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23" activeTab="2"/>
  </bookViews>
  <sheets>
    <sheet name="Titul " sheetId="1" r:id="rId1"/>
    <sheet name="REKAPITULACE" sheetId="2" r:id="rId2"/>
    <sheet name="SO 01 " sheetId="3" r:id="rId3"/>
    <sheet name="SO 02" sheetId="4" r:id="rId4"/>
    <sheet name="SO 03 " sheetId="5" r:id="rId5"/>
    <sheet name="Vedlejší náklady" sheetId="6" r:id="rId6"/>
  </sheets>
  <definedNames>
    <definedName name="_xlnm.Print_Area" localSheetId="2">'SO 01 '!$A$1:$R$27</definedName>
    <definedName name="_xlnm.Print_Area" localSheetId="0">'Titul '!$A$1:$I$50</definedName>
  </definedNames>
  <calcPr fullCalcOnLoad="1"/>
</workbook>
</file>

<file path=xl/sharedStrings.xml><?xml version="1.0" encoding="utf-8"?>
<sst xmlns="http://schemas.openxmlformats.org/spreadsheetml/2006/main" count="863" uniqueCount="231">
  <si>
    <t>AKCE: PARK V UL. AMERICKÁ / ČERCHOVSKÁ, LIBEREC III – JEŘÁB</t>
  </si>
  <si>
    <t>INVESTOR: STATUTÁRNÍ MĚSTO LIBEREC</t>
  </si>
  <si>
    <t xml:space="preserve">        </t>
  </si>
  <si>
    <t xml:space="preserve">  ROZPOČET DODAVATELSKÝCH</t>
  </si>
  <si>
    <t>NÁKLADŮ STAVBY</t>
  </si>
  <si>
    <t>DLE DOKUMENTACE PRO PROVEDENÍ STAVBY</t>
  </si>
  <si>
    <t>___________________________________________________________________________</t>
  </si>
  <si>
    <t xml:space="preserve"> </t>
  </si>
  <si>
    <t>ZPRACOVAL:</t>
  </si>
  <si>
    <t xml:space="preserve">HLAVNÍ PROJEKTANT: </t>
  </si>
  <si>
    <t>ING. ARCH. JIŘÍ ŽID</t>
  </si>
  <si>
    <t>PROPOS LIBEREC S.R.O.</t>
  </si>
  <si>
    <t>ŠLIKOVA 127, LIBEREC 6</t>
  </si>
  <si>
    <t>RE: ARCHITEKTI</t>
  </si>
  <si>
    <t>ČERVEN 2016</t>
  </si>
  <si>
    <t>REKAPITULACE NÁKLADŮ</t>
  </si>
  <si>
    <t>JKSO: 823 27 19</t>
  </si>
  <si>
    <t>ZÁKLADNÍ ROZPOČTOVÉ NÁKLADY</t>
  </si>
  <si>
    <t>SO 01 – PŘÍPRAVA ÚZEMÍ</t>
  </si>
  <si>
    <t>SO 02 – TERENNÍ ÚPRAVY, ZPEVNĚNÉ A ZELENÉ PLOCHY</t>
  </si>
  <si>
    <t>SO 03 – HERNÍ PRVKY</t>
  </si>
  <si>
    <t>NÁKLADY DODAVATELE CELKEM (BEZ DPH)</t>
  </si>
  <si>
    <t>VEDLEJŠÍ ROZPOČTOVÉ NÁKLADY (VRN)</t>
  </si>
  <si>
    <t>DAŇ Z PŘIDANÉ HODNOTY (21%)</t>
  </si>
  <si>
    <t>NÁKLADY DODAVATELE CELKEM (VČ.  DPH)</t>
  </si>
  <si>
    <t>POZNÁMKA: VÝKÁZ VÝMĚR JE ZPRACOVÁN V SYSTÉMOVÉ CENOVÉ SOUSTAVY ÚRS PRAHA A.S. A V CÚ 2016/1.</t>
  </si>
  <si>
    <t>ROZPOČET</t>
  </si>
  <si>
    <t>Stavba:</t>
  </si>
  <si>
    <t>PARK AMERICKÁ</t>
  </si>
  <si>
    <t>Objekt:</t>
  </si>
  <si>
    <t>SO 01 - PŘÍPRAVA ÚZEMÍ</t>
  </si>
  <si>
    <t>Místo:</t>
  </si>
  <si>
    <t>Datum:</t>
  </si>
  <si>
    <t>Objednatel:</t>
  </si>
  <si>
    <t>Projektant:</t>
  </si>
  <si>
    <t>Zhotovitel:</t>
  </si>
  <si>
    <t>Zpracovatel:</t>
  </si>
  <si>
    <t>PČ</t>
  </si>
  <si>
    <t>Typ</t>
  </si>
  <si>
    <t>Kód</t>
  </si>
  <si>
    <t>Popis</t>
  </si>
  <si>
    <t>MJ</t>
  </si>
  <si>
    <t>Množství</t>
  </si>
  <si>
    <t>J.cena [CZK]</t>
  </si>
  <si>
    <t>Cena celkem [CZK]</t>
  </si>
  <si>
    <t>Náklady z rozpočtu</t>
  </si>
  <si>
    <t>D</t>
  </si>
  <si>
    <t>-1</t>
  </si>
  <si>
    <t>HSV - Práce a dodávky HSV</t>
  </si>
  <si>
    <t>1</t>
  </si>
  <si>
    <t>0</t>
  </si>
  <si>
    <t>ROZPOCET</t>
  </si>
  <si>
    <t xml:space="preserve">    1 - Zemní práce</t>
  </si>
  <si>
    <t>K</t>
  </si>
  <si>
    <t>1112011</t>
  </si>
  <si>
    <t>Odstranění travního porostu z celkové plochy do 1000 m2 vč. likvidace</t>
  </si>
  <si>
    <t>m2</t>
  </si>
  <si>
    <t>4</t>
  </si>
  <si>
    <t>2</t>
  </si>
  <si>
    <t>113107111</t>
  </si>
  <si>
    <t>Odstranění podkladu pl do 50 m2 z kameniva těženého tl 100 mm</t>
  </si>
  <si>
    <t>3</t>
  </si>
  <si>
    <t>113154122</t>
  </si>
  <si>
    <t>Frézování živičného krytu tl 40 mm pruh š 1 m pl do 500 m2 bez překážek v trase</t>
  </si>
  <si>
    <t>113202111</t>
  </si>
  <si>
    <t>Vytrhání obrub krajníků obrubníků stojatých</t>
  </si>
  <si>
    <t>m</t>
  </si>
  <si>
    <t>5</t>
  </si>
  <si>
    <t>121101101</t>
  </si>
  <si>
    <t>Sejmutí ornice s přemístěním na vzdálenost do 50 m vč. odebrání trávníku a odvozu</t>
  </si>
  <si>
    <t>m3</t>
  </si>
  <si>
    <t>6</t>
  </si>
  <si>
    <t>18195110</t>
  </si>
  <si>
    <t>Úprava pláně v hornině tř. 1 až 4 se zhutněním vč. případného drobného vyrovnání terénu do tl. 150mm</t>
  </si>
  <si>
    <t xml:space="preserve">    9 - Ostatní konstrukce a práce, bourání</t>
  </si>
  <si>
    <t>7</t>
  </si>
  <si>
    <t>988999100</t>
  </si>
  <si>
    <t>ks</t>
  </si>
  <si>
    <t>8</t>
  </si>
  <si>
    <t>988999110</t>
  </si>
  <si>
    <t>Vybourání stávajících odpadkových košů vč. základu a likvidace</t>
  </si>
  <si>
    <t>9</t>
  </si>
  <si>
    <t>988999120</t>
  </si>
  <si>
    <t>Vybourání stávajícího ocel. zábradlí v-1,0m vč. základu a likvidace</t>
  </si>
  <si>
    <t>SO 02 - TERÉNNÍ ÚPRAVY A ZELENÉ PLOCHY</t>
  </si>
  <si>
    <t>122201101</t>
  </si>
  <si>
    <t>Odkopávky a prokopávky nezapažené v hornině tř. 3 objem do 100 m3</t>
  </si>
  <si>
    <t>13120110</t>
  </si>
  <si>
    <t>Hloubení jamek nezapažených v hornině tř. 3 objemu do 100 m3</t>
  </si>
  <si>
    <t>132212101</t>
  </si>
  <si>
    <t>Hloubení rýh š do 600 mm ručním nebo pneum nářadím v soudržných horninách tř. 3</t>
  </si>
  <si>
    <t>162601102</t>
  </si>
  <si>
    <t>Vodorovné přemístění do 5000 m výkopku/sypaniny z horniny tř. 1 až 4</t>
  </si>
  <si>
    <t>167101101</t>
  </si>
  <si>
    <t>Nakládání výkopku z hornin tř. 1 až 4 do 100 m3</t>
  </si>
  <si>
    <t>171201211</t>
  </si>
  <si>
    <t>Poplatek za uložení odpadu ze sypaniny na skládce (skládkovné)</t>
  </si>
  <si>
    <t>t</t>
  </si>
  <si>
    <t>17410110</t>
  </si>
  <si>
    <t>Zásyp jam, šachet rýh nebo kolem objektů vhodnou vykopanou sypaninou se zhutněním</t>
  </si>
  <si>
    <t>1813011</t>
  </si>
  <si>
    <t>Vyrovnání výškových rozdilů rozprostřenou dovezenou ornicí tl vrstvy do 100 mm</t>
  </si>
  <si>
    <t>181951102</t>
  </si>
  <si>
    <t>Úprava pláně v hornině tř. 1 až 4 se zhutněním</t>
  </si>
  <si>
    <t>10</t>
  </si>
  <si>
    <t>183403153</t>
  </si>
  <si>
    <t>Obdělání půdy hrabáním v rovině a svahu do 1:5</t>
  </si>
  <si>
    <t>11</t>
  </si>
  <si>
    <t>1839011</t>
  </si>
  <si>
    <t xml:space="preserve">Zřízení a dodávka humusové vrstvy do tl. 150mm  </t>
  </si>
  <si>
    <t>12</t>
  </si>
  <si>
    <t>184911421</t>
  </si>
  <si>
    <t>Mulčování rostlin kůrou tl. do 0,1 m v rovině a svahu do 1:5</t>
  </si>
  <si>
    <t>13</t>
  </si>
  <si>
    <t>M</t>
  </si>
  <si>
    <t>103911000</t>
  </si>
  <si>
    <t>kůra mulčovací VL</t>
  </si>
  <si>
    <t xml:space="preserve">    2 - Zakládání</t>
  </si>
  <si>
    <t>14</t>
  </si>
  <si>
    <t>271532212</t>
  </si>
  <si>
    <t>Podsyp pod základové konstrukce se zhutněním z hrubého kameniva frakce 16 až 32 mm</t>
  </si>
  <si>
    <t>15</t>
  </si>
  <si>
    <t>2733214</t>
  </si>
  <si>
    <t>Základové konstrukce pro žulovou zídku ze ŽB bez zvýšených nároků na prostředí tř. C 20/25 vč. vyztužení sítí KARI 4x100x100</t>
  </si>
  <si>
    <t>16</t>
  </si>
  <si>
    <t>273351215</t>
  </si>
  <si>
    <t>Zřízení bednění stěn základových desek</t>
  </si>
  <si>
    <t>17</t>
  </si>
  <si>
    <t>273351216</t>
  </si>
  <si>
    <t>Odstranění bednění stěn základových desek</t>
  </si>
  <si>
    <t>18</t>
  </si>
  <si>
    <t>274313611</t>
  </si>
  <si>
    <t>Základové pásy z betonu tř. C 16/20</t>
  </si>
  <si>
    <t>19</t>
  </si>
  <si>
    <t>275321311</t>
  </si>
  <si>
    <t>Základové patky ze ŽB bez zvýšených nároků na prostředí tř. C 16/20 vč. vyztužení sítí KARI 4x100x100</t>
  </si>
  <si>
    <t xml:space="preserve">    5 - Komunikace pozemní</t>
  </si>
  <si>
    <t>20</t>
  </si>
  <si>
    <t>564932111</t>
  </si>
  <si>
    <t>Podklad z mechanicky zpevněného kameniva MZK tl 100 mm</t>
  </si>
  <si>
    <t>21</t>
  </si>
  <si>
    <t>56493211</t>
  </si>
  <si>
    <t>Příplatek na spádování podklad z MZK tl 100 mm vč. zhutnění</t>
  </si>
  <si>
    <t>22</t>
  </si>
  <si>
    <t>5761563</t>
  </si>
  <si>
    <t>Doplnění asafalové pochozí plochy po zřízení obruby</t>
  </si>
  <si>
    <t>23</t>
  </si>
  <si>
    <t>591241111</t>
  </si>
  <si>
    <t>Kladení dlažby z kostek drobných z kamene na MC tl 50 mm</t>
  </si>
  <si>
    <t>24</t>
  </si>
  <si>
    <t>58382711</t>
  </si>
  <si>
    <t>dlažební kostky drobné frakce 8-10, na místě tříděné</t>
  </si>
  <si>
    <t>25</t>
  </si>
  <si>
    <t>596900100.1</t>
  </si>
  <si>
    <t>Montáž a dodávka kamenného chodníčku z liberecké žuly, kameny nepravidelného tvaru vyrobeny štípanám nebo lámaním kotveno do betonového lože s podsypem ze štěrkodrtě</t>
  </si>
  <si>
    <t>26</t>
  </si>
  <si>
    <t>596900100.2</t>
  </si>
  <si>
    <t>Montáž a dodávka kamenného prvku "VRCHOLU" z liberecké žuly, kamenný prvek, přírodní kámen, opracovaný, pemrlovaný povrch, zaoblená horní hrana r 5 mm, kotveno do betonového lože s podsypem ze štěrkodrtě</t>
  </si>
  <si>
    <t xml:space="preserve">    8 - Trubní vedení</t>
  </si>
  <si>
    <t>27</t>
  </si>
  <si>
    <t>8959712</t>
  </si>
  <si>
    <t>28</t>
  </si>
  <si>
    <t>91623121</t>
  </si>
  <si>
    <t>Osazení parkového obrubníku betonového stojatého s boční opěrou do lože z betonu prostého</t>
  </si>
  <si>
    <t>29</t>
  </si>
  <si>
    <t>59217411</t>
  </si>
  <si>
    <t xml:space="preserve">obrubník betonový 100x5x20 cm spoj na zámek </t>
  </si>
  <si>
    <t>kus</t>
  </si>
  <si>
    <t>30</t>
  </si>
  <si>
    <t>93511321</t>
  </si>
  <si>
    <t xml:space="preserve">Osazení odvodňovacího betonového žlabu s krycím roštem šířky do 200 mm kotveno do betonového podkladu </t>
  </si>
  <si>
    <t>31</t>
  </si>
  <si>
    <t>592270000</t>
  </si>
  <si>
    <t>žlab odvodňovací betonový 200x200mm vč. ocelové mřížky</t>
  </si>
  <si>
    <t>32</t>
  </si>
  <si>
    <t>999100110</t>
  </si>
  <si>
    <t>33</t>
  </si>
  <si>
    <t>999100120</t>
  </si>
  <si>
    <t>Montáž a dodávka kamenného zhlaví z liberecké žuly, řezaná deska tl. 60 mm opatřená okapničkou na jedné straně (vyřízlá drážka), povrch tryskaný, kotveno ocelovými tyčemi do betonu zídky na chemickou kotvu, délka desek dle možností výrobce á cca 1 - 2 m</t>
  </si>
  <si>
    <t>bm</t>
  </si>
  <si>
    <t xml:space="preserve">    998 - Přesun hmot</t>
  </si>
  <si>
    <t>34</t>
  </si>
  <si>
    <t>998225111</t>
  </si>
  <si>
    <t>Přesun hmot pro pozemní komunikace s krytem z kamene, monolitickým betonovým nebo živičným</t>
  </si>
  <si>
    <t>PSV - Práce a dodávky PSV</t>
  </si>
  <si>
    <t xml:space="preserve">    767 - Konstrukce zámečnické vč. přesunu hmot</t>
  </si>
  <si>
    <t>35</t>
  </si>
  <si>
    <t>767900100.1</t>
  </si>
  <si>
    <t>36</t>
  </si>
  <si>
    <t>767900400</t>
  </si>
  <si>
    <t>37</t>
  </si>
  <si>
    <t>767900410</t>
  </si>
  <si>
    <t>M - Práce a dodávky M</t>
  </si>
  <si>
    <t xml:space="preserve">    46-M - Zemní práce při extr.mont.pracích</t>
  </si>
  <si>
    <t>38</t>
  </si>
  <si>
    <t>460620007</t>
  </si>
  <si>
    <t>Zatravnění včetně zalití vodou na rovině</t>
  </si>
  <si>
    <t>64</t>
  </si>
  <si>
    <t>SO 03 - HERNÍ PRVKY</t>
  </si>
  <si>
    <t xml:space="preserve">    2 - Zakládání vč. přesunu hmot</t>
  </si>
  <si>
    <t>275313611</t>
  </si>
  <si>
    <t>Základové patky z betonu tř. C 16/20</t>
  </si>
  <si>
    <t>767900210</t>
  </si>
  <si>
    <t xml:space="preserve">Montáž a dodávka ocelové konstrukce – tyč + plechová deska pro umístění nápisu </t>
  </si>
  <si>
    <t>767900220</t>
  </si>
  <si>
    <t>767900230</t>
  </si>
  <si>
    <t>767900232</t>
  </si>
  <si>
    <t>Montáž herních prvků - prvky jsou již zakoupeny</t>
  </si>
  <si>
    <t>hod</t>
  </si>
  <si>
    <t>VEDLEJŠÍ ROZPOČTOVÉ NÁKLADY</t>
  </si>
  <si>
    <t>VEDLEJŠÍ NÁKLADY (HL.VI) CELKEM</t>
  </si>
  <si>
    <t>KČ</t>
  </si>
  <si>
    <t>VYBAVENÍ STAVENIŠTĚ  (BUŇKY, NÁKLADY NA PROVOZ A ÚDRŽBU STAVENIŠTĚ, ATD.)</t>
  </si>
  <si>
    <t>PŘIPOJENÍ STAVENIŠTNÍCH INŽENÝRSKÝCH SÍTÍ, RESP. NAPOJENÍ NA ROZVODY INVESTORA A MĚŘIDLA SPOTŘEBY</t>
  </si>
  <si>
    <t>ZABEZPEČENÍ STAVENIŠTĚ (INFOTABULE STAVBY APOD.)</t>
  </si>
  <si>
    <t>NÁKLADY SPOJENÉ S BEZPEČNOSTÍ A OCHRANOU ZDRAVÍ PRACOVNÍKŮ</t>
  </si>
  <si>
    <t>ZRUŠENÍ ZAŘÍZENÍ STAVENIŠTĚ, ÚKLID STAVENIŠTĚ</t>
  </si>
  <si>
    <t>Montáž a dodávka kamenného zdiva z liberecké žuly na zídku, zdivo lámané, haklíky hrubé, čtvercová nebo obdélníková lícní plocha vyrobená lámaním a hrubým kamenickým opracováním</t>
  </si>
  <si>
    <t>Vybourání stávající lavičky vč. základů (5ks) a likvidace</t>
  </si>
  <si>
    <t>Montáž a dodávka plechové obruby š- 360mm, tl. 80mm, přivařené trny, kotveno do suchého betonové lože</t>
  </si>
  <si>
    <t>Montáž a dodávka plechové obruby š- 300mm, tl. 80mm, přivařené trny, kotveno do suchého betonové lože</t>
  </si>
  <si>
    <t>Montáž laviček (ze skladu investora) - kovové nohy, sedák a opěrák z recyklátu</t>
  </si>
  <si>
    <t>Montáž a odpadkových košů (ze skladu investora)</t>
  </si>
  <si>
    <t>Zřízení retenční jámy 300mm pod povrchem o vel. 1000x1000x1000mm vč. vysypání štěrkodrtí fr. 32-64 a  zřízení vrchní vrstvy 16-32mm tl. 150mm a čistícího kusu a napojení na odvodňovací žlab</t>
  </si>
  <si>
    <t>24a</t>
  </si>
  <si>
    <t>591241120</t>
  </si>
  <si>
    <t>24b</t>
  </si>
  <si>
    <t>591241130</t>
  </si>
  <si>
    <t>Montáž a dodávka hladké lemující desky š. 25 cm</t>
  </si>
  <si>
    <t xml:space="preserve">Montáž a dodávka nízkého plůtku v- 800mm, ocel. kce ze sloupků trubka pr. 38mm,svislá stojka z ocelové tyče 22x22mm, žárově pozin.+ finál. povrchové úpravy kotveno do bet. zákl., obdláždění stojek  - blíže viz TZ </t>
  </si>
  <si>
    <t>Montáž a dodávka hmatové dlažby v šíři 400 mm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</si>
</sst>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&quot; Kč&quot;_-;\-* #,##0&quot; Kč&quot;_-;_-* &quot;- Kč&quot;_-;_-@_-"/>
    <numFmt numFmtId="165" formatCode="_-* #,##0.00\ _K_č_-;\-* #,##0.00\ _K_č_-;_-* \-??\ _K_č_-;_-@_-"/>
    <numFmt numFmtId="166" formatCode="#,##0&quot; Kč&quot;"/>
    <numFmt numFmtId="167" formatCode="dd\.mm\.yyyy"/>
    <numFmt numFmtId="168" formatCode="#,##0.000"/>
    <numFmt numFmtId="169" formatCode="#,##0;[Red]#,##0"/>
    <numFmt numFmtId="170" formatCode="#,##0.0"/>
  </numFmts>
  <fonts count="79">
    <font>
      <sz val="8"/>
      <name val="Trebuchet MS"/>
      <family val="2"/>
    </font>
    <font>
      <sz val="10"/>
      <name val="Arial"/>
      <family val="0"/>
    </font>
    <font>
      <sz val="10"/>
      <name val="Arial CE"/>
      <family val="2"/>
    </font>
    <font>
      <b/>
      <sz val="10"/>
      <name val="Times New Roman CE"/>
      <family val="1"/>
    </font>
    <font>
      <b/>
      <sz val="12.5"/>
      <color indexed="12"/>
      <name val="Times New Roman CE"/>
      <family val="1"/>
    </font>
    <font>
      <b/>
      <sz val="10"/>
      <color indexed="12"/>
      <name val="Times New Roman CE"/>
      <family val="1"/>
    </font>
    <font>
      <b/>
      <sz val="12"/>
      <color indexed="12"/>
      <name val="Times New Roman CE"/>
      <family val="1"/>
    </font>
    <font>
      <b/>
      <sz val="13"/>
      <color indexed="12"/>
      <name val="Times New Roman CE"/>
      <family val="1"/>
    </font>
    <font>
      <b/>
      <sz val="13"/>
      <name val="Times New Roman CE"/>
      <family val="1"/>
    </font>
    <font>
      <b/>
      <sz val="22"/>
      <color indexed="12"/>
      <name val="Times New Roman CE"/>
      <family val="1"/>
    </font>
    <font>
      <b/>
      <sz val="14"/>
      <name val="Times New Roman CE"/>
      <family val="1"/>
    </font>
    <font>
      <b/>
      <sz val="13.5"/>
      <color indexed="12"/>
      <name val="Times New Roman CE"/>
      <family val="1"/>
    </font>
    <font>
      <b/>
      <sz val="18"/>
      <color indexed="12"/>
      <name val="Times New Roman CE"/>
      <family val="1"/>
    </font>
    <font>
      <b/>
      <sz val="16"/>
      <color indexed="12"/>
      <name val="Times New Roman CE"/>
      <family val="1"/>
    </font>
    <font>
      <b/>
      <sz val="11"/>
      <color indexed="12"/>
      <name val="Times New Roman CE"/>
      <family val="1"/>
    </font>
    <font>
      <b/>
      <sz val="9"/>
      <color indexed="12"/>
      <name val="Times New Roman CE"/>
      <family val="1"/>
    </font>
    <font>
      <b/>
      <sz val="14"/>
      <color indexed="12"/>
      <name val="Times New Roman CE"/>
      <family val="1"/>
    </font>
    <font>
      <b/>
      <sz val="12"/>
      <name val="Times New Roman CE"/>
      <family val="1"/>
    </font>
    <font>
      <sz val="9"/>
      <color indexed="12"/>
      <name val="Times New Roman"/>
      <family val="1"/>
    </font>
    <font>
      <sz val="7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6"/>
      <color indexed="12"/>
      <name val="Times New Roman"/>
      <family val="1"/>
    </font>
    <font>
      <sz val="10"/>
      <color indexed="12"/>
      <name val="Arial CE"/>
      <family val="2"/>
    </font>
    <font>
      <b/>
      <sz val="13.5"/>
      <color indexed="12"/>
      <name val="Times New Roman"/>
      <family val="1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sz val="13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b/>
      <sz val="14"/>
      <color indexed="18"/>
      <name val="Times New Roman"/>
      <family val="1"/>
    </font>
    <font>
      <sz val="9"/>
      <color indexed="12"/>
      <name val="Times New Roman CE"/>
      <family val="1"/>
    </font>
    <font>
      <b/>
      <sz val="16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9"/>
      <color indexed="8"/>
      <name val="Trebuchet MS"/>
      <family val="2"/>
    </font>
    <font>
      <b/>
      <sz val="12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i/>
      <sz val="8"/>
      <color indexed="12"/>
      <name val="Trebuchet MS"/>
      <family val="2"/>
    </font>
    <font>
      <sz val="10"/>
      <color indexed="12"/>
      <name val="Times New Roman CE"/>
      <family val="1"/>
    </font>
    <font>
      <b/>
      <sz val="24"/>
      <color indexed="12"/>
      <name val="Times New Roman CE"/>
      <family val="1"/>
    </font>
    <font>
      <b/>
      <sz val="20"/>
      <color indexed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dotted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/>
    </xf>
    <xf numFmtId="0" fontId="4" fillId="0" borderId="0" xfId="46" applyFont="1" applyProtection="1">
      <alignment/>
      <protection/>
    </xf>
    <xf numFmtId="0" fontId="5" fillId="0" borderId="0" xfId="46" applyFont="1" applyProtection="1">
      <alignment/>
      <protection/>
    </xf>
    <xf numFmtId="0" fontId="7" fillId="0" borderId="0" xfId="46" applyFont="1" applyAlignment="1" applyProtection="1">
      <alignment vertical="center"/>
      <protection/>
    </xf>
    <xf numFmtId="0" fontId="7" fillId="0" borderId="0" xfId="46" applyFont="1" applyAlignment="1" applyProtection="1">
      <alignment vertical="center" wrapText="1"/>
      <protection/>
    </xf>
    <xf numFmtId="0" fontId="8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right"/>
      <protection/>
    </xf>
    <xf numFmtId="0" fontId="15" fillId="33" borderId="0" xfId="0" applyFont="1" applyFill="1" applyAlignment="1" applyProtection="1">
      <alignment horizontal="left"/>
      <protection/>
    </xf>
    <xf numFmtId="0" fontId="1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164" fontId="18" fillId="0" borderId="0" xfId="0" applyNumberFormat="1" applyFont="1" applyBorder="1" applyAlignment="1" applyProtection="1">
      <alignment vertical="top" wrapText="1"/>
      <protection/>
    </xf>
    <xf numFmtId="164" fontId="19" fillId="0" borderId="0" xfId="0" applyNumberFormat="1" applyFont="1" applyBorder="1" applyAlignment="1" applyProtection="1">
      <alignment vertical="top" wrapText="1"/>
      <protection/>
    </xf>
    <xf numFmtId="164" fontId="18" fillId="0" borderId="0" xfId="0" applyNumberFormat="1" applyFont="1" applyFill="1" applyBorder="1" applyAlignment="1" applyProtection="1">
      <alignment vertical="top" wrapText="1"/>
      <protection/>
    </xf>
    <xf numFmtId="164" fontId="18" fillId="0" borderId="0" xfId="0" applyNumberFormat="1" applyFont="1" applyBorder="1" applyAlignment="1" applyProtection="1">
      <alignment horizontal="left" vertical="top" wrapText="1"/>
      <protection/>
    </xf>
    <xf numFmtId="0" fontId="22" fillId="0" borderId="0" xfId="0" applyFont="1" applyFill="1" applyBorder="1" applyAlignment="1" applyProtection="1">
      <alignment horizontal="left" wrapText="1"/>
      <protection/>
    </xf>
    <xf numFmtId="0" fontId="22" fillId="0" borderId="0" xfId="0" applyFont="1" applyBorder="1" applyAlignment="1" applyProtection="1">
      <alignment horizontal="left" wrapText="1"/>
      <protection/>
    </xf>
    <xf numFmtId="165" fontId="23" fillId="34" borderId="10" xfId="34" applyFont="1" applyFill="1" applyBorder="1" applyAlignment="1" applyProtection="1">
      <alignment horizontal="left" vertical="center" wrapText="1" indent="1"/>
      <protection/>
    </xf>
    <xf numFmtId="166" fontId="24" fillId="34" borderId="1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Border="1" applyAlignment="1" applyProtection="1">
      <alignment vertical="top" wrapText="1"/>
      <protection/>
    </xf>
    <xf numFmtId="164" fontId="26" fillId="0" borderId="0" xfId="0" applyNumberFormat="1" applyFont="1" applyBorder="1" applyAlignment="1" applyProtection="1">
      <alignment vertical="center" wrapText="1"/>
      <protection/>
    </xf>
    <xf numFmtId="0" fontId="27" fillId="0" borderId="0" xfId="0" applyNumberFormat="1" applyFont="1" applyFill="1" applyBorder="1" applyAlignment="1" applyProtection="1">
      <alignment horizontal="left" vertical="center" wrapText="1" indent="1"/>
      <protection/>
    </xf>
    <xf numFmtId="166" fontId="27" fillId="0" borderId="0" xfId="0" applyNumberFormat="1" applyFont="1" applyFill="1" applyBorder="1" applyAlignment="1" applyProtection="1">
      <alignment vertical="center" wrapText="1"/>
      <protection/>
    </xf>
    <xf numFmtId="164" fontId="26" fillId="0" borderId="0" xfId="0" applyNumberFormat="1" applyFont="1" applyFill="1" applyBorder="1" applyAlignment="1" applyProtection="1">
      <alignment vertical="center" wrapText="1"/>
      <protection/>
    </xf>
    <xf numFmtId="164" fontId="28" fillId="0" borderId="0" xfId="0" applyNumberFormat="1" applyFont="1" applyBorder="1" applyAlignment="1" applyProtection="1">
      <alignment vertical="center" wrapText="1"/>
      <protection/>
    </xf>
    <xf numFmtId="0" fontId="27" fillId="0" borderId="0" xfId="0" applyNumberFormat="1" applyFont="1" applyFill="1" applyBorder="1" applyAlignment="1" applyProtection="1">
      <alignment vertical="center" wrapText="1"/>
      <protection/>
    </xf>
    <xf numFmtId="166" fontId="27" fillId="0" borderId="0" xfId="0" applyNumberFormat="1" applyFont="1" applyBorder="1" applyAlignment="1" applyProtection="1">
      <alignment vertical="center" wrapText="1"/>
      <protection/>
    </xf>
    <xf numFmtId="164" fontId="28" fillId="0" borderId="0" xfId="0" applyNumberFormat="1" applyFont="1" applyFill="1" applyBorder="1" applyAlignment="1" applyProtection="1">
      <alignment vertical="center" wrapText="1"/>
      <protection/>
    </xf>
    <xf numFmtId="165" fontId="24" fillId="34" borderId="10" xfId="34" applyFont="1" applyFill="1" applyBorder="1" applyAlignment="1" applyProtection="1">
      <alignment horizontal="left" vertical="center" wrapText="1" indent="1"/>
      <protection/>
    </xf>
    <xf numFmtId="164" fontId="27" fillId="0" borderId="0" xfId="0" applyNumberFormat="1" applyFont="1" applyFill="1" applyBorder="1" applyAlignment="1" applyProtection="1">
      <alignment vertical="top" wrapText="1"/>
      <protection/>
    </xf>
    <xf numFmtId="165" fontId="27" fillId="0" borderId="0" xfId="34" applyFont="1" applyFill="1" applyBorder="1" applyAlignment="1" applyProtection="1">
      <alignment horizontal="left" vertical="center" wrapText="1" indent="1"/>
      <protection/>
    </xf>
    <xf numFmtId="166" fontId="27" fillId="0" borderId="0" xfId="0" applyNumberFormat="1" applyFont="1" applyFill="1" applyBorder="1" applyAlignment="1" applyProtection="1">
      <alignment horizontal="right" vertical="center"/>
      <protection/>
    </xf>
    <xf numFmtId="165" fontId="29" fillId="34" borderId="10" xfId="34" applyFont="1" applyFill="1" applyBorder="1" applyAlignment="1" applyProtection="1">
      <alignment horizontal="left" vertical="center" wrapText="1" indent="1"/>
      <protection/>
    </xf>
    <xf numFmtId="166" fontId="29" fillId="34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4" fillId="34" borderId="16" xfId="0" applyFont="1" applyFill="1" applyBorder="1" applyAlignment="1">
      <alignment horizontal="center" vertical="center" wrapText="1"/>
    </xf>
    <xf numFmtId="0" fontId="34" fillId="34" borderId="17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" fontId="37" fillId="0" borderId="0" xfId="0" applyNumberFormat="1" applyFont="1" applyAlignment="1">
      <alignment vertical="center"/>
    </xf>
    <xf numFmtId="0" fontId="38" fillId="0" borderId="0" xfId="0" applyFont="1" applyAlignment="1">
      <alignment/>
    </xf>
    <xf numFmtId="0" fontId="38" fillId="0" borderId="14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 horizontal="left"/>
    </xf>
    <xf numFmtId="0" fontId="38" fillId="0" borderId="15" xfId="0" applyFont="1" applyBorder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4" fontId="38" fillId="0" borderId="0" xfId="0" applyNumberFormat="1" applyFont="1" applyAlignment="1">
      <alignment vertical="center"/>
    </xf>
    <xf numFmtId="0" fontId="40" fillId="0" borderId="0" xfId="0" applyFont="1" applyBorder="1" applyAlignment="1">
      <alignment horizontal="left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168" fontId="0" fillId="0" borderId="18" xfId="0" applyNumberFormat="1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4" fontId="0" fillId="0" borderId="0" xfId="0" applyNumberFormat="1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1" fillId="0" borderId="18" xfId="0" applyFont="1" applyBorder="1" applyAlignment="1" applyProtection="1">
      <alignment horizontal="center" vertical="center"/>
      <protection locked="0"/>
    </xf>
    <xf numFmtId="49" fontId="41" fillId="0" borderId="18" xfId="0" applyNumberFormat="1" applyFont="1" applyBorder="1" applyAlignment="1" applyProtection="1">
      <alignment horizontal="left" vertical="center" wrapText="1"/>
      <protection locked="0"/>
    </xf>
    <xf numFmtId="0" fontId="41" fillId="0" borderId="18" xfId="0" applyFont="1" applyBorder="1" applyAlignment="1" applyProtection="1">
      <alignment horizontal="center" vertical="center" wrapText="1"/>
      <protection locked="0"/>
    </xf>
    <xf numFmtId="168" fontId="41" fillId="0" borderId="18" xfId="0" applyNumberFormat="1" applyFont="1" applyBorder="1" applyAlignment="1" applyProtection="1">
      <alignment vertical="center"/>
      <protection locked="0"/>
    </xf>
    <xf numFmtId="0" fontId="42" fillId="0" borderId="0" xfId="47" applyFont="1" applyBorder="1" applyProtection="1">
      <alignment/>
      <protection/>
    </xf>
    <xf numFmtId="0" fontId="42" fillId="0" borderId="0" xfId="47" applyFont="1" applyBorder="1" applyAlignment="1" applyProtection="1">
      <alignment horizontal="center"/>
      <protection/>
    </xf>
    <xf numFmtId="164" fontId="42" fillId="0" borderId="0" xfId="47" applyNumberFormat="1" applyFont="1" applyBorder="1" applyProtection="1">
      <alignment/>
      <protection/>
    </xf>
    <xf numFmtId="0" fontId="44" fillId="0" borderId="0" xfId="47" applyFont="1" applyBorder="1" applyAlignment="1" applyProtection="1">
      <alignment horizontal="center" vertical="center" wrapText="1"/>
      <protection/>
    </xf>
    <xf numFmtId="0" fontId="12" fillId="0" borderId="0" xfId="47" applyFont="1" applyBorder="1" applyAlignment="1" applyProtection="1">
      <alignment horizontal="center" vertical="top" wrapText="1"/>
      <protection/>
    </xf>
    <xf numFmtId="0" fontId="12" fillId="0" borderId="0" xfId="47" applyFont="1" applyBorder="1" applyAlignment="1" applyProtection="1">
      <alignment horizontal="center" vertical="center" wrapText="1"/>
      <protection/>
    </xf>
    <xf numFmtId="0" fontId="42" fillId="0" borderId="0" xfId="47" applyFont="1" applyBorder="1" applyAlignment="1" applyProtection="1">
      <alignment vertical="center"/>
      <protection/>
    </xf>
    <xf numFmtId="0" fontId="7" fillId="0" borderId="0" xfId="47" applyFont="1" applyBorder="1" applyAlignment="1" applyProtection="1">
      <alignment vertical="center"/>
      <protection/>
    </xf>
    <xf numFmtId="0" fontId="16" fillId="34" borderId="22" xfId="47" applyFont="1" applyFill="1" applyBorder="1" applyAlignment="1" applyProtection="1">
      <alignment horizontal="left" vertical="center" indent="1"/>
      <protection/>
    </xf>
    <xf numFmtId="169" fontId="16" fillId="34" borderId="23" xfId="47" applyNumberFormat="1" applyFont="1" applyFill="1" applyBorder="1" applyAlignment="1" applyProtection="1">
      <alignment horizontal="right" vertical="center"/>
      <protection/>
    </xf>
    <xf numFmtId="164" fontId="16" fillId="34" borderId="24" xfId="47" applyNumberFormat="1" applyFont="1" applyFill="1" applyBorder="1" applyAlignment="1" applyProtection="1">
      <alignment horizontal="left" vertical="center"/>
      <protection/>
    </xf>
    <xf numFmtId="170" fontId="42" fillId="0" borderId="0" xfId="47" applyNumberFormat="1" applyFont="1" applyBorder="1" applyProtection="1">
      <alignment/>
      <protection/>
    </xf>
    <xf numFmtId="0" fontId="42" fillId="0" borderId="0" xfId="47" applyFont="1" applyFill="1" applyBorder="1" applyProtection="1">
      <alignment/>
      <protection/>
    </xf>
    <xf numFmtId="0" fontId="42" fillId="0" borderId="25" xfId="47" applyFont="1" applyFill="1" applyBorder="1" applyAlignment="1" applyProtection="1">
      <alignment horizontal="left" vertical="center" wrapText="1" indent="3"/>
      <protection/>
    </xf>
    <xf numFmtId="3" fontId="42" fillId="0" borderId="26" xfId="47" applyNumberFormat="1" applyFont="1" applyFill="1" applyBorder="1" applyAlignment="1" applyProtection="1">
      <alignment horizontal="right" vertical="center"/>
      <protection/>
    </xf>
    <xf numFmtId="164" fontId="42" fillId="0" borderId="27" xfId="47" applyNumberFormat="1" applyFont="1" applyFill="1" applyBorder="1" applyAlignment="1" applyProtection="1">
      <alignment horizontal="left" vertical="center"/>
      <protection/>
    </xf>
    <xf numFmtId="170" fontId="42" fillId="0" borderId="0" xfId="47" applyNumberFormat="1" applyFont="1" applyFill="1" applyBorder="1" applyProtection="1">
      <alignment/>
      <protection/>
    </xf>
    <xf numFmtId="0" fontId="0" fillId="35" borderId="18" xfId="0" applyFill="1" applyBorder="1" applyAlignment="1" applyProtection="1">
      <alignment horizontal="center" vertical="center"/>
      <protection locked="0"/>
    </xf>
    <xf numFmtId="49" fontId="0" fillId="35" borderId="18" xfId="0" applyNumberFormat="1" applyFill="1" applyBorder="1" applyAlignment="1" applyProtection="1">
      <alignment horizontal="left" vertical="center" wrapText="1"/>
      <protection locked="0"/>
    </xf>
    <xf numFmtId="0" fontId="0" fillId="35" borderId="18" xfId="0" applyFill="1" applyBorder="1" applyAlignment="1" applyProtection="1">
      <alignment horizontal="center" vertical="center" wrapText="1"/>
      <protection locked="0"/>
    </xf>
    <xf numFmtId="168" fontId="0" fillId="35" borderId="18" xfId="0" applyNumberFormat="1" applyFont="1" applyFill="1" applyBorder="1" applyAlignment="1" applyProtection="1">
      <alignment vertical="center"/>
      <protection locked="0"/>
    </xf>
    <xf numFmtId="168" fontId="41" fillId="35" borderId="18" xfId="0" applyNumberFormat="1" applyFont="1" applyFill="1" applyBorder="1" applyAlignment="1" applyProtection="1">
      <alignment vertical="center"/>
      <protection locked="0"/>
    </xf>
    <xf numFmtId="0" fontId="6" fillId="0" borderId="0" xfId="46" applyFont="1" applyBorder="1" applyAlignment="1" applyProtection="1">
      <alignment vertical="center" wrapText="1"/>
      <protection/>
    </xf>
    <xf numFmtId="0" fontId="6" fillId="0" borderId="0" xfId="46" applyFont="1" applyBorder="1" applyAlignment="1" applyProtection="1">
      <alignment vertical="top" wrapText="1"/>
      <protection/>
    </xf>
    <xf numFmtId="0" fontId="7" fillId="33" borderId="28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left" indent="3"/>
      <protection/>
    </xf>
    <xf numFmtId="0" fontId="14" fillId="33" borderId="0" xfId="0" applyFont="1" applyFill="1" applyBorder="1" applyAlignment="1" applyProtection="1">
      <alignment horizontal="left"/>
      <protection/>
    </xf>
    <xf numFmtId="0" fontId="15" fillId="33" borderId="0" xfId="0" applyFont="1" applyFill="1" applyBorder="1" applyAlignment="1" applyProtection="1">
      <alignment horizontal="left"/>
      <protection/>
    </xf>
    <xf numFmtId="0" fontId="16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center"/>
      <protection/>
    </xf>
    <xf numFmtId="49" fontId="14" fillId="33" borderId="0" xfId="0" applyNumberFormat="1" applyFont="1" applyFill="1" applyBorder="1" applyAlignment="1" applyProtection="1">
      <alignment horizontal="right"/>
      <protection/>
    </xf>
    <xf numFmtId="0" fontId="14" fillId="33" borderId="0" xfId="0" applyFont="1" applyFill="1" applyBorder="1" applyAlignment="1" applyProtection="1">
      <alignment vertical="center"/>
      <protection/>
    </xf>
    <xf numFmtId="164" fontId="20" fillId="36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Font="1" applyBorder="1" applyAlignment="1" applyProtection="1">
      <alignment horizontal="center" vertical="center" wrapText="1"/>
      <protection/>
    </xf>
    <xf numFmtId="164" fontId="30" fillId="0" borderId="0" xfId="0" applyNumberFormat="1" applyFont="1" applyBorder="1" applyAlignment="1" applyProtection="1">
      <alignment horizontal="left" vertical="center" wrapText="1"/>
      <protection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167" fontId="34" fillId="0" borderId="0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34" borderId="17" xfId="0" applyFont="1" applyFill="1" applyBorder="1" applyAlignment="1">
      <alignment horizontal="center" vertical="center" wrapText="1"/>
    </xf>
    <xf numFmtId="0" fontId="35" fillId="34" borderId="17" xfId="0" applyFont="1" applyFill="1" applyBorder="1" applyAlignment="1">
      <alignment horizontal="center" vertical="center" wrapText="1"/>
    </xf>
    <xf numFmtId="0" fontId="34" fillId="34" borderId="30" xfId="0" applyFont="1" applyFill="1" applyBorder="1" applyAlignment="1">
      <alignment horizontal="center" vertical="center" wrapText="1"/>
    </xf>
    <xf numFmtId="4" fontId="36" fillId="0" borderId="31" xfId="0" applyNumberFormat="1" applyFont="1" applyBorder="1" applyAlignment="1">
      <alignment/>
    </xf>
    <xf numFmtId="4" fontId="39" fillId="0" borderId="0" xfId="0" applyNumberFormat="1" applyFont="1" applyBorder="1" applyAlignment="1">
      <alignment/>
    </xf>
    <xf numFmtId="4" fontId="40" fillId="0" borderId="32" xfId="0" applyNumberFormat="1" applyFont="1" applyBorder="1" applyAlignment="1">
      <alignment/>
    </xf>
    <xf numFmtId="0" fontId="0" fillId="0" borderId="18" xfId="0" applyFont="1" applyBorder="1" applyAlignment="1" applyProtection="1">
      <alignment horizontal="left" vertical="center" wrapText="1"/>
      <protection locked="0"/>
    </xf>
    <xf numFmtId="4" fontId="0" fillId="0" borderId="18" xfId="0" applyNumberFormat="1" applyFont="1" applyBorder="1" applyAlignment="1" applyProtection="1">
      <alignment vertical="center"/>
      <protection locked="0"/>
    </xf>
    <xf numFmtId="4" fontId="40" fillId="0" borderId="17" xfId="0" applyNumberFormat="1" applyFont="1" applyBorder="1" applyAlignment="1">
      <alignment/>
    </xf>
    <xf numFmtId="0" fontId="41" fillId="0" borderId="18" xfId="0" applyFont="1" applyBorder="1" applyAlignment="1" applyProtection="1">
      <alignment horizontal="left" vertical="center" wrapText="1"/>
      <protection locked="0"/>
    </xf>
    <xf numFmtId="4" fontId="41" fillId="0" borderId="18" xfId="0" applyNumberFormat="1" applyFont="1" applyBorder="1" applyAlignment="1" applyProtection="1">
      <alignment vertical="center"/>
      <protection locked="0"/>
    </xf>
    <xf numFmtId="0" fontId="0" fillId="35" borderId="18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4" fontId="39" fillId="0" borderId="31" xfId="0" applyNumberFormat="1" applyFont="1" applyBorder="1" applyAlignment="1">
      <alignment/>
    </xf>
    <xf numFmtId="0" fontId="0" fillId="35" borderId="18" xfId="0" applyFill="1" applyBorder="1" applyAlignment="1" applyProtection="1">
      <alignment horizontal="left" vertical="center" wrapText="1"/>
      <protection locked="0"/>
    </xf>
    <xf numFmtId="0" fontId="43" fillId="0" borderId="0" xfId="47" applyFont="1" applyBorder="1" applyAlignment="1" applyProtection="1">
      <alignment horizontal="center" vertical="center" wrapText="1"/>
      <protection/>
    </xf>
    <xf numFmtId="0" fontId="12" fillId="0" borderId="0" xfId="47" applyFont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4" xfId="46"/>
    <cellStyle name="normální 2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85" zoomScaleSheetLayoutView="85" zoomScalePageLayoutView="0" workbookViewId="0" topLeftCell="A28">
      <selection activeCell="C31" sqref="C31:H31"/>
    </sheetView>
  </sheetViews>
  <sheetFormatPr defaultColWidth="12" defaultRowHeight="13.5"/>
  <cols>
    <col min="1" max="8" width="12" style="1" customWidth="1"/>
    <col min="9" max="9" width="20.33203125" style="1" customWidth="1"/>
    <col min="10" max="16384" width="12" style="1" customWidth="1"/>
  </cols>
  <sheetData>
    <row r="1" s="3" customFormat="1" ht="13.5" customHeight="1">
      <c r="A1" s="2"/>
    </row>
    <row r="2" spans="1:11" s="4" customFormat="1" ht="39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K2" s="5"/>
    </row>
    <row r="3" spans="1:11" s="4" customFormat="1" ht="22.5" customHeight="1">
      <c r="A3" s="103" t="s">
        <v>1</v>
      </c>
      <c r="B3" s="103"/>
      <c r="C3" s="103"/>
      <c r="D3" s="103"/>
      <c r="E3" s="103"/>
      <c r="F3" s="103"/>
      <c r="G3" s="103"/>
      <c r="H3" s="103"/>
      <c r="I3" s="103"/>
      <c r="K3" s="5"/>
    </row>
    <row r="4" spans="1:9" s="6" customFormat="1" ht="3" customHeight="1">
      <c r="A4" s="104"/>
      <c r="B4" s="104"/>
      <c r="C4" s="104"/>
      <c r="D4" s="104"/>
      <c r="E4" s="104"/>
      <c r="F4" s="104"/>
      <c r="G4" s="104"/>
      <c r="H4" s="104"/>
      <c r="I4" s="104"/>
    </row>
    <row r="5" spans="1:9" ht="12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7"/>
      <c r="B6" s="7"/>
      <c r="C6" s="7"/>
      <c r="D6" s="7"/>
      <c r="E6" s="7"/>
      <c r="F6" s="7"/>
      <c r="G6" s="7"/>
      <c r="H6" s="7"/>
      <c r="I6" s="7"/>
    </row>
    <row r="7" spans="1:9" ht="12.75" hidden="1">
      <c r="A7" s="7"/>
      <c r="B7" s="7"/>
      <c r="C7" s="7"/>
      <c r="D7" s="7"/>
      <c r="E7" s="7"/>
      <c r="F7" s="7"/>
      <c r="G7" s="7"/>
      <c r="H7" s="7"/>
      <c r="I7" s="7"/>
    </row>
    <row r="8" spans="1:9" ht="12.75" hidden="1">
      <c r="A8" s="7"/>
      <c r="B8" s="7"/>
      <c r="C8" s="7"/>
      <c r="D8" s="7"/>
      <c r="E8" s="7"/>
      <c r="F8" s="7"/>
      <c r="G8" s="7"/>
      <c r="H8" s="7"/>
      <c r="I8" s="7"/>
    </row>
    <row r="9" spans="1:9" ht="12.75" hidden="1">
      <c r="A9" s="7"/>
      <c r="B9" s="7"/>
      <c r="C9" s="7"/>
      <c r="D9" s="7"/>
      <c r="E9" s="7"/>
      <c r="F9" s="7"/>
      <c r="G9" s="7"/>
      <c r="H9" s="7"/>
      <c r="I9" s="7"/>
    </row>
    <row r="10" spans="1:9" ht="12.75" hidden="1">
      <c r="A10" s="7"/>
      <c r="B10" s="7"/>
      <c r="C10" s="7"/>
      <c r="D10" s="7"/>
      <c r="E10" s="7"/>
      <c r="F10" s="7"/>
      <c r="G10" s="7"/>
      <c r="H10" s="7"/>
      <c r="I10" s="7"/>
    </row>
    <row r="11" spans="1:9" ht="12.75" hidden="1">
      <c r="A11" s="7"/>
      <c r="B11" s="7"/>
      <c r="C11" s="7"/>
      <c r="D11" s="7"/>
      <c r="E11" s="7"/>
      <c r="F11" s="7"/>
      <c r="G11" s="7"/>
      <c r="H11" s="7"/>
      <c r="I11" s="7"/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79.5" customHeight="1">
      <c r="A19" s="105" t="s">
        <v>2</v>
      </c>
      <c r="B19" s="105"/>
      <c r="C19" s="105"/>
      <c r="D19" s="105"/>
      <c r="E19" s="105"/>
      <c r="F19" s="105"/>
      <c r="G19" s="105"/>
      <c r="H19" s="105"/>
      <c r="I19" s="105"/>
    </row>
    <row r="20" spans="1:9" ht="78.75" customHeight="1">
      <c r="A20" s="7"/>
      <c r="B20" s="7"/>
      <c r="C20" s="7"/>
      <c r="D20" s="7"/>
      <c r="E20" s="7"/>
      <c r="F20" s="7"/>
      <c r="G20" s="7"/>
      <c r="H20" s="7"/>
      <c r="I20" s="7"/>
    </row>
    <row r="21" spans="1:9" s="8" customFormat="1" ht="33" customHeight="1">
      <c r="A21" s="106" t="s">
        <v>3</v>
      </c>
      <c r="B21" s="106"/>
      <c r="C21" s="106"/>
      <c r="D21" s="106"/>
      <c r="E21" s="106"/>
      <c r="F21" s="106"/>
      <c r="G21" s="106"/>
      <c r="H21" s="106"/>
      <c r="I21" s="106"/>
    </row>
    <row r="22" spans="1:9" ht="27">
      <c r="A22" s="106" t="s">
        <v>4</v>
      </c>
      <c r="B22" s="106"/>
      <c r="C22" s="106"/>
      <c r="D22" s="106"/>
      <c r="E22" s="106"/>
      <c r="F22" s="106"/>
      <c r="G22" s="106"/>
      <c r="H22" s="106"/>
      <c r="I22" s="106"/>
    </row>
    <row r="23" spans="1:9" s="8" customFormat="1" ht="27.75" customHeight="1">
      <c r="A23" s="107" t="s">
        <v>5</v>
      </c>
      <c r="B23" s="107"/>
      <c r="C23" s="107"/>
      <c r="D23" s="107"/>
      <c r="E23" s="107"/>
      <c r="F23" s="107"/>
      <c r="G23" s="107"/>
      <c r="H23" s="107"/>
      <c r="I23" s="107"/>
    </row>
    <row r="24" spans="1:9" ht="17.25" hidden="1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9" s="9" customFormat="1" ht="3.75" customHeight="1">
      <c r="A25" s="109" t="s">
        <v>6</v>
      </c>
      <c r="B25" s="109"/>
      <c r="C25" s="109"/>
      <c r="D25" s="109"/>
      <c r="E25" s="109"/>
      <c r="F25" s="109"/>
      <c r="G25" s="109"/>
      <c r="H25" s="109"/>
      <c r="I25" s="109"/>
    </row>
    <row r="26" spans="1:9" ht="38.25" customHeight="1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22.5">
      <c r="A27" s="7"/>
      <c r="B27" s="7"/>
      <c r="C27" s="7"/>
      <c r="D27" s="110"/>
      <c r="E27" s="110"/>
      <c r="F27" s="110"/>
      <c r="G27" s="7"/>
      <c r="H27" s="7"/>
      <c r="I27" s="7"/>
    </row>
    <row r="28" spans="1:9" ht="33" customHeight="1">
      <c r="A28" s="7"/>
      <c r="B28" s="7"/>
      <c r="C28" s="7"/>
      <c r="D28" s="7"/>
      <c r="E28" s="7"/>
      <c r="F28" s="7"/>
      <c r="G28" s="7"/>
      <c r="H28" s="7"/>
      <c r="I28" s="7"/>
    </row>
    <row r="29" spans="1:9" ht="27" customHeight="1" hidden="1">
      <c r="A29" s="111"/>
      <c r="B29" s="111"/>
      <c r="C29" s="111"/>
      <c r="D29" s="111"/>
      <c r="E29" s="111"/>
      <c r="F29" s="111"/>
      <c r="G29" s="111"/>
      <c r="H29" s="111"/>
      <c r="I29" s="111"/>
    </row>
    <row r="30" spans="1:9" ht="22.5" customHeight="1">
      <c r="A30" s="7"/>
      <c r="B30" s="11"/>
      <c r="C30" s="112"/>
      <c r="D30" s="112"/>
      <c r="E30" s="112"/>
      <c r="F30" s="112"/>
      <c r="G30" s="112"/>
      <c r="H30" s="112"/>
      <c r="I30" s="7"/>
    </row>
    <row r="31" spans="1:9" ht="21.75" customHeight="1">
      <c r="A31" s="7"/>
      <c r="B31" s="11"/>
      <c r="C31" s="112"/>
      <c r="D31" s="112"/>
      <c r="E31" s="112"/>
      <c r="F31" s="112"/>
      <c r="G31" s="112"/>
      <c r="H31" s="112"/>
      <c r="I31" s="7"/>
    </row>
    <row r="32" spans="1:9" ht="21" customHeight="1">
      <c r="A32" s="7"/>
      <c r="B32" s="11"/>
      <c r="C32" s="113"/>
      <c r="D32" s="113"/>
      <c r="E32" s="113"/>
      <c r="F32" s="113"/>
      <c r="G32" s="113"/>
      <c r="H32" s="113"/>
      <c r="I32" s="7"/>
    </row>
    <row r="33" spans="1:9" ht="61.5" customHeight="1">
      <c r="A33" s="7"/>
      <c r="B33" s="11"/>
      <c r="C33" s="114"/>
      <c r="D33" s="114"/>
      <c r="E33" s="114"/>
      <c r="F33" s="114"/>
      <c r="G33" s="114"/>
      <c r="H33" s="114"/>
      <c r="I33" s="114"/>
    </row>
    <row r="34" spans="1:9" ht="15" customHeight="1">
      <c r="A34" s="7"/>
      <c r="B34" s="11"/>
      <c r="C34" s="12"/>
      <c r="D34" s="12"/>
      <c r="E34" s="12"/>
      <c r="F34" s="12"/>
      <c r="G34" s="12"/>
      <c r="H34" s="12"/>
      <c r="I34" s="12"/>
    </row>
    <row r="35" spans="1:9" ht="15" customHeight="1">
      <c r="A35" s="7"/>
      <c r="B35" s="11"/>
      <c r="C35" s="114"/>
      <c r="D35" s="114"/>
      <c r="E35" s="114"/>
      <c r="F35" s="114"/>
      <c r="G35" s="114"/>
      <c r="H35" s="114"/>
      <c r="I35" s="114"/>
    </row>
    <row r="36" spans="1:9" ht="15" customHeight="1">
      <c r="A36" s="7"/>
      <c r="B36" s="11"/>
      <c r="C36" s="114"/>
      <c r="D36" s="114"/>
      <c r="E36" s="114"/>
      <c r="F36" s="114"/>
      <c r="G36" s="114"/>
      <c r="H36" s="114"/>
      <c r="I36" s="7"/>
    </row>
    <row r="37" spans="1:9" s="8" customFormat="1" ht="42.75" customHeight="1">
      <c r="A37" s="13"/>
      <c r="B37" s="13"/>
      <c r="C37" s="115"/>
      <c r="D37" s="115"/>
      <c r="E37" s="115"/>
      <c r="F37" s="115"/>
      <c r="G37" s="115"/>
      <c r="H37" s="13"/>
      <c r="I37" s="13"/>
    </row>
    <row r="38" spans="1:9" ht="12.75" hidden="1">
      <c r="A38" s="7"/>
      <c r="B38" s="7"/>
      <c r="C38" s="7"/>
      <c r="D38" s="7"/>
      <c r="E38" s="7"/>
      <c r="F38" s="7"/>
      <c r="G38" s="7"/>
      <c r="H38" s="7"/>
      <c r="I38" s="7"/>
    </row>
    <row r="39" spans="1:9" ht="12.75" hidden="1">
      <c r="A39" s="7"/>
      <c r="B39" s="7"/>
      <c r="C39" s="7"/>
      <c r="D39" s="7"/>
      <c r="E39" s="7"/>
      <c r="F39" s="7"/>
      <c r="G39" s="7"/>
      <c r="H39" s="7"/>
      <c r="I39" s="7"/>
    </row>
    <row r="40" spans="1:9" ht="12.75" hidden="1">
      <c r="A40" s="7"/>
      <c r="B40" s="7"/>
      <c r="C40" s="7"/>
      <c r="D40" s="7"/>
      <c r="E40" s="7"/>
      <c r="F40" s="7"/>
      <c r="G40" s="7"/>
      <c r="H40" s="7"/>
      <c r="I40" s="7"/>
    </row>
    <row r="41" spans="1:9" ht="12.75" hidden="1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24" customHeight="1">
      <c r="A43" s="116" t="s">
        <v>7</v>
      </c>
      <c r="B43" s="116"/>
      <c r="C43" s="116"/>
      <c r="D43" s="7"/>
      <c r="E43" s="7"/>
      <c r="F43" s="7"/>
      <c r="G43" s="117" t="s">
        <v>8</v>
      </c>
      <c r="H43" s="117"/>
      <c r="I43" s="7"/>
    </row>
    <row r="44" spans="1:9" ht="27.75" customHeight="1">
      <c r="A44" s="117" t="s">
        <v>9</v>
      </c>
      <c r="B44" s="117"/>
      <c r="C44" s="117"/>
      <c r="D44" s="117"/>
      <c r="E44" s="7"/>
      <c r="F44" s="7"/>
      <c r="G44" s="118"/>
      <c r="H44" s="118"/>
      <c r="I44" s="118"/>
    </row>
    <row r="45" spans="1:9" ht="15.75" customHeight="1">
      <c r="A45" s="119" t="s">
        <v>10</v>
      </c>
      <c r="B45" s="119"/>
      <c r="C45" s="119"/>
      <c r="D45" s="119"/>
      <c r="E45" s="119"/>
      <c r="F45" s="119"/>
      <c r="G45" s="120" t="s">
        <v>11</v>
      </c>
      <c r="H45" s="120"/>
      <c r="I45" s="120"/>
    </row>
    <row r="46" spans="1:9" ht="14.25" customHeight="1">
      <c r="A46" s="119"/>
      <c r="B46" s="119"/>
      <c r="C46" s="119"/>
      <c r="D46" s="119"/>
      <c r="E46" s="119"/>
      <c r="F46" s="119"/>
      <c r="G46" s="120" t="s">
        <v>12</v>
      </c>
      <c r="H46" s="120"/>
      <c r="I46" s="120"/>
    </row>
    <row r="47" spans="1:9" ht="15.75">
      <c r="A47" s="121" t="s">
        <v>13</v>
      </c>
      <c r="B47" s="121"/>
      <c r="C47" s="121"/>
      <c r="D47" s="121"/>
      <c r="E47" s="121"/>
      <c r="F47" s="121"/>
      <c r="G47" s="7"/>
      <c r="H47" s="7"/>
      <c r="I47" s="7"/>
    </row>
    <row r="48" spans="1:9" ht="15.75">
      <c r="A48" s="121"/>
      <c r="B48" s="121"/>
      <c r="C48" s="121"/>
      <c r="D48" s="121"/>
      <c r="E48" s="121"/>
      <c r="F48" s="121"/>
      <c r="G48" s="7"/>
      <c r="H48" s="7"/>
      <c r="I48" s="7"/>
    </row>
    <row r="49" spans="1:9" ht="17.25" customHeight="1">
      <c r="A49" s="122"/>
      <c r="B49" s="122"/>
      <c r="C49" s="122"/>
      <c r="D49" s="122"/>
      <c r="E49" s="122"/>
      <c r="F49" s="7"/>
      <c r="G49" s="7"/>
      <c r="H49" s="123" t="s">
        <v>14</v>
      </c>
      <c r="I49" s="123"/>
    </row>
    <row r="50" spans="1:9" s="15" customFormat="1" ht="18.75" customHeight="1">
      <c r="A50" s="124"/>
      <c r="B50" s="124"/>
      <c r="C50" s="124"/>
      <c r="D50" s="124"/>
      <c r="E50" s="124"/>
      <c r="F50" s="14"/>
      <c r="G50" s="14"/>
      <c r="H50" s="123"/>
      <c r="I50" s="123"/>
    </row>
  </sheetData>
  <sheetProtection selectLockedCells="1" selectUnlockedCells="1"/>
  <mergeCells count="31">
    <mergeCell ref="A47:F47"/>
    <mergeCell ref="A48:F48"/>
    <mergeCell ref="A49:E49"/>
    <mergeCell ref="H49:I49"/>
    <mergeCell ref="A50:E50"/>
    <mergeCell ref="H50:I50"/>
    <mergeCell ref="A43:C43"/>
    <mergeCell ref="G43:H43"/>
    <mergeCell ref="A44:D44"/>
    <mergeCell ref="G44:I44"/>
    <mergeCell ref="A45:F46"/>
    <mergeCell ref="G45:I45"/>
    <mergeCell ref="G46:I46"/>
    <mergeCell ref="C31:H31"/>
    <mergeCell ref="C32:H32"/>
    <mergeCell ref="C33:I33"/>
    <mergeCell ref="C35:I35"/>
    <mergeCell ref="C36:H36"/>
    <mergeCell ref="C37:G37"/>
    <mergeCell ref="A23:I23"/>
    <mergeCell ref="A24:I24"/>
    <mergeCell ref="A25:I25"/>
    <mergeCell ref="D27:F27"/>
    <mergeCell ref="A29:I29"/>
    <mergeCell ref="C30:H30"/>
    <mergeCell ref="A2:I2"/>
    <mergeCell ref="A3:I3"/>
    <mergeCell ref="A4:I4"/>
    <mergeCell ref="A19:I19"/>
    <mergeCell ref="A21:I21"/>
    <mergeCell ref="A22:I22"/>
  </mergeCells>
  <printOptions horizontalCentered="1"/>
  <pageMargins left="0.7086614173228347" right="0.1968503937007874" top="0.3937007874015748" bottom="0.2755905511811024" header="0.5118110236220472" footer="0.5118110236220472"/>
  <pageSetup horizontalDpi="300" verticalDpi="3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1"/>
  <sheetViews>
    <sheetView view="pageBreakPreview" zoomScale="85" zoomScaleSheetLayoutView="85" zoomScalePageLayoutView="0" workbookViewId="0" topLeftCell="A37">
      <selection activeCell="C10" sqref="C10"/>
    </sheetView>
  </sheetViews>
  <sheetFormatPr defaultColWidth="12" defaultRowHeight="13.5"/>
  <cols>
    <col min="1" max="1" width="1.66796875" style="16" customWidth="1"/>
    <col min="2" max="2" width="88.66015625" style="16" customWidth="1"/>
    <col min="3" max="3" width="31.83203125" style="17" customWidth="1"/>
    <col min="4" max="4" width="1.66796875" style="18" customWidth="1"/>
    <col min="5" max="5" width="13" style="18" customWidth="1"/>
    <col min="6" max="16384" width="12" style="16" customWidth="1"/>
  </cols>
  <sheetData>
    <row r="1" ht="4.5" customHeight="1"/>
    <row r="2" spans="2:3" ht="90.75" customHeight="1">
      <c r="B2" s="125" t="s">
        <v>15</v>
      </c>
      <c r="C2" s="125"/>
    </row>
    <row r="3" spans="1:4" s="21" customFormat="1" ht="42" customHeight="1">
      <c r="A3" s="19"/>
      <c r="B3" s="126" t="s">
        <v>16</v>
      </c>
      <c r="C3" s="126"/>
      <c r="D3" s="20"/>
    </row>
    <row r="4" spans="2:3" ht="44.25" customHeight="1">
      <c r="B4" s="22" t="s">
        <v>17</v>
      </c>
      <c r="C4" s="23">
        <f>SUBTOTAL(9,C6:C11)</f>
        <v>0</v>
      </c>
    </row>
    <row r="5" spans="2:3" ht="10.5" customHeight="1">
      <c r="B5" s="24"/>
      <c r="C5" s="24"/>
    </row>
    <row r="6" spans="2:5" s="25" customFormat="1" ht="25.5" customHeight="1">
      <c r="B6" s="26" t="s">
        <v>18</v>
      </c>
      <c r="C6" s="27">
        <f>'SO 01 '!N14</f>
        <v>0</v>
      </c>
      <c r="D6" s="28"/>
      <c r="E6" s="28"/>
    </row>
    <row r="7" spans="2:5" s="29" customFormat="1" ht="9.75" customHeight="1">
      <c r="B7" s="30"/>
      <c r="C7" s="31"/>
      <c r="D7" s="32"/>
      <c r="E7" s="32"/>
    </row>
    <row r="8" spans="2:5" s="25" customFormat="1" ht="25.5" customHeight="1">
      <c r="B8" s="26" t="s">
        <v>19</v>
      </c>
      <c r="C8" s="27">
        <f>'SO 02'!N14</f>
        <v>0</v>
      </c>
      <c r="D8" s="28"/>
      <c r="E8" s="28"/>
    </row>
    <row r="9" spans="2:5" s="29" customFormat="1" ht="9.75" customHeight="1">
      <c r="B9" s="30"/>
      <c r="C9" s="31"/>
      <c r="D9" s="32"/>
      <c r="E9" s="32"/>
    </row>
    <row r="10" spans="2:5" s="25" customFormat="1" ht="25.5" customHeight="1">
      <c r="B10" s="26" t="s">
        <v>20</v>
      </c>
      <c r="C10" s="27">
        <f>'SO 03 '!N14</f>
        <v>0</v>
      </c>
      <c r="D10" s="28"/>
      <c r="E10" s="28"/>
    </row>
    <row r="11" spans="2:5" s="29" customFormat="1" ht="9.75" customHeight="1">
      <c r="B11" s="30"/>
      <c r="C11" s="31"/>
      <c r="D11" s="32"/>
      <c r="E11" s="32"/>
    </row>
    <row r="12" spans="1:3" s="18" customFormat="1" ht="43.5" customHeight="1">
      <c r="A12" s="16"/>
      <c r="B12" s="16"/>
      <c r="C12" s="17"/>
    </row>
    <row r="13" spans="1:3" s="18" customFormat="1" ht="50.25" customHeight="1">
      <c r="A13" s="16"/>
      <c r="B13" s="33" t="s">
        <v>21</v>
      </c>
      <c r="C13" s="23">
        <f>SUBTOTAL(9,C4:C12)</f>
        <v>0</v>
      </c>
    </row>
    <row r="14" ht="42.75" customHeight="1"/>
    <row r="15" spans="1:3" s="18" customFormat="1" ht="45" customHeight="1">
      <c r="A15" s="16"/>
      <c r="B15" s="33" t="s">
        <v>22</v>
      </c>
      <c r="C15" s="23">
        <f>'Vedlejší náklady'!C3</f>
        <v>0</v>
      </c>
    </row>
    <row r="16" ht="27" customHeight="1"/>
    <row r="17" spans="2:3" s="34" customFormat="1" ht="29.25" customHeight="1">
      <c r="B17" s="35" t="s">
        <v>23</v>
      </c>
      <c r="C17" s="36">
        <f>SUM(C13:C15)*0.21</f>
        <v>0</v>
      </c>
    </row>
    <row r="18" ht="27" customHeight="1"/>
    <row r="19" spans="2:3" ht="60.75" customHeight="1">
      <c r="B19" s="37" t="s">
        <v>24</v>
      </c>
      <c r="C19" s="38">
        <f>SUBTOTAL(9,C4:C18)</f>
        <v>0</v>
      </c>
    </row>
    <row r="20" ht="27" customHeight="1"/>
    <row r="21" spans="2:3" ht="13.5" customHeight="1">
      <c r="B21" s="127" t="s">
        <v>25</v>
      </c>
      <c r="C21" s="127"/>
    </row>
  </sheetData>
  <sheetProtection selectLockedCells="1" selectUnlockedCells="1"/>
  <mergeCells count="3">
    <mergeCell ref="B2:C2"/>
    <mergeCell ref="B3:C3"/>
    <mergeCell ref="B21:C21"/>
  </mergeCells>
  <printOptions/>
  <pageMargins left="0.5902777777777778" right="0.38263888888888886" top="0.38263888888888886" bottom="0.2944444444444444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M27"/>
  <sheetViews>
    <sheetView tabSelected="1" view="pageBreakPreview" zoomScale="115" zoomScaleSheetLayoutView="115" zoomScalePageLayoutView="0" workbookViewId="0" topLeftCell="A17">
      <selection activeCell="L22" sqref="L22:M22"/>
    </sheetView>
  </sheetViews>
  <sheetFormatPr defaultColWidth="12" defaultRowHeight="13.5"/>
  <cols>
    <col min="1" max="1" width="2.5" style="0" customWidth="1"/>
    <col min="2" max="2" width="2.16015625" style="0" customWidth="1"/>
    <col min="3" max="3" width="5.5" style="0" customWidth="1"/>
    <col min="4" max="4" width="5.66015625" style="0" customWidth="1"/>
    <col min="5" max="5" width="14.16015625" style="0" customWidth="1"/>
    <col min="6" max="7" width="14.83203125" style="0" customWidth="1"/>
    <col min="8" max="8" width="16.5" style="0" customWidth="1"/>
    <col min="9" max="9" width="9.16015625" style="0" customWidth="1"/>
    <col min="10" max="10" width="6.83203125" style="0" customWidth="1"/>
    <col min="11" max="11" width="15.16015625" style="0" customWidth="1"/>
    <col min="12" max="12" width="15.83203125" style="0" customWidth="1"/>
    <col min="13" max="14" width="8" style="0" customWidth="1"/>
    <col min="15" max="15" width="2.66015625" style="0" customWidth="1"/>
    <col min="16" max="16" width="16.5" style="0" customWidth="1"/>
    <col min="17" max="17" width="5.5" style="0" customWidth="1"/>
    <col min="18" max="18" width="2.16015625" style="0" customWidth="1"/>
    <col min="19" max="39" width="0" style="0" hidden="1" customWidth="1"/>
  </cols>
  <sheetData>
    <row r="2" spans="2:18" s="39" customFormat="1" ht="6.75" customHeight="1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2:18" s="39" customFormat="1" ht="36.75" customHeight="1">
      <c r="B3" s="43"/>
      <c r="C3" s="128" t="s">
        <v>26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44"/>
    </row>
    <row r="4" spans="2:18" s="39" customFormat="1" ht="6.75" customHeight="1">
      <c r="B4" s="43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4"/>
    </row>
    <row r="5" spans="2:18" s="39" customFormat="1" ht="30" customHeight="1">
      <c r="B5" s="43"/>
      <c r="C5" s="46" t="s">
        <v>27</v>
      </c>
      <c r="D5" s="45"/>
      <c r="E5" s="45"/>
      <c r="F5" s="129" t="s">
        <v>28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45"/>
      <c r="R5" s="44"/>
    </row>
    <row r="6" spans="2:18" s="39" customFormat="1" ht="36.75" customHeight="1">
      <c r="B6" s="43"/>
      <c r="C6" s="47" t="s">
        <v>29</v>
      </c>
      <c r="D6" s="45"/>
      <c r="E6" s="45"/>
      <c r="F6" s="130" t="s">
        <v>30</v>
      </c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45"/>
      <c r="R6" s="44"/>
    </row>
    <row r="7" spans="2:18" s="39" customFormat="1" ht="6.75" customHeight="1">
      <c r="B7" s="43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4"/>
    </row>
    <row r="8" spans="2:18" s="39" customFormat="1" ht="18" customHeight="1">
      <c r="B8" s="43"/>
      <c r="C8" s="46" t="s">
        <v>31</v>
      </c>
      <c r="D8" s="45"/>
      <c r="E8" s="45"/>
      <c r="F8" s="48" t="s">
        <v>7</v>
      </c>
      <c r="G8" s="45"/>
      <c r="H8" s="45"/>
      <c r="I8" s="45"/>
      <c r="J8" s="45"/>
      <c r="K8" s="46" t="s">
        <v>32</v>
      </c>
      <c r="L8" s="45"/>
      <c r="M8" s="131"/>
      <c r="N8" s="131"/>
      <c r="O8" s="131"/>
      <c r="P8" s="131"/>
      <c r="Q8" s="45"/>
      <c r="R8" s="44"/>
    </row>
    <row r="9" spans="2:18" s="39" customFormat="1" ht="6.75" customHeight="1">
      <c r="B9" s="43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4"/>
    </row>
    <row r="10" spans="2:18" s="39" customFormat="1" ht="15">
      <c r="B10" s="43"/>
      <c r="C10" s="46" t="s">
        <v>33</v>
      </c>
      <c r="D10" s="45"/>
      <c r="E10" s="45"/>
      <c r="F10" s="48" t="s">
        <v>7</v>
      </c>
      <c r="G10" s="45"/>
      <c r="H10" s="45"/>
      <c r="I10" s="45"/>
      <c r="J10" s="45"/>
      <c r="K10" s="46" t="s">
        <v>34</v>
      </c>
      <c r="L10" s="45"/>
      <c r="M10" s="132" t="s">
        <v>7</v>
      </c>
      <c r="N10" s="132"/>
      <c r="O10" s="132"/>
      <c r="P10" s="132"/>
      <c r="Q10" s="132"/>
      <c r="R10" s="44"/>
    </row>
    <row r="11" spans="2:18" s="39" customFormat="1" ht="14.25" customHeight="1">
      <c r="B11" s="43"/>
      <c r="C11" s="46" t="s">
        <v>35</v>
      </c>
      <c r="D11" s="45"/>
      <c r="E11" s="45"/>
      <c r="F11" s="48" t="s">
        <v>7</v>
      </c>
      <c r="G11" s="45"/>
      <c r="H11" s="45"/>
      <c r="I11" s="45"/>
      <c r="J11" s="45"/>
      <c r="K11" s="46" t="s">
        <v>36</v>
      </c>
      <c r="L11" s="45"/>
      <c r="M11" s="132" t="s">
        <v>7</v>
      </c>
      <c r="N11" s="132"/>
      <c r="O11" s="132"/>
      <c r="P11" s="132"/>
      <c r="Q11" s="132"/>
      <c r="R11" s="44"/>
    </row>
    <row r="12" spans="2:18" s="39" customFormat="1" ht="9.75" customHeight="1">
      <c r="B12" s="43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4"/>
    </row>
    <row r="13" spans="2:18" s="49" customFormat="1" ht="29.25" customHeight="1">
      <c r="B13" s="50"/>
      <c r="C13" s="51" t="s">
        <v>37</v>
      </c>
      <c r="D13" s="52" t="s">
        <v>38</v>
      </c>
      <c r="E13" s="52" t="s">
        <v>39</v>
      </c>
      <c r="F13" s="133" t="s">
        <v>40</v>
      </c>
      <c r="G13" s="133"/>
      <c r="H13" s="133"/>
      <c r="I13" s="133"/>
      <c r="J13" s="52" t="s">
        <v>41</v>
      </c>
      <c r="K13" s="52" t="s">
        <v>42</v>
      </c>
      <c r="L13" s="134" t="s">
        <v>43</v>
      </c>
      <c r="M13" s="134"/>
      <c r="N13" s="135" t="s">
        <v>44</v>
      </c>
      <c r="O13" s="135"/>
      <c r="P13" s="135"/>
      <c r="Q13" s="135"/>
      <c r="R13" s="53"/>
    </row>
    <row r="14" spans="2:38" s="39" customFormat="1" ht="29.25" customHeight="1">
      <c r="B14" s="43"/>
      <c r="C14" s="54" t="s">
        <v>45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136">
        <f>AL14</f>
        <v>0</v>
      </c>
      <c r="O14" s="136"/>
      <c r="P14" s="136"/>
      <c r="Q14" s="136"/>
      <c r="R14" s="44"/>
      <c r="U14" s="55" t="s">
        <v>46</v>
      </c>
      <c r="V14" s="55" t="s">
        <v>47</v>
      </c>
      <c r="AL14" s="56">
        <f>AL15</f>
        <v>0</v>
      </c>
    </row>
    <row r="15" spans="2:38" s="57" customFormat="1" ht="36.75" customHeight="1">
      <c r="B15" s="58"/>
      <c r="C15" s="59"/>
      <c r="D15" s="60" t="s">
        <v>48</v>
      </c>
      <c r="E15" s="60"/>
      <c r="F15" s="60"/>
      <c r="G15" s="60"/>
      <c r="H15" s="60"/>
      <c r="I15" s="60"/>
      <c r="J15" s="60"/>
      <c r="K15" s="60"/>
      <c r="L15" s="60"/>
      <c r="M15" s="60"/>
      <c r="N15" s="137">
        <f>AL15</f>
        <v>0</v>
      </c>
      <c r="O15" s="137"/>
      <c r="P15" s="137"/>
      <c r="Q15" s="137"/>
      <c r="R15" s="61"/>
      <c r="S15" s="62" t="s">
        <v>49</v>
      </c>
      <c r="U15" s="63" t="s">
        <v>46</v>
      </c>
      <c r="V15" s="63" t="s">
        <v>50</v>
      </c>
      <c r="Z15" s="62" t="s">
        <v>51</v>
      </c>
      <c r="AL15" s="64">
        <f>AL16+AL23</f>
        <v>0</v>
      </c>
    </row>
    <row r="16" spans="2:38" s="57" customFormat="1" ht="19.5" customHeight="1">
      <c r="B16" s="58"/>
      <c r="C16" s="59"/>
      <c r="D16" s="65" t="s">
        <v>52</v>
      </c>
      <c r="E16" s="65"/>
      <c r="F16" s="65"/>
      <c r="G16" s="65"/>
      <c r="H16" s="65"/>
      <c r="I16" s="65"/>
      <c r="J16" s="65"/>
      <c r="K16" s="65"/>
      <c r="L16" s="65"/>
      <c r="M16" s="65"/>
      <c r="N16" s="138">
        <f>AL16</f>
        <v>0</v>
      </c>
      <c r="O16" s="138"/>
      <c r="P16" s="138"/>
      <c r="Q16" s="138"/>
      <c r="R16" s="61"/>
      <c r="S16" s="62" t="s">
        <v>49</v>
      </c>
      <c r="U16" s="63" t="s">
        <v>46</v>
      </c>
      <c r="V16" s="63" t="s">
        <v>49</v>
      </c>
      <c r="Z16" s="62" t="s">
        <v>51</v>
      </c>
      <c r="AL16" s="64">
        <f>SUM(AL17:AL22)</f>
        <v>0</v>
      </c>
    </row>
    <row r="17" spans="2:39" s="39" customFormat="1" ht="31.5" customHeight="1">
      <c r="B17" s="66"/>
      <c r="C17" s="67" t="s">
        <v>49</v>
      </c>
      <c r="D17" s="67" t="s">
        <v>53</v>
      </c>
      <c r="E17" s="68" t="s">
        <v>54</v>
      </c>
      <c r="F17" s="139" t="s">
        <v>55</v>
      </c>
      <c r="G17" s="139"/>
      <c r="H17" s="139"/>
      <c r="I17" s="139"/>
      <c r="J17" s="69" t="s">
        <v>56</v>
      </c>
      <c r="K17" s="70">
        <v>346.79</v>
      </c>
      <c r="L17" s="140"/>
      <c r="M17" s="140"/>
      <c r="N17" s="140">
        <f aca="true" t="shared" si="0" ref="N17:N22">ROUND(L17*K17,2)</f>
        <v>0</v>
      </c>
      <c r="O17" s="140"/>
      <c r="P17" s="140"/>
      <c r="Q17" s="140"/>
      <c r="R17" s="71"/>
      <c r="S17" s="55" t="s">
        <v>57</v>
      </c>
      <c r="U17" s="55" t="s">
        <v>53</v>
      </c>
      <c r="V17" s="55" t="s">
        <v>58</v>
      </c>
      <c r="Z17" s="55" t="s">
        <v>51</v>
      </c>
      <c r="AF17" s="72">
        <f aca="true" t="shared" si="1" ref="AF17:AF22">IF(AE17="základní",N17,0)</f>
        <v>0</v>
      </c>
      <c r="AG17" s="72">
        <f aca="true" t="shared" si="2" ref="AG17:AG22">IF(AF17="snížená",N17,0)</f>
        <v>0</v>
      </c>
      <c r="AH17" s="72">
        <f aca="true" t="shared" si="3" ref="AH17:AH22">IF(AG17="zákl. přenesená",N17,0)</f>
        <v>0</v>
      </c>
      <c r="AI17" s="72">
        <f aca="true" t="shared" si="4" ref="AI17:AI22">IF(AH17="sníž. přenesená",N17,0)</f>
        <v>0</v>
      </c>
      <c r="AJ17" s="72">
        <f aca="true" t="shared" si="5" ref="AJ17:AJ22">IF(AI17="nulová",N17,0)</f>
        <v>0</v>
      </c>
      <c r="AK17" s="55" t="s">
        <v>49</v>
      </c>
      <c r="AL17" s="72">
        <f aca="true" t="shared" si="6" ref="AL17:AL22">ROUND(L17*K17,2)</f>
        <v>0</v>
      </c>
      <c r="AM17" s="55" t="s">
        <v>57</v>
      </c>
    </row>
    <row r="18" spans="2:39" s="39" customFormat="1" ht="31.5" customHeight="1">
      <c r="B18" s="66"/>
      <c r="C18" s="67" t="s">
        <v>58</v>
      </c>
      <c r="D18" s="67" t="s">
        <v>53</v>
      </c>
      <c r="E18" s="68" t="s">
        <v>59</v>
      </c>
      <c r="F18" s="139" t="s">
        <v>60</v>
      </c>
      <c r="G18" s="139"/>
      <c r="H18" s="139"/>
      <c r="I18" s="139"/>
      <c r="J18" s="69" t="s">
        <v>56</v>
      </c>
      <c r="K18" s="70">
        <v>7.49</v>
      </c>
      <c r="L18" s="140"/>
      <c r="M18" s="140"/>
      <c r="N18" s="140">
        <f t="shared" si="0"/>
        <v>0</v>
      </c>
      <c r="O18" s="140"/>
      <c r="P18" s="140"/>
      <c r="Q18" s="140"/>
      <c r="R18" s="71"/>
      <c r="S18" s="55" t="s">
        <v>57</v>
      </c>
      <c r="U18" s="55" t="s">
        <v>53</v>
      </c>
      <c r="V18" s="55" t="s">
        <v>58</v>
      </c>
      <c r="Z18" s="55" t="s">
        <v>51</v>
      </c>
      <c r="AF18" s="72">
        <f t="shared" si="1"/>
        <v>0</v>
      </c>
      <c r="AG18" s="72">
        <f t="shared" si="2"/>
        <v>0</v>
      </c>
      <c r="AH18" s="72">
        <f t="shared" si="3"/>
        <v>0</v>
      </c>
      <c r="AI18" s="72">
        <f t="shared" si="4"/>
        <v>0</v>
      </c>
      <c r="AJ18" s="72">
        <f t="shared" si="5"/>
        <v>0</v>
      </c>
      <c r="AK18" s="55" t="s">
        <v>49</v>
      </c>
      <c r="AL18" s="72">
        <f t="shared" si="6"/>
        <v>0</v>
      </c>
      <c r="AM18" s="55" t="s">
        <v>57</v>
      </c>
    </row>
    <row r="19" spans="2:39" s="39" customFormat="1" ht="31.5" customHeight="1">
      <c r="B19" s="66"/>
      <c r="C19" s="67" t="s">
        <v>61</v>
      </c>
      <c r="D19" s="67" t="s">
        <v>53</v>
      </c>
      <c r="E19" s="68" t="s">
        <v>62</v>
      </c>
      <c r="F19" s="139" t="s">
        <v>63</v>
      </c>
      <c r="G19" s="139"/>
      <c r="H19" s="139"/>
      <c r="I19" s="139"/>
      <c r="J19" s="69" t="s">
        <v>56</v>
      </c>
      <c r="K19" s="70">
        <v>7.49</v>
      </c>
      <c r="L19" s="140"/>
      <c r="M19" s="140"/>
      <c r="N19" s="140">
        <f t="shared" si="0"/>
        <v>0</v>
      </c>
      <c r="O19" s="140"/>
      <c r="P19" s="140"/>
      <c r="Q19" s="140"/>
      <c r="R19" s="71"/>
      <c r="S19" s="55" t="s">
        <v>57</v>
      </c>
      <c r="U19" s="55" t="s">
        <v>53</v>
      </c>
      <c r="V19" s="55" t="s">
        <v>58</v>
      </c>
      <c r="Z19" s="55" t="s">
        <v>51</v>
      </c>
      <c r="AF19" s="72">
        <f t="shared" si="1"/>
        <v>0</v>
      </c>
      <c r="AG19" s="72">
        <f t="shared" si="2"/>
        <v>0</v>
      </c>
      <c r="AH19" s="72">
        <f t="shared" si="3"/>
        <v>0</v>
      </c>
      <c r="AI19" s="72">
        <f t="shared" si="4"/>
        <v>0</v>
      </c>
      <c r="AJ19" s="72">
        <f t="shared" si="5"/>
        <v>0</v>
      </c>
      <c r="AK19" s="55" t="s">
        <v>49</v>
      </c>
      <c r="AL19" s="72">
        <f t="shared" si="6"/>
        <v>0</v>
      </c>
      <c r="AM19" s="55" t="s">
        <v>57</v>
      </c>
    </row>
    <row r="20" spans="2:39" s="39" customFormat="1" ht="22.5" customHeight="1">
      <c r="B20" s="66"/>
      <c r="C20" s="67" t="s">
        <v>57</v>
      </c>
      <c r="D20" s="67" t="s">
        <v>53</v>
      </c>
      <c r="E20" s="68" t="s">
        <v>64</v>
      </c>
      <c r="F20" s="139" t="s">
        <v>65</v>
      </c>
      <c r="G20" s="139"/>
      <c r="H20" s="139"/>
      <c r="I20" s="139"/>
      <c r="J20" s="69" t="s">
        <v>66</v>
      </c>
      <c r="K20" s="70">
        <v>130</v>
      </c>
      <c r="L20" s="140"/>
      <c r="M20" s="140"/>
      <c r="N20" s="140">
        <f t="shared" si="0"/>
        <v>0</v>
      </c>
      <c r="O20" s="140"/>
      <c r="P20" s="140"/>
      <c r="Q20" s="140"/>
      <c r="R20" s="71"/>
      <c r="S20" s="55" t="s">
        <v>57</v>
      </c>
      <c r="U20" s="55" t="s">
        <v>53</v>
      </c>
      <c r="V20" s="55" t="s">
        <v>58</v>
      </c>
      <c r="Z20" s="55" t="s">
        <v>51</v>
      </c>
      <c r="AF20" s="72">
        <f t="shared" si="1"/>
        <v>0</v>
      </c>
      <c r="AG20" s="72">
        <f t="shared" si="2"/>
        <v>0</v>
      </c>
      <c r="AH20" s="72">
        <f t="shared" si="3"/>
        <v>0</v>
      </c>
      <c r="AI20" s="72">
        <f t="shared" si="4"/>
        <v>0</v>
      </c>
      <c r="AJ20" s="72">
        <f t="shared" si="5"/>
        <v>0</v>
      </c>
      <c r="AK20" s="55" t="s">
        <v>49</v>
      </c>
      <c r="AL20" s="72">
        <f t="shared" si="6"/>
        <v>0</v>
      </c>
      <c r="AM20" s="55" t="s">
        <v>57</v>
      </c>
    </row>
    <row r="21" spans="2:39" s="39" customFormat="1" ht="31.5" customHeight="1">
      <c r="B21" s="66"/>
      <c r="C21" s="67" t="s">
        <v>67</v>
      </c>
      <c r="D21" s="67" t="s">
        <v>53</v>
      </c>
      <c r="E21" s="68" t="s">
        <v>68</v>
      </c>
      <c r="F21" s="139" t="s">
        <v>69</v>
      </c>
      <c r="G21" s="139"/>
      <c r="H21" s="139"/>
      <c r="I21" s="139"/>
      <c r="J21" s="69" t="s">
        <v>70</v>
      </c>
      <c r="K21" s="70">
        <v>40.808</v>
      </c>
      <c r="L21" s="140"/>
      <c r="M21" s="140"/>
      <c r="N21" s="140">
        <f t="shared" si="0"/>
        <v>0</v>
      </c>
      <c r="O21" s="140"/>
      <c r="P21" s="140"/>
      <c r="Q21" s="140"/>
      <c r="R21" s="71"/>
      <c r="S21" s="55" t="s">
        <v>57</v>
      </c>
      <c r="U21" s="55" t="s">
        <v>53</v>
      </c>
      <c r="V21" s="55" t="s">
        <v>58</v>
      </c>
      <c r="Z21" s="55" t="s">
        <v>51</v>
      </c>
      <c r="AF21" s="72">
        <f t="shared" si="1"/>
        <v>0</v>
      </c>
      <c r="AG21" s="72">
        <f t="shared" si="2"/>
        <v>0</v>
      </c>
      <c r="AH21" s="72">
        <f t="shared" si="3"/>
        <v>0</v>
      </c>
      <c r="AI21" s="72">
        <f t="shared" si="4"/>
        <v>0</v>
      </c>
      <c r="AJ21" s="72">
        <f t="shared" si="5"/>
        <v>0</v>
      </c>
      <c r="AK21" s="55" t="s">
        <v>49</v>
      </c>
      <c r="AL21" s="72">
        <f t="shared" si="6"/>
        <v>0</v>
      </c>
      <c r="AM21" s="55" t="s">
        <v>57</v>
      </c>
    </row>
    <row r="22" spans="2:39" s="39" customFormat="1" ht="31.5" customHeight="1">
      <c r="B22" s="66"/>
      <c r="C22" s="67" t="s">
        <v>71</v>
      </c>
      <c r="D22" s="67" t="s">
        <v>53</v>
      </c>
      <c r="E22" s="68" t="s">
        <v>72</v>
      </c>
      <c r="F22" s="139" t="s">
        <v>73</v>
      </c>
      <c r="G22" s="139"/>
      <c r="H22" s="139"/>
      <c r="I22" s="139"/>
      <c r="J22" s="69" t="s">
        <v>56</v>
      </c>
      <c r="K22" s="70">
        <v>224.37</v>
      </c>
      <c r="L22" s="140"/>
      <c r="M22" s="140"/>
      <c r="N22" s="140">
        <f t="shared" si="0"/>
        <v>0</v>
      </c>
      <c r="O22" s="140"/>
      <c r="P22" s="140"/>
      <c r="Q22" s="140"/>
      <c r="R22" s="71"/>
      <c r="S22" s="55" t="s">
        <v>57</v>
      </c>
      <c r="U22" s="55" t="s">
        <v>53</v>
      </c>
      <c r="V22" s="55" t="s">
        <v>58</v>
      </c>
      <c r="Z22" s="55" t="s">
        <v>51</v>
      </c>
      <c r="AF22" s="72">
        <f t="shared" si="1"/>
        <v>0</v>
      </c>
      <c r="AG22" s="72">
        <f t="shared" si="2"/>
        <v>0</v>
      </c>
      <c r="AH22" s="72">
        <f t="shared" si="3"/>
        <v>0</v>
      </c>
      <c r="AI22" s="72">
        <f t="shared" si="4"/>
        <v>0</v>
      </c>
      <c r="AJ22" s="72">
        <f t="shared" si="5"/>
        <v>0</v>
      </c>
      <c r="AK22" s="55" t="s">
        <v>49</v>
      </c>
      <c r="AL22" s="72">
        <f t="shared" si="6"/>
        <v>0</v>
      </c>
      <c r="AM22" s="55" t="s">
        <v>57</v>
      </c>
    </row>
    <row r="23" spans="2:38" s="57" customFormat="1" ht="29.25" customHeight="1">
      <c r="B23" s="58"/>
      <c r="C23" s="59"/>
      <c r="D23" s="65" t="s">
        <v>74</v>
      </c>
      <c r="E23" s="65"/>
      <c r="F23" s="65"/>
      <c r="G23" s="65"/>
      <c r="H23" s="65"/>
      <c r="I23" s="65"/>
      <c r="J23" s="65"/>
      <c r="K23" s="65"/>
      <c r="L23" s="65"/>
      <c r="M23" s="65"/>
      <c r="N23" s="141">
        <f>AL23</f>
        <v>0</v>
      </c>
      <c r="O23" s="141"/>
      <c r="P23" s="141"/>
      <c r="Q23" s="141"/>
      <c r="R23" s="61"/>
      <c r="S23" s="62" t="s">
        <v>49</v>
      </c>
      <c r="U23" s="63" t="s">
        <v>46</v>
      </c>
      <c r="V23" s="63" t="s">
        <v>49</v>
      </c>
      <c r="Z23" s="62" t="s">
        <v>51</v>
      </c>
      <c r="AL23" s="64">
        <f>SUM(AL24:AL26)</f>
        <v>0</v>
      </c>
    </row>
    <row r="24" spans="2:39" s="39" customFormat="1" ht="31.5" customHeight="1">
      <c r="B24" s="66"/>
      <c r="C24" s="67" t="s">
        <v>75</v>
      </c>
      <c r="D24" s="67" t="s">
        <v>53</v>
      </c>
      <c r="E24" s="68" t="s">
        <v>76</v>
      </c>
      <c r="F24" s="139" t="s">
        <v>218</v>
      </c>
      <c r="G24" s="139"/>
      <c r="H24" s="139"/>
      <c r="I24" s="139"/>
      <c r="J24" s="69" t="s">
        <v>77</v>
      </c>
      <c r="K24" s="70">
        <v>5</v>
      </c>
      <c r="L24" s="140"/>
      <c r="M24" s="140"/>
      <c r="N24" s="140">
        <f>ROUND(L24*K24,2)</f>
        <v>0</v>
      </c>
      <c r="O24" s="140"/>
      <c r="P24" s="140"/>
      <c r="Q24" s="140"/>
      <c r="R24" s="71"/>
      <c r="S24" s="55" t="s">
        <v>57</v>
      </c>
      <c r="U24" s="55" t="s">
        <v>53</v>
      </c>
      <c r="V24" s="55" t="s">
        <v>58</v>
      </c>
      <c r="Z24" s="55" t="s">
        <v>51</v>
      </c>
      <c r="AF24" s="72">
        <f>IF(AE24="základní",N24,0)</f>
        <v>0</v>
      </c>
      <c r="AG24" s="72">
        <f>IF(AF24="snížená",N24,0)</f>
        <v>0</v>
      </c>
      <c r="AH24" s="72">
        <f>IF(AG24="zákl. přenesená",N24,0)</f>
        <v>0</v>
      </c>
      <c r="AI24" s="72">
        <f>IF(AH24="sníž. přenesená",N24,0)</f>
        <v>0</v>
      </c>
      <c r="AJ24" s="72">
        <f>IF(AI24="nulová",N24,0)</f>
        <v>0</v>
      </c>
      <c r="AK24" s="55" t="s">
        <v>49</v>
      </c>
      <c r="AL24" s="72">
        <f>ROUND(L24*K24,2)</f>
        <v>0</v>
      </c>
      <c r="AM24" s="55" t="s">
        <v>57</v>
      </c>
    </row>
    <row r="25" spans="2:39" s="39" customFormat="1" ht="31.5" customHeight="1">
      <c r="B25" s="66"/>
      <c r="C25" s="67" t="s">
        <v>78</v>
      </c>
      <c r="D25" s="67" t="s">
        <v>53</v>
      </c>
      <c r="E25" s="68" t="s">
        <v>79</v>
      </c>
      <c r="F25" s="139" t="s">
        <v>80</v>
      </c>
      <c r="G25" s="139"/>
      <c r="H25" s="139"/>
      <c r="I25" s="139"/>
      <c r="J25" s="69" t="s">
        <v>77</v>
      </c>
      <c r="K25" s="70">
        <v>2</v>
      </c>
      <c r="L25" s="140"/>
      <c r="M25" s="140"/>
      <c r="N25" s="140">
        <f>ROUND(L25*K25,2)</f>
        <v>0</v>
      </c>
      <c r="O25" s="140"/>
      <c r="P25" s="140"/>
      <c r="Q25" s="140"/>
      <c r="R25" s="71"/>
      <c r="S25" s="55" t="s">
        <v>57</v>
      </c>
      <c r="U25" s="55" t="s">
        <v>53</v>
      </c>
      <c r="V25" s="55" t="s">
        <v>58</v>
      </c>
      <c r="Z25" s="55" t="s">
        <v>51</v>
      </c>
      <c r="AF25" s="72">
        <f>IF(AE25="základní",N25,0)</f>
        <v>0</v>
      </c>
      <c r="AG25" s="72">
        <f>IF(AF25="snížená",N25,0)</f>
        <v>0</v>
      </c>
      <c r="AH25" s="72">
        <f>IF(AG25="zákl. přenesená",N25,0)</f>
        <v>0</v>
      </c>
      <c r="AI25" s="72">
        <f>IF(AH25="sníž. přenesená",N25,0)</f>
        <v>0</v>
      </c>
      <c r="AJ25" s="72">
        <f>IF(AI25="nulová",N25,0)</f>
        <v>0</v>
      </c>
      <c r="AK25" s="55" t="s">
        <v>49</v>
      </c>
      <c r="AL25" s="72">
        <f>ROUND(L25*K25,2)</f>
        <v>0</v>
      </c>
      <c r="AM25" s="55" t="s">
        <v>57</v>
      </c>
    </row>
    <row r="26" spans="2:39" s="39" customFormat="1" ht="31.5" customHeight="1">
      <c r="B26" s="66"/>
      <c r="C26" s="67" t="s">
        <v>81</v>
      </c>
      <c r="D26" s="67" t="s">
        <v>53</v>
      </c>
      <c r="E26" s="68" t="s">
        <v>82</v>
      </c>
      <c r="F26" s="139" t="s">
        <v>83</v>
      </c>
      <c r="G26" s="139"/>
      <c r="H26" s="139"/>
      <c r="I26" s="139"/>
      <c r="J26" s="69" t="s">
        <v>66</v>
      </c>
      <c r="K26" s="70">
        <v>8.9</v>
      </c>
      <c r="L26" s="140"/>
      <c r="M26" s="140"/>
      <c r="N26" s="140">
        <f>ROUND(L26*K26,2)</f>
        <v>0</v>
      </c>
      <c r="O26" s="140"/>
      <c r="P26" s="140"/>
      <c r="Q26" s="140"/>
      <c r="R26" s="71"/>
      <c r="S26" s="55" t="s">
        <v>57</v>
      </c>
      <c r="U26" s="55" t="s">
        <v>53</v>
      </c>
      <c r="V26" s="55" t="s">
        <v>58</v>
      </c>
      <c r="Z26" s="55" t="s">
        <v>51</v>
      </c>
      <c r="AF26" s="72">
        <f>IF(AE26="základní",N26,0)</f>
        <v>0</v>
      </c>
      <c r="AG26" s="72">
        <f>IF(AF26="snížená",N26,0)</f>
        <v>0</v>
      </c>
      <c r="AH26" s="72">
        <f>IF(AG26="zákl. přenesená",N26,0)</f>
        <v>0</v>
      </c>
      <c r="AI26" s="72">
        <f>IF(AH26="sníž. přenesená",N26,0)</f>
        <v>0</v>
      </c>
      <c r="AJ26" s="72">
        <f>IF(AI26="nulová",N26,0)</f>
        <v>0</v>
      </c>
      <c r="AK26" s="55" t="s">
        <v>49</v>
      </c>
      <c r="AL26" s="72">
        <f>ROUND(L26*K26,2)</f>
        <v>0</v>
      </c>
      <c r="AM26" s="55" t="s">
        <v>57</v>
      </c>
    </row>
    <row r="27" spans="2:18" s="39" customFormat="1" ht="6.75" customHeight="1">
      <c r="B27" s="73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5"/>
    </row>
  </sheetData>
  <sheetProtection selectLockedCells="1" selectUnlockedCells="1"/>
  <mergeCells count="40">
    <mergeCell ref="F26:I26"/>
    <mergeCell ref="L26:M26"/>
    <mergeCell ref="N26:Q26"/>
    <mergeCell ref="N23:Q23"/>
    <mergeCell ref="F24:I24"/>
    <mergeCell ref="L24:M24"/>
    <mergeCell ref="N24:Q24"/>
    <mergeCell ref="F25:I25"/>
    <mergeCell ref="L25:M25"/>
    <mergeCell ref="N25:Q25"/>
    <mergeCell ref="F21:I21"/>
    <mergeCell ref="L21:M21"/>
    <mergeCell ref="N21:Q21"/>
    <mergeCell ref="F22:I22"/>
    <mergeCell ref="L22:M22"/>
    <mergeCell ref="N22:Q22"/>
    <mergeCell ref="F19:I19"/>
    <mergeCell ref="L19:M19"/>
    <mergeCell ref="N19:Q19"/>
    <mergeCell ref="F20:I20"/>
    <mergeCell ref="L20:M20"/>
    <mergeCell ref="N20:Q20"/>
    <mergeCell ref="F17:I17"/>
    <mergeCell ref="L17:M17"/>
    <mergeCell ref="N17:Q17"/>
    <mergeCell ref="F18:I18"/>
    <mergeCell ref="L18:M18"/>
    <mergeCell ref="N18:Q18"/>
    <mergeCell ref="F13:I13"/>
    <mergeCell ref="L13:M13"/>
    <mergeCell ref="N13:Q13"/>
    <mergeCell ref="N14:Q14"/>
    <mergeCell ref="N15:Q15"/>
    <mergeCell ref="N16:Q16"/>
    <mergeCell ref="C3:Q3"/>
    <mergeCell ref="F5:P5"/>
    <mergeCell ref="F6:P6"/>
    <mergeCell ref="M8:P8"/>
    <mergeCell ref="M10:Q10"/>
    <mergeCell ref="M11:Q11"/>
  </mergeCells>
  <printOptions/>
  <pageMargins left="0.7875" right="0.38263888888888886" top="0.7875" bottom="0.7875" header="0.5118055555555555" footer="0.5118055555555555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M66"/>
  <sheetViews>
    <sheetView view="pageBreakPreview" zoomScaleSheetLayoutView="100" zoomScalePageLayoutView="0" workbookViewId="0" topLeftCell="A40">
      <selection activeCell="L45" sqref="L45:M45"/>
    </sheetView>
  </sheetViews>
  <sheetFormatPr defaultColWidth="12" defaultRowHeight="13.5"/>
  <cols>
    <col min="1" max="1" width="3.16015625" style="0" customWidth="1"/>
    <col min="2" max="2" width="2.16015625" style="0" customWidth="1"/>
    <col min="3" max="3" width="5.5" style="0" customWidth="1"/>
    <col min="4" max="4" width="5.66015625" style="0" customWidth="1"/>
    <col min="5" max="5" width="14.5" style="0" customWidth="1"/>
    <col min="6" max="7" width="14.83203125" style="0" customWidth="1"/>
    <col min="8" max="8" width="16.5" style="0" customWidth="1"/>
    <col min="9" max="9" width="9.16015625" style="0" customWidth="1"/>
    <col min="10" max="10" width="6.83203125" style="0" customWidth="1"/>
    <col min="11" max="11" width="15.16015625" style="0" customWidth="1"/>
    <col min="12" max="12" width="15.83203125" style="0" customWidth="1"/>
    <col min="13" max="14" width="8" style="0" customWidth="1"/>
    <col min="15" max="15" width="2.66015625" style="0" customWidth="1"/>
    <col min="16" max="16" width="16.5" style="0" customWidth="1"/>
    <col min="17" max="17" width="5.5" style="0" customWidth="1"/>
    <col min="18" max="18" width="2.16015625" style="0" customWidth="1"/>
    <col min="19" max="39" width="0" style="0" hidden="1" customWidth="1"/>
  </cols>
  <sheetData>
    <row r="2" spans="2:18" s="39" customFormat="1" ht="6.75" customHeight="1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2:18" s="39" customFormat="1" ht="36.75" customHeight="1">
      <c r="B3" s="43"/>
      <c r="C3" s="128" t="s">
        <v>26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44"/>
    </row>
    <row r="4" spans="2:18" s="39" customFormat="1" ht="6.75" customHeight="1">
      <c r="B4" s="43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4"/>
    </row>
    <row r="5" spans="2:18" s="39" customFormat="1" ht="30" customHeight="1">
      <c r="B5" s="43"/>
      <c r="C5" s="46" t="s">
        <v>27</v>
      </c>
      <c r="D5" s="45"/>
      <c r="E5" s="45"/>
      <c r="F5" s="129" t="s">
        <v>28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45"/>
      <c r="R5" s="44"/>
    </row>
    <row r="6" spans="2:18" s="39" customFormat="1" ht="36.75" customHeight="1">
      <c r="B6" s="43"/>
      <c r="C6" s="47" t="s">
        <v>29</v>
      </c>
      <c r="D6" s="45"/>
      <c r="E6" s="45"/>
      <c r="F6" s="130" t="s">
        <v>84</v>
      </c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45"/>
      <c r="R6" s="44"/>
    </row>
    <row r="7" spans="2:18" s="39" customFormat="1" ht="6.75" customHeight="1">
      <c r="B7" s="43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4"/>
    </row>
    <row r="8" spans="2:18" s="39" customFormat="1" ht="18" customHeight="1">
      <c r="B8" s="43"/>
      <c r="C8" s="46" t="s">
        <v>31</v>
      </c>
      <c r="D8" s="45"/>
      <c r="E8" s="45"/>
      <c r="F8" s="48" t="s">
        <v>7</v>
      </c>
      <c r="G8" s="45"/>
      <c r="H8" s="45"/>
      <c r="I8" s="45"/>
      <c r="J8" s="45"/>
      <c r="K8" s="46" t="s">
        <v>32</v>
      </c>
      <c r="L8" s="45"/>
      <c r="M8" s="131"/>
      <c r="N8" s="131"/>
      <c r="O8" s="131"/>
      <c r="P8" s="131"/>
      <c r="Q8" s="45"/>
      <c r="R8" s="44"/>
    </row>
    <row r="9" spans="2:18" s="39" customFormat="1" ht="6.75" customHeight="1">
      <c r="B9" s="43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4"/>
    </row>
    <row r="10" spans="2:18" s="39" customFormat="1" ht="15">
      <c r="B10" s="43"/>
      <c r="C10" s="46" t="s">
        <v>33</v>
      </c>
      <c r="D10" s="45"/>
      <c r="E10" s="45"/>
      <c r="F10" s="48" t="s">
        <v>7</v>
      </c>
      <c r="G10" s="45"/>
      <c r="H10" s="45"/>
      <c r="I10" s="45"/>
      <c r="J10" s="45"/>
      <c r="K10" s="46" t="s">
        <v>34</v>
      </c>
      <c r="L10" s="45"/>
      <c r="M10" s="132" t="s">
        <v>7</v>
      </c>
      <c r="N10" s="132"/>
      <c r="O10" s="132"/>
      <c r="P10" s="132"/>
      <c r="Q10" s="132"/>
      <c r="R10" s="44"/>
    </row>
    <row r="11" spans="2:18" s="39" customFormat="1" ht="14.25" customHeight="1">
      <c r="B11" s="43"/>
      <c r="C11" s="46" t="s">
        <v>35</v>
      </c>
      <c r="D11" s="45"/>
      <c r="E11" s="45"/>
      <c r="F11" s="48" t="s">
        <v>7</v>
      </c>
      <c r="G11" s="45"/>
      <c r="H11" s="45"/>
      <c r="I11" s="45"/>
      <c r="J11" s="45"/>
      <c r="K11" s="46" t="s">
        <v>36</v>
      </c>
      <c r="L11" s="45"/>
      <c r="M11" s="132" t="s">
        <v>7</v>
      </c>
      <c r="N11" s="132"/>
      <c r="O11" s="132"/>
      <c r="P11" s="132"/>
      <c r="Q11" s="132"/>
      <c r="R11" s="44"/>
    </row>
    <row r="12" spans="2:18" s="39" customFormat="1" ht="9.75" customHeight="1">
      <c r="B12" s="43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4"/>
    </row>
    <row r="13" spans="2:18" s="49" customFormat="1" ht="29.25" customHeight="1">
      <c r="B13" s="50"/>
      <c r="C13" s="51" t="s">
        <v>37</v>
      </c>
      <c r="D13" s="52" t="s">
        <v>38</v>
      </c>
      <c r="E13" s="52" t="s">
        <v>39</v>
      </c>
      <c r="F13" s="133" t="s">
        <v>40</v>
      </c>
      <c r="G13" s="133"/>
      <c r="H13" s="133"/>
      <c r="I13" s="133"/>
      <c r="J13" s="52" t="s">
        <v>41</v>
      </c>
      <c r="K13" s="52" t="s">
        <v>42</v>
      </c>
      <c r="L13" s="134" t="s">
        <v>43</v>
      </c>
      <c r="M13" s="134"/>
      <c r="N13" s="135" t="s">
        <v>44</v>
      </c>
      <c r="O13" s="135"/>
      <c r="P13" s="135"/>
      <c r="Q13" s="135"/>
      <c r="R13" s="53"/>
    </row>
    <row r="14" spans="2:38" s="39" customFormat="1" ht="29.25" customHeight="1">
      <c r="B14" s="43"/>
      <c r="C14" s="54" t="s">
        <v>45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136">
        <f>AL14</f>
        <v>0</v>
      </c>
      <c r="O14" s="136"/>
      <c r="P14" s="136"/>
      <c r="Q14" s="136"/>
      <c r="R14" s="44"/>
      <c r="U14" s="55" t="s">
        <v>46</v>
      </c>
      <c r="V14" s="55" t="s">
        <v>47</v>
      </c>
      <c r="AL14" s="56">
        <f>AL15+AL58+AL63</f>
        <v>0</v>
      </c>
    </row>
    <row r="15" spans="2:38" s="57" customFormat="1" ht="36.75" customHeight="1">
      <c r="B15" s="58"/>
      <c r="C15" s="59"/>
      <c r="D15" s="60" t="s">
        <v>48</v>
      </c>
      <c r="E15" s="60"/>
      <c r="F15" s="60"/>
      <c r="G15" s="60"/>
      <c r="H15" s="60"/>
      <c r="I15" s="60"/>
      <c r="J15" s="60"/>
      <c r="K15" s="60"/>
      <c r="L15" s="60"/>
      <c r="M15" s="60"/>
      <c r="N15" s="137">
        <f>AL15</f>
        <v>0</v>
      </c>
      <c r="O15" s="137"/>
      <c r="P15" s="137"/>
      <c r="Q15" s="137"/>
      <c r="R15" s="61"/>
      <c r="S15" s="62" t="s">
        <v>49</v>
      </c>
      <c r="U15" s="63" t="s">
        <v>46</v>
      </c>
      <c r="V15" s="63" t="s">
        <v>50</v>
      </c>
      <c r="Z15" s="62" t="s">
        <v>51</v>
      </c>
      <c r="AL15" s="64">
        <f>AL16+AL30+AL37+AL47+AL49+AL56</f>
        <v>0</v>
      </c>
    </row>
    <row r="16" spans="2:38" s="57" customFormat="1" ht="19.5" customHeight="1">
      <c r="B16" s="58"/>
      <c r="C16" s="59"/>
      <c r="D16" s="65" t="s">
        <v>52</v>
      </c>
      <c r="E16" s="65"/>
      <c r="F16" s="65"/>
      <c r="G16" s="65"/>
      <c r="H16" s="65"/>
      <c r="I16" s="65"/>
      <c r="J16" s="65"/>
      <c r="K16" s="65"/>
      <c r="L16" s="65"/>
      <c r="M16" s="65"/>
      <c r="N16" s="138">
        <f>AL16</f>
        <v>0</v>
      </c>
      <c r="O16" s="138"/>
      <c r="P16" s="138"/>
      <c r="Q16" s="138"/>
      <c r="R16" s="61"/>
      <c r="S16" s="62" t="s">
        <v>49</v>
      </c>
      <c r="U16" s="63" t="s">
        <v>46</v>
      </c>
      <c r="V16" s="63" t="s">
        <v>49</v>
      </c>
      <c r="Z16" s="62" t="s">
        <v>51</v>
      </c>
      <c r="AL16" s="64">
        <f>SUM(AL17:AL29)</f>
        <v>0</v>
      </c>
    </row>
    <row r="17" spans="2:39" s="39" customFormat="1" ht="31.5" customHeight="1">
      <c r="B17" s="66"/>
      <c r="C17" s="67" t="s">
        <v>49</v>
      </c>
      <c r="D17" s="67" t="s">
        <v>53</v>
      </c>
      <c r="E17" s="68" t="s">
        <v>85</v>
      </c>
      <c r="F17" s="139" t="s">
        <v>86</v>
      </c>
      <c r="G17" s="139"/>
      <c r="H17" s="139"/>
      <c r="I17" s="139"/>
      <c r="J17" s="69" t="s">
        <v>70</v>
      </c>
      <c r="K17" s="70">
        <v>18.791</v>
      </c>
      <c r="L17" s="140"/>
      <c r="M17" s="140"/>
      <c r="N17" s="140">
        <f>ROUND(L17*K17,2)</f>
        <v>0</v>
      </c>
      <c r="O17" s="140"/>
      <c r="P17" s="140"/>
      <c r="Q17" s="140"/>
      <c r="R17" s="71"/>
      <c r="S17" s="55" t="s">
        <v>57</v>
      </c>
      <c r="U17" s="55" t="s">
        <v>53</v>
      </c>
      <c r="V17" s="55" t="s">
        <v>58</v>
      </c>
      <c r="Z17" s="55" t="s">
        <v>51</v>
      </c>
      <c r="AF17" s="72">
        <f aca="true" t="shared" si="0" ref="AF17:AF30">IF(AE17="základní",N17,0)</f>
        <v>0</v>
      </c>
      <c r="AG17" s="72">
        <f aca="true" t="shared" si="1" ref="AG17:AG30">IF(AF17="snížená",N17,0)</f>
        <v>0</v>
      </c>
      <c r="AH17" s="72">
        <f aca="true" t="shared" si="2" ref="AH17:AH30">IF(AG17="zákl. přenesená",N17,0)</f>
        <v>0</v>
      </c>
      <c r="AI17" s="72">
        <f aca="true" t="shared" si="3" ref="AI17:AI30">IF(AH17="sníž. přenesená",N17,0)</f>
        <v>0</v>
      </c>
      <c r="AJ17" s="72">
        <f aca="true" t="shared" si="4" ref="AJ17:AJ30">IF(AI17="nulová",N17,0)</f>
        <v>0</v>
      </c>
      <c r="AK17" s="55" t="s">
        <v>49</v>
      </c>
      <c r="AL17" s="72">
        <f aca="true" t="shared" si="5" ref="AL17:AL29">ROUND(L17*K17,2)</f>
        <v>0</v>
      </c>
      <c r="AM17" s="55" t="s">
        <v>57</v>
      </c>
    </row>
    <row r="18" spans="2:39" s="39" customFormat="1" ht="31.5" customHeight="1">
      <c r="B18" s="66"/>
      <c r="C18" s="67" t="s">
        <v>58</v>
      </c>
      <c r="D18" s="67" t="s">
        <v>53</v>
      </c>
      <c r="E18" s="68" t="s">
        <v>87</v>
      </c>
      <c r="F18" s="139" t="s">
        <v>88</v>
      </c>
      <c r="G18" s="139"/>
      <c r="H18" s="139"/>
      <c r="I18" s="139"/>
      <c r="J18" s="69" t="s">
        <v>70</v>
      </c>
      <c r="K18" s="70">
        <v>0.835</v>
      </c>
      <c r="L18" s="140"/>
      <c r="M18" s="140"/>
      <c r="N18" s="140">
        <f>ROUND(L18*K18,2)</f>
        <v>0</v>
      </c>
      <c r="O18" s="140"/>
      <c r="P18" s="140"/>
      <c r="Q18" s="140"/>
      <c r="R18" s="71"/>
      <c r="S18" s="55" t="s">
        <v>57</v>
      </c>
      <c r="U18" s="55" t="s">
        <v>53</v>
      </c>
      <c r="V18" s="55" t="s">
        <v>58</v>
      </c>
      <c r="Z18" s="55" t="s">
        <v>51</v>
      </c>
      <c r="AF18" s="72">
        <f t="shared" si="0"/>
        <v>0</v>
      </c>
      <c r="AG18" s="72">
        <f t="shared" si="1"/>
        <v>0</v>
      </c>
      <c r="AH18" s="72">
        <f t="shared" si="2"/>
        <v>0</v>
      </c>
      <c r="AI18" s="72">
        <f t="shared" si="3"/>
        <v>0</v>
      </c>
      <c r="AJ18" s="72">
        <f t="shared" si="4"/>
        <v>0</v>
      </c>
      <c r="AK18" s="55" t="s">
        <v>49</v>
      </c>
      <c r="AL18" s="72">
        <f t="shared" si="5"/>
        <v>0</v>
      </c>
      <c r="AM18" s="55" t="s">
        <v>57</v>
      </c>
    </row>
    <row r="19" spans="2:39" s="39" customFormat="1" ht="31.5" customHeight="1">
      <c r="B19" s="66"/>
      <c r="C19" s="67" t="s">
        <v>61</v>
      </c>
      <c r="D19" s="67" t="s">
        <v>53</v>
      </c>
      <c r="E19" s="68" t="s">
        <v>89</v>
      </c>
      <c r="F19" s="139" t="s">
        <v>90</v>
      </c>
      <c r="G19" s="139"/>
      <c r="H19" s="139"/>
      <c r="I19" s="139"/>
      <c r="J19" s="69" t="s">
        <v>70</v>
      </c>
      <c r="K19" s="70">
        <v>23.489</v>
      </c>
      <c r="L19" s="140"/>
      <c r="M19" s="140"/>
      <c r="N19" s="140">
        <f aca="true" t="shared" si="6" ref="N19:N29">ROUND(L19*K19,2)</f>
        <v>0</v>
      </c>
      <c r="O19" s="140"/>
      <c r="P19" s="140"/>
      <c r="Q19" s="140"/>
      <c r="R19" s="71"/>
      <c r="S19" s="55" t="s">
        <v>57</v>
      </c>
      <c r="U19" s="55" t="s">
        <v>53</v>
      </c>
      <c r="V19" s="55" t="s">
        <v>58</v>
      </c>
      <c r="Z19" s="55" t="s">
        <v>51</v>
      </c>
      <c r="AF19" s="72">
        <f t="shared" si="0"/>
        <v>0</v>
      </c>
      <c r="AG19" s="72">
        <f t="shared" si="1"/>
        <v>0</v>
      </c>
      <c r="AH19" s="72">
        <f t="shared" si="2"/>
        <v>0</v>
      </c>
      <c r="AI19" s="72">
        <f t="shared" si="3"/>
        <v>0</v>
      </c>
      <c r="AJ19" s="72">
        <f t="shared" si="4"/>
        <v>0</v>
      </c>
      <c r="AK19" s="55" t="s">
        <v>49</v>
      </c>
      <c r="AL19" s="72">
        <f t="shared" si="5"/>
        <v>0</v>
      </c>
      <c r="AM19" s="55" t="s">
        <v>57</v>
      </c>
    </row>
    <row r="20" spans="2:39" s="39" customFormat="1" ht="31.5" customHeight="1">
      <c r="B20" s="66"/>
      <c r="C20" s="67" t="s">
        <v>57</v>
      </c>
      <c r="D20" s="67" t="s">
        <v>53</v>
      </c>
      <c r="E20" s="68" t="s">
        <v>91</v>
      </c>
      <c r="F20" s="139" t="s">
        <v>92</v>
      </c>
      <c r="G20" s="139"/>
      <c r="H20" s="139"/>
      <c r="I20" s="139"/>
      <c r="J20" s="69" t="s">
        <v>70</v>
      </c>
      <c r="K20" s="70">
        <v>37.438</v>
      </c>
      <c r="L20" s="140"/>
      <c r="M20" s="140"/>
      <c r="N20" s="140">
        <f t="shared" si="6"/>
        <v>0</v>
      </c>
      <c r="O20" s="140"/>
      <c r="P20" s="140"/>
      <c r="Q20" s="140"/>
      <c r="R20" s="71"/>
      <c r="S20" s="55" t="s">
        <v>57</v>
      </c>
      <c r="U20" s="55" t="s">
        <v>53</v>
      </c>
      <c r="V20" s="55" t="s">
        <v>58</v>
      </c>
      <c r="Z20" s="55" t="s">
        <v>51</v>
      </c>
      <c r="AF20" s="72">
        <f t="shared" si="0"/>
        <v>0</v>
      </c>
      <c r="AG20" s="72">
        <f t="shared" si="1"/>
        <v>0</v>
      </c>
      <c r="AH20" s="72">
        <f t="shared" si="2"/>
        <v>0</v>
      </c>
      <c r="AI20" s="72">
        <f t="shared" si="3"/>
        <v>0</v>
      </c>
      <c r="AJ20" s="72">
        <f t="shared" si="4"/>
        <v>0</v>
      </c>
      <c r="AK20" s="55" t="s">
        <v>49</v>
      </c>
      <c r="AL20" s="72">
        <f t="shared" si="5"/>
        <v>0</v>
      </c>
      <c r="AM20" s="55" t="s">
        <v>57</v>
      </c>
    </row>
    <row r="21" spans="2:39" s="39" customFormat="1" ht="22.5" customHeight="1">
      <c r="B21" s="66"/>
      <c r="C21" s="67" t="s">
        <v>67</v>
      </c>
      <c r="D21" s="67" t="s">
        <v>53</v>
      </c>
      <c r="E21" s="68" t="s">
        <v>93</v>
      </c>
      <c r="F21" s="139" t="s">
        <v>94</v>
      </c>
      <c r="G21" s="139"/>
      <c r="H21" s="139"/>
      <c r="I21" s="139"/>
      <c r="J21" s="69" t="s">
        <v>70</v>
      </c>
      <c r="K21" s="70">
        <v>37.438</v>
      </c>
      <c r="L21" s="140"/>
      <c r="M21" s="140"/>
      <c r="N21" s="140">
        <f t="shared" si="6"/>
        <v>0</v>
      </c>
      <c r="O21" s="140"/>
      <c r="P21" s="140"/>
      <c r="Q21" s="140"/>
      <c r="R21" s="71"/>
      <c r="S21" s="55" t="s">
        <v>57</v>
      </c>
      <c r="U21" s="55" t="s">
        <v>53</v>
      </c>
      <c r="V21" s="55" t="s">
        <v>58</v>
      </c>
      <c r="Z21" s="55" t="s">
        <v>51</v>
      </c>
      <c r="AF21" s="72">
        <f t="shared" si="0"/>
        <v>0</v>
      </c>
      <c r="AG21" s="72">
        <f t="shared" si="1"/>
        <v>0</v>
      </c>
      <c r="AH21" s="72">
        <f t="shared" si="2"/>
        <v>0</v>
      </c>
      <c r="AI21" s="72">
        <f t="shared" si="3"/>
        <v>0</v>
      </c>
      <c r="AJ21" s="72">
        <f t="shared" si="4"/>
        <v>0</v>
      </c>
      <c r="AK21" s="55" t="s">
        <v>49</v>
      </c>
      <c r="AL21" s="72">
        <f t="shared" si="5"/>
        <v>0</v>
      </c>
      <c r="AM21" s="55" t="s">
        <v>57</v>
      </c>
    </row>
    <row r="22" spans="2:39" s="39" customFormat="1" ht="31.5" customHeight="1">
      <c r="B22" s="66"/>
      <c r="C22" s="67" t="s">
        <v>71</v>
      </c>
      <c r="D22" s="67" t="s">
        <v>53</v>
      </c>
      <c r="E22" s="68" t="s">
        <v>95</v>
      </c>
      <c r="F22" s="139" t="s">
        <v>96</v>
      </c>
      <c r="G22" s="139"/>
      <c r="H22" s="139"/>
      <c r="I22" s="139"/>
      <c r="J22" s="69" t="s">
        <v>97</v>
      </c>
      <c r="K22" s="70">
        <v>67.388</v>
      </c>
      <c r="L22" s="140"/>
      <c r="M22" s="140"/>
      <c r="N22" s="140">
        <f t="shared" si="6"/>
        <v>0</v>
      </c>
      <c r="O22" s="140"/>
      <c r="P22" s="140"/>
      <c r="Q22" s="140"/>
      <c r="R22" s="71"/>
      <c r="S22" s="55" t="s">
        <v>57</v>
      </c>
      <c r="U22" s="55" t="s">
        <v>53</v>
      </c>
      <c r="V22" s="55" t="s">
        <v>58</v>
      </c>
      <c r="Z22" s="55" t="s">
        <v>51</v>
      </c>
      <c r="AF22" s="72">
        <f t="shared" si="0"/>
        <v>0</v>
      </c>
      <c r="AG22" s="72">
        <f t="shared" si="1"/>
        <v>0</v>
      </c>
      <c r="AH22" s="72">
        <f t="shared" si="2"/>
        <v>0</v>
      </c>
      <c r="AI22" s="72">
        <f t="shared" si="3"/>
        <v>0</v>
      </c>
      <c r="AJ22" s="72">
        <f t="shared" si="4"/>
        <v>0</v>
      </c>
      <c r="AK22" s="55" t="s">
        <v>49</v>
      </c>
      <c r="AL22" s="72">
        <f t="shared" si="5"/>
        <v>0</v>
      </c>
      <c r="AM22" s="55" t="s">
        <v>57</v>
      </c>
    </row>
    <row r="23" spans="2:39" s="39" customFormat="1" ht="31.5" customHeight="1">
      <c r="B23" s="66"/>
      <c r="C23" s="67" t="s">
        <v>75</v>
      </c>
      <c r="D23" s="67" t="s">
        <v>53</v>
      </c>
      <c r="E23" s="68" t="s">
        <v>98</v>
      </c>
      <c r="F23" s="139" t="s">
        <v>99</v>
      </c>
      <c r="G23" s="139"/>
      <c r="H23" s="139"/>
      <c r="I23" s="139"/>
      <c r="J23" s="69" t="s">
        <v>70</v>
      </c>
      <c r="K23" s="70">
        <v>5.677</v>
      </c>
      <c r="L23" s="140"/>
      <c r="M23" s="140"/>
      <c r="N23" s="140">
        <f t="shared" si="6"/>
        <v>0</v>
      </c>
      <c r="O23" s="140"/>
      <c r="P23" s="140"/>
      <c r="Q23" s="140"/>
      <c r="R23" s="71"/>
      <c r="S23" s="55" t="s">
        <v>57</v>
      </c>
      <c r="U23" s="55" t="s">
        <v>53</v>
      </c>
      <c r="V23" s="55" t="s">
        <v>58</v>
      </c>
      <c r="Z23" s="55" t="s">
        <v>51</v>
      </c>
      <c r="AF23" s="72">
        <f t="shared" si="0"/>
        <v>0</v>
      </c>
      <c r="AG23" s="72">
        <f t="shared" si="1"/>
        <v>0</v>
      </c>
      <c r="AH23" s="72">
        <f t="shared" si="2"/>
        <v>0</v>
      </c>
      <c r="AI23" s="72">
        <f t="shared" si="3"/>
        <v>0</v>
      </c>
      <c r="AJ23" s="72">
        <f t="shared" si="4"/>
        <v>0</v>
      </c>
      <c r="AK23" s="55" t="s">
        <v>49</v>
      </c>
      <c r="AL23" s="72">
        <f t="shared" si="5"/>
        <v>0</v>
      </c>
      <c r="AM23" s="55" t="s">
        <v>57</v>
      </c>
    </row>
    <row r="24" spans="2:39" s="39" customFormat="1" ht="31.5" customHeight="1">
      <c r="B24" s="66"/>
      <c r="C24" s="67" t="s">
        <v>78</v>
      </c>
      <c r="D24" s="67" t="s">
        <v>53</v>
      </c>
      <c r="E24" s="68" t="s">
        <v>100</v>
      </c>
      <c r="F24" s="139" t="s">
        <v>101</v>
      </c>
      <c r="G24" s="139"/>
      <c r="H24" s="139"/>
      <c r="I24" s="139"/>
      <c r="J24" s="69" t="s">
        <v>56</v>
      </c>
      <c r="K24" s="70">
        <v>63.176</v>
      </c>
      <c r="L24" s="140"/>
      <c r="M24" s="140"/>
      <c r="N24" s="140">
        <f t="shared" si="6"/>
        <v>0</v>
      </c>
      <c r="O24" s="140"/>
      <c r="P24" s="140"/>
      <c r="Q24" s="140"/>
      <c r="R24" s="71"/>
      <c r="S24" s="55" t="s">
        <v>57</v>
      </c>
      <c r="U24" s="55" t="s">
        <v>53</v>
      </c>
      <c r="V24" s="55" t="s">
        <v>58</v>
      </c>
      <c r="Z24" s="55" t="s">
        <v>51</v>
      </c>
      <c r="AF24" s="72">
        <f t="shared" si="0"/>
        <v>0</v>
      </c>
      <c r="AG24" s="72">
        <f t="shared" si="1"/>
        <v>0</v>
      </c>
      <c r="AH24" s="72">
        <f t="shared" si="2"/>
        <v>0</v>
      </c>
      <c r="AI24" s="72">
        <f t="shared" si="3"/>
        <v>0</v>
      </c>
      <c r="AJ24" s="72">
        <f t="shared" si="4"/>
        <v>0</v>
      </c>
      <c r="AK24" s="55" t="s">
        <v>49</v>
      </c>
      <c r="AL24" s="72">
        <f t="shared" si="5"/>
        <v>0</v>
      </c>
      <c r="AM24" s="55" t="s">
        <v>57</v>
      </c>
    </row>
    <row r="25" spans="2:39" s="39" customFormat="1" ht="22.5" customHeight="1">
      <c r="B25" s="66"/>
      <c r="C25" s="67" t="s">
        <v>81</v>
      </c>
      <c r="D25" s="67" t="s">
        <v>53</v>
      </c>
      <c r="E25" s="68" t="s">
        <v>102</v>
      </c>
      <c r="F25" s="139" t="s">
        <v>103</v>
      </c>
      <c r="G25" s="139"/>
      <c r="H25" s="139"/>
      <c r="I25" s="139"/>
      <c r="J25" s="69" t="s">
        <v>56</v>
      </c>
      <c r="K25" s="70">
        <v>161.79</v>
      </c>
      <c r="L25" s="140"/>
      <c r="M25" s="140"/>
      <c r="N25" s="140">
        <f t="shared" si="6"/>
        <v>0</v>
      </c>
      <c r="O25" s="140"/>
      <c r="P25" s="140"/>
      <c r="Q25" s="140"/>
      <c r="R25" s="71"/>
      <c r="S25" s="55" t="s">
        <v>57</v>
      </c>
      <c r="U25" s="55" t="s">
        <v>53</v>
      </c>
      <c r="V25" s="55" t="s">
        <v>58</v>
      </c>
      <c r="Z25" s="55" t="s">
        <v>51</v>
      </c>
      <c r="AF25" s="72">
        <f t="shared" si="0"/>
        <v>0</v>
      </c>
      <c r="AG25" s="72">
        <f t="shared" si="1"/>
        <v>0</v>
      </c>
      <c r="AH25" s="72">
        <f t="shared" si="2"/>
        <v>0</v>
      </c>
      <c r="AI25" s="72">
        <f t="shared" si="3"/>
        <v>0</v>
      </c>
      <c r="AJ25" s="72">
        <f t="shared" si="4"/>
        <v>0</v>
      </c>
      <c r="AK25" s="55" t="s">
        <v>49</v>
      </c>
      <c r="AL25" s="72">
        <f t="shared" si="5"/>
        <v>0</v>
      </c>
      <c r="AM25" s="55" t="s">
        <v>57</v>
      </c>
    </row>
    <row r="26" spans="2:39" s="39" customFormat="1" ht="22.5" customHeight="1">
      <c r="B26" s="66"/>
      <c r="C26" s="67" t="s">
        <v>104</v>
      </c>
      <c r="D26" s="67" t="s">
        <v>53</v>
      </c>
      <c r="E26" s="68" t="s">
        <v>105</v>
      </c>
      <c r="F26" s="139" t="s">
        <v>106</v>
      </c>
      <c r="G26" s="139"/>
      <c r="H26" s="139"/>
      <c r="I26" s="139"/>
      <c r="J26" s="69" t="s">
        <v>56</v>
      </c>
      <c r="K26" s="70">
        <v>126.352</v>
      </c>
      <c r="L26" s="140"/>
      <c r="M26" s="140"/>
      <c r="N26" s="140">
        <f t="shared" si="6"/>
        <v>0</v>
      </c>
      <c r="O26" s="140"/>
      <c r="P26" s="140"/>
      <c r="Q26" s="140"/>
      <c r="R26" s="71"/>
      <c r="S26" s="55" t="s">
        <v>57</v>
      </c>
      <c r="U26" s="55" t="s">
        <v>53</v>
      </c>
      <c r="V26" s="55" t="s">
        <v>58</v>
      </c>
      <c r="Z26" s="55" t="s">
        <v>51</v>
      </c>
      <c r="AF26" s="72">
        <f t="shared" si="0"/>
        <v>0</v>
      </c>
      <c r="AG26" s="72">
        <f t="shared" si="1"/>
        <v>0</v>
      </c>
      <c r="AH26" s="72">
        <f t="shared" si="2"/>
        <v>0</v>
      </c>
      <c r="AI26" s="72">
        <f t="shared" si="3"/>
        <v>0</v>
      </c>
      <c r="AJ26" s="72">
        <f t="shared" si="4"/>
        <v>0</v>
      </c>
      <c r="AK26" s="55" t="s">
        <v>49</v>
      </c>
      <c r="AL26" s="72">
        <f t="shared" si="5"/>
        <v>0</v>
      </c>
      <c r="AM26" s="55" t="s">
        <v>57</v>
      </c>
    </row>
    <row r="27" spans="2:39" s="39" customFormat="1" ht="22.5" customHeight="1">
      <c r="B27" s="66"/>
      <c r="C27" s="67" t="s">
        <v>107</v>
      </c>
      <c r="D27" s="67" t="s">
        <v>53</v>
      </c>
      <c r="E27" s="68" t="s">
        <v>108</v>
      </c>
      <c r="F27" s="139" t="s">
        <v>109</v>
      </c>
      <c r="G27" s="139"/>
      <c r="H27" s="139"/>
      <c r="I27" s="139"/>
      <c r="J27" s="69" t="s">
        <v>70</v>
      </c>
      <c r="K27" s="70">
        <v>13.537</v>
      </c>
      <c r="L27" s="140"/>
      <c r="M27" s="140"/>
      <c r="N27" s="140">
        <f t="shared" si="6"/>
        <v>0</v>
      </c>
      <c r="O27" s="140"/>
      <c r="P27" s="140"/>
      <c r="Q27" s="140"/>
      <c r="R27" s="71"/>
      <c r="S27" s="55" t="s">
        <v>57</v>
      </c>
      <c r="U27" s="55" t="s">
        <v>53</v>
      </c>
      <c r="V27" s="55" t="s">
        <v>58</v>
      </c>
      <c r="Z27" s="55" t="s">
        <v>51</v>
      </c>
      <c r="AF27" s="72">
        <f t="shared" si="0"/>
        <v>0</v>
      </c>
      <c r="AG27" s="72">
        <f t="shared" si="1"/>
        <v>0</v>
      </c>
      <c r="AH27" s="72">
        <f t="shared" si="2"/>
        <v>0</v>
      </c>
      <c r="AI27" s="72">
        <f t="shared" si="3"/>
        <v>0</v>
      </c>
      <c r="AJ27" s="72">
        <f t="shared" si="4"/>
        <v>0</v>
      </c>
      <c r="AK27" s="55" t="s">
        <v>49</v>
      </c>
      <c r="AL27" s="72">
        <f t="shared" si="5"/>
        <v>0</v>
      </c>
      <c r="AM27" s="55" t="s">
        <v>57</v>
      </c>
    </row>
    <row r="28" spans="2:39" s="39" customFormat="1" ht="31.5" customHeight="1">
      <c r="B28" s="66"/>
      <c r="C28" s="67" t="s">
        <v>110</v>
      </c>
      <c r="D28" s="67" t="s">
        <v>53</v>
      </c>
      <c r="E28" s="68" t="s">
        <v>111</v>
      </c>
      <c r="F28" s="139" t="s">
        <v>112</v>
      </c>
      <c r="G28" s="139"/>
      <c r="H28" s="139"/>
      <c r="I28" s="139"/>
      <c r="J28" s="69" t="s">
        <v>56</v>
      </c>
      <c r="K28" s="70">
        <v>33.87</v>
      </c>
      <c r="L28" s="140"/>
      <c r="M28" s="140"/>
      <c r="N28" s="140">
        <f t="shared" si="6"/>
        <v>0</v>
      </c>
      <c r="O28" s="140"/>
      <c r="P28" s="140"/>
      <c r="Q28" s="140"/>
      <c r="R28" s="71"/>
      <c r="S28" s="55" t="s">
        <v>57</v>
      </c>
      <c r="U28" s="55" t="s">
        <v>53</v>
      </c>
      <c r="V28" s="55" t="s">
        <v>58</v>
      </c>
      <c r="Z28" s="55" t="s">
        <v>51</v>
      </c>
      <c r="AF28" s="72">
        <f t="shared" si="0"/>
        <v>0</v>
      </c>
      <c r="AG28" s="72">
        <f t="shared" si="1"/>
        <v>0</v>
      </c>
      <c r="AH28" s="72">
        <f t="shared" si="2"/>
        <v>0</v>
      </c>
      <c r="AI28" s="72">
        <f t="shared" si="3"/>
        <v>0</v>
      </c>
      <c r="AJ28" s="72">
        <f t="shared" si="4"/>
        <v>0</v>
      </c>
      <c r="AK28" s="55" t="s">
        <v>49</v>
      </c>
      <c r="AL28" s="72">
        <f t="shared" si="5"/>
        <v>0</v>
      </c>
      <c r="AM28" s="55" t="s">
        <v>57</v>
      </c>
    </row>
    <row r="29" spans="2:39" s="39" customFormat="1" ht="22.5" customHeight="1">
      <c r="B29" s="66"/>
      <c r="C29" s="76" t="s">
        <v>113</v>
      </c>
      <c r="D29" s="76" t="s">
        <v>114</v>
      </c>
      <c r="E29" s="77" t="s">
        <v>115</v>
      </c>
      <c r="F29" s="142" t="s">
        <v>116</v>
      </c>
      <c r="G29" s="142"/>
      <c r="H29" s="142"/>
      <c r="I29" s="142"/>
      <c r="J29" s="78" t="s">
        <v>70</v>
      </c>
      <c r="K29" s="79">
        <v>3.387</v>
      </c>
      <c r="L29" s="143"/>
      <c r="M29" s="143"/>
      <c r="N29" s="140">
        <f t="shared" si="6"/>
        <v>0</v>
      </c>
      <c r="O29" s="140"/>
      <c r="P29" s="140"/>
      <c r="Q29" s="140"/>
      <c r="R29" s="71"/>
      <c r="S29" s="55" t="s">
        <v>78</v>
      </c>
      <c r="U29" s="55" t="s">
        <v>114</v>
      </c>
      <c r="V29" s="55" t="s">
        <v>58</v>
      </c>
      <c r="Z29" s="55" t="s">
        <v>51</v>
      </c>
      <c r="AF29" s="72">
        <f t="shared" si="0"/>
        <v>0</v>
      </c>
      <c r="AG29" s="72">
        <f t="shared" si="1"/>
        <v>0</v>
      </c>
      <c r="AH29" s="72">
        <f t="shared" si="2"/>
        <v>0</v>
      </c>
      <c r="AI29" s="72">
        <f t="shared" si="3"/>
        <v>0</v>
      </c>
      <c r="AJ29" s="72">
        <f t="shared" si="4"/>
        <v>0</v>
      </c>
      <c r="AK29" s="55" t="s">
        <v>49</v>
      </c>
      <c r="AL29" s="72">
        <f t="shared" si="5"/>
        <v>0</v>
      </c>
      <c r="AM29" s="55" t="s">
        <v>57</v>
      </c>
    </row>
    <row r="30" spans="2:38" s="57" customFormat="1" ht="29.25" customHeight="1">
      <c r="B30" s="58"/>
      <c r="C30" s="59"/>
      <c r="D30" s="65" t="s">
        <v>117</v>
      </c>
      <c r="E30" s="65"/>
      <c r="F30" s="65"/>
      <c r="G30" s="65"/>
      <c r="H30" s="65"/>
      <c r="I30" s="65"/>
      <c r="J30" s="65"/>
      <c r="K30" s="65"/>
      <c r="L30" s="65"/>
      <c r="M30" s="65"/>
      <c r="N30" s="141">
        <f>AL30</f>
        <v>0</v>
      </c>
      <c r="O30" s="141"/>
      <c r="P30" s="141"/>
      <c r="Q30" s="141"/>
      <c r="R30" s="61"/>
      <c r="S30" s="62" t="s">
        <v>49</v>
      </c>
      <c r="U30" s="63" t="s">
        <v>46</v>
      </c>
      <c r="V30" s="63" t="s">
        <v>49</v>
      </c>
      <c r="Z30" s="62" t="s">
        <v>51</v>
      </c>
      <c r="AF30" s="57">
        <f t="shared" si="0"/>
        <v>0</v>
      </c>
      <c r="AG30" s="57">
        <f t="shared" si="1"/>
        <v>0</v>
      </c>
      <c r="AH30" s="57">
        <f t="shared" si="2"/>
        <v>0</v>
      </c>
      <c r="AI30" s="57">
        <f t="shared" si="3"/>
        <v>0</v>
      </c>
      <c r="AJ30" s="57">
        <f t="shared" si="4"/>
        <v>0</v>
      </c>
      <c r="AL30" s="64">
        <f>SUM(AL31:AL36)</f>
        <v>0</v>
      </c>
    </row>
    <row r="31" spans="2:39" s="39" customFormat="1" ht="31.5" customHeight="1">
      <c r="B31" s="66"/>
      <c r="C31" s="67" t="s">
        <v>118</v>
      </c>
      <c r="D31" s="67" t="s">
        <v>53</v>
      </c>
      <c r="E31" s="68" t="s">
        <v>119</v>
      </c>
      <c r="F31" s="139" t="s">
        <v>120</v>
      </c>
      <c r="G31" s="139"/>
      <c r="H31" s="139"/>
      <c r="I31" s="139"/>
      <c r="J31" s="69" t="s">
        <v>70</v>
      </c>
      <c r="K31" s="70">
        <v>15.765</v>
      </c>
      <c r="L31" s="140"/>
      <c r="M31" s="140"/>
      <c r="N31" s="140">
        <f aca="true" t="shared" si="7" ref="N31:N36">ROUND(L31*K31,2)</f>
        <v>0</v>
      </c>
      <c r="O31" s="140"/>
      <c r="P31" s="140"/>
      <c r="Q31" s="140"/>
      <c r="R31" s="71"/>
      <c r="S31" s="55" t="s">
        <v>57</v>
      </c>
      <c r="U31" s="55" t="s">
        <v>53</v>
      </c>
      <c r="V31" s="55" t="s">
        <v>58</v>
      </c>
      <c r="Z31" s="55" t="s">
        <v>51</v>
      </c>
      <c r="AF31" s="72">
        <f aca="true" t="shared" si="8" ref="AF31:AF37">IF(AE31="základní",N31,0)</f>
        <v>0</v>
      </c>
      <c r="AG31" s="72">
        <f aca="true" t="shared" si="9" ref="AG31:AG37">IF(AF31="snížená",N31,0)</f>
        <v>0</v>
      </c>
      <c r="AH31" s="72">
        <f aca="true" t="shared" si="10" ref="AH31:AH37">IF(AG31="zákl. přenesená",N31,0)</f>
        <v>0</v>
      </c>
      <c r="AI31" s="72">
        <f aca="true" t="shared" si="11" ref="AI31:AI37">IF(AH31="sníž. přenesená",N31,0)</f>
        <v>0</v>
      </c>
      <c r="AJ31" s="72">
        <f aca="true" t="shared" si="12" ref="AJ31:AJ37">IF(AI31="nulová",N31,0)</f>
        <v>0</v>
      </c>
      <c r="AK31" s="55" t="s">
        <v>49</v>
      </c>
      <c r="AL31" s="72">
        <f aca="true" t="shared" si="13" ref="AL31:AL36">ROUND(L31*K31,2)</f>
        <v>0</v>
      </c>
      <c r="AM31" s="55" t="s">
        <v>57</v>
      </c>
    </row>
    <row r="32" spans="2:39" s="39" customFormat="1" ht="44.25" customHeight="1">
      <c r="B32" s="66"/>
      <c r="C32" s="67" t="s">
        <v>121</v>
      </c>
      <c r="D32" s="67" t="s">
        <v>53</v>
      </c>
      <c r="E32" s="68" t="s">
        <v>122</v>
      </c>
      <c r="F32" s="139" t="s">
        <v>123</v>
      </c>
      <c r="G32" s="139"/>
      <c r="H32" s="139"/>
      <c r="I32" s="139"/>
      <c r="J32" s="69" t="s">
        <v>70</v>
      </c>
      <c r="K32" s="70">
        <v>7.025</v>
      </c>
      <c r="L32" s="140"/>
      <c r="M32" s="140"/>
      <c r="N32" s="140">
        <f t="shared" si="7"/>
        <v>0</v>
      </c>
      <c r="O32" s="140"/>
      <c r="P32" s="140"/>
      <c r="Q32" s="140"/>
      <c r="R32" s="71"/>
      <c r="S32" s="55" t="s">
        <v>57</v>
      </c>
      <c r="U32" s="55" t="s">
        <v>53</v>
      </c>
      <c r="V32" s="55" t="s">
        <v>58</v>
      </c>
      <c r="Z32" s="55" t="s">
        <v>51</v>
      </c>
      <c r="AF32" s="72">
        <f t="shared" si="8"/>
        <v>0</v>
      </c>
      <c r="AG32" s="72">
        <f t="shared" si="9"/>
        <v>0</v>
      </c>
      <c r="AH32" s="72">
        <f t="shared" si="10"/>
        <v>0</v>
      </c>
      <c r="AI32" s="72">
        <f t="shared" si="11"/>
        <v>0</v>
      </c>
      <c r="AJ32" s="72">
        <f t="shared" si="12"/>
        <v>0</v>
      </c>
      <c r="AK32" s="55" t="s">
        <v>49</v>
      </c>
      <c r="AL32" s="72">
        <f t="shared" si="13"/>
        <v>0</v>
      </c>
      <c r="AM32" s="55" t="s">
        <v>57</v>
      </c>
    </row>
    <row r="33" spans="2:39" s="39" customFormat="1" ht="22.5" customHeight="1">
      <c r="B33" s="66"/>
      <c r="C33" s="67" t="s">
        <v>124</v>
      </c>
      <c r="D33" s="67" t="s">
        <v>53</v>
      </c>
      <c r="E33" s="68" t="s">
        <v>125</v>
      </c>
      <c r="F33" s="139" t="s">
        <v>126</v>
      </c>
      <c r="G33" s="139"/>
      <c r="H33" s="139"/>
      <c r="I33" s="139"/>
      <c r="J33" s="69" t="s">
        <v>56</v>
      </c>
      <c r="K33" s="70">
        <v>43.027</v>
      </c>
      <c r="L33" s="140"/>
      <c r="M33" s="140"/>
      <c r="N33" s="140">
        <f t="shared" si="7"/>
        <v>0</v>
      </c>
      <c r="O33" s="140"/>
      <c r="P33" s="140"/>
      <c r="Q33" s="140"/>
      <c r="R33" s="71"/>
      <c r="S33" s="55" t="s">
        <v>57</v>
      </c>
      <c r="U33" s="55" t="s">
        <v>53</v>
      </c>
      <c r="V33" s="55" t="s">
        <v>58</v>
      </c>
      <c r="Z33" s="55" t="s">
        <v>51</v>
      </c>
      <c r="AF33" s="72">
        <f t="shared" si="8"/>
        <v>0</v>
      </c>
      <c r="AG33" s="72">
        <f t="shared" si="9"/>
        <v>0</v>
      </c>
      <c r="AH33" s="72">
        <f t="shared" si="10"/>
        <v>0</v>
      </c>
      <c r="AI33" s="72">
        <f t="shared" si="11"/>
        <v>0</v>
      </c>
      <c r="AJ33" s="72">
        <f t="shared" si="12"/>
        <v>0</v>
      </c>
      <c r="AK33" s="55" t="s">
        <v>49</v>
      </c>
      <c r="AL33" s="72">
        <f t="shared" si="13"/>
        <v>0</v>
      </c>
      <c r="AM33" s="55" t="s">
        <v>57</v>
      </c>
    </row>
    <row r="34" spans="2:39" s="39" customFormat="1" ht="22.5" customHeight="1">
      <c r="B34" s="66"/>
      <c r="C34" s="67" t="s">
        <v>127</v>
      </c>
      <c r="D34" s="67" t="s">
        <v>53</v>
      </c>
      <c r="E34" s="68" t="s">
        <v>128</v>
      </c>
      <c r="F34" s="139" t="s">
        <v>129</v>
      </c>
      <c r="G34" s="139"/>
      <c r="H34" s="139"/>
      <c r="I34" s="139"/>
      <c r="J34" s="69" t="s">
        <v>56</v>
      </c>
      <c r="K34" s="70">
        <v>43.027</v>
      </c>
      <c r="L34" s="140"/>
      <c r="M34" s="140"/>
      <c r="N34" s="140">
        <f t="shared" si="7"/>
        <v>0</v>
      </c>
      <c r="O34" s="140"/>
      <c r="P34" s="140"/>
      <c r="Q34" s="140"/>
      <c r="R34" s="71"/>
      <c r="S34" s="55" t="s">
        <v>57</v>
      </c>
      <c r="U34" s="55" t="s">
        <v>53</v>
      </c>
      <c r="V34" s="55" t="s">
        <v>58</v>
      </c>
      <c r="Z34" s="55" t="s">
        <v>51</v>
      </c>
      <c r="AF34" s="72">
        <f t="shared" si="8"/>
        <v>0</v>
      </c>
      <c r="AG34" s="72">
        <f t="shared" si="9"/>
        <v>0</v>
      </c>
      <c r="AH34" s="72">
        <f t="shared" si="10"/>
        <v>0</v>
      </c>
      <c r="AI34" s="72">
        <f t="shared" si="11"/>
        <v>0</v>
      </c>
      <c r="AJ34" s="72">
        <f t="shared" si="12"/>
        <v>0</v>
      </c>
      <c r="AK34" s="55" t="s">
        <v>49</v>
      </c>
      <c r="AL34" s="72">
        <f t="shared" si="13"/>
        <v>0</v>
      </c>
      <c r="AM34" s="55" t="s">
        <v>57</v>
      </c>
    </row>
    <row r="35" spans="2:39" s="39" customFormat="1" ht="22.5" customHeight="1">
      <c r="B35" s="66"/>
      <c r="C35" s="67" t="s">
        <v>130</v>
      </c>
      <c r="D35" s="67" t="s">
        <v>53</v>
      </c>
      <c r="E35" s="68" t="s">
        <v>131</v>
      </c>
      <c r="F35" s="139" t="s">
        <v>132</v>
      </c>
      <c r="G35" s="139"/>
      <c r="H35" s="139"/>
      <c r="I35" s="139"/>
      <c r="J35" s="69" t="s">
        <v>70</v>
      </c>
      <c r="K35" s="70">
        <v>5.495</v>
      </c>
      <c r="L35" s="140"/>
      <c r="M35" s="140"/>
      <c r="N35" s="140">
        <f t="shared" si="7"/>
        <v>0</v>
      </c>
      <c r="O35" s="140"/>
      <c r="P35" s="140"/>
      <c r="Q35" s="140"/>
      <c r="R35" s="71"/>
      <c r="S35" s="55" t="s">
        <v>57</v>
      </c>
      <c r="U35" s="55" t="s">
        <v>53</v>
      </c>
      <c r="V35" s="55" t="s">
        <v>58</v>
      </c>
      <c r="Z35" s="55" t="s">
        <v>51</v>
      </c>
      <c r="AF35" s="72">
        <f t="shared" si="8"/>
        <v>0</v>
      </c>
      <c r="AG35" s="72">
        <f t="shared" si="9"/>
        <v>0</v>
      </c>
      <c r="AH35" s="72">
        <f t="shared" si="10"/>
        <v>0</v>
      </c>
      <c r="AI35" s="72">
        <f t="shared" si="11"/>
        <v>0</v>
      </c>
      <c r="AJ35" s="72">
        <f t="shared" si="12"/>
        <v>0</v>
      </c>
      <c r="AK35" s="55" t="s">
        <v>49</v>
      </c>
      <c r="AL35" s="72">
        <f t="shared" si="13"/>
        <v>0</v>
      </c>
      <c r="AM35" s="55" t="s">
        <v>57</v>
      </c>
    </row>
    <row r="36" spans="2:39" s="39" customFormat="1" ht="44.25" customHeight="1">
      <c r="B36" s="66"/>
      <c r="C36" s="67" t="s">
        <v>133</v>
      </c>
      <c r="D36" s="67" t="s">
        <v>53</v>
      </c>
      <c r="E36" s="68" t="s">
        <v>134</v>
      </c>
      <c r="F36" s="139" t="s">
        <v>135</v>
      </c>
      <c r="G36" s="139"/>
      <c r="H36" s="139"/>
      <c r="I36" s="139"/>
      <c r="J36" s="69" t="s">
        <v>70</v>
      </c>
      <c r="K36" s="70">
        <v>0.576</v>
      </c>
      <c r="L36" s="140"/>
      <c r="M36" s="140"/>
      <c r="N36" s="140">
        <f t="shared" si="7"/>
        <v>0</v>
      </c>
      <c r="O36" s="140"/>
      <c r="P36" s="140"/>
      <c r="Q36" s="140"/>
      <c r="R36" s="71"/>
      <c r="S36" s="55" t="s">
        <v>57</v>
      </c>
      <c r="U36" s="55" t="s">
        <v>53</v>
      </c>
      <c r="V36" s="55" t="s">
        <v>58</v>
      </c>
      <c r="Z36" s="55" t="s">
        <v>51</v>
      </c>
      <c r="AF36" s="72">
        <f t="shared" si="8"/>
        <v>0</v>
      </c>
      <c r="AG36" s="72">
        <f t="shared" si="9"/>
        <v>0</v>
      </c>
      <c r="AH36" s="72">
        <f t="shared" si="10"/>
        <v>0</v>
      </c>
      <c r="AI36" s="72">
        <f t="shared" si="11"/>
        <v>0</v>
      </c>
      <c r="AJ36" s="72">
        <f t="shared" si="12"/>
        <v>0</v>
      </c>
      <c r="AK36" s="55" t="s">
        <v>49</v>
      </c>
      <c r="AL36" s="72">
        <f t="shared" si="13"/>
        <v>0</v>
      </c>
      <c r="AM36" s="55" t="s">
        <v>57</v>
      </c>
    </row>
    <row r="37" spans="2:38" s="57" customFormat="1" ht="29.25" customHeight="1">
      <c r="B37" s="58"/>
      <c r="C37" s="59"/>
      <c r="D37" s="65" t="s">
        <v>136</v>
      </c>
      <c r="E37" s="65"/>
      <c r="F37" s="65"/>
      <c r="G37" s="65"/>
      <c r="H37" s="65"/>
      <c r="I37" s="65"/>
      <c r="J37" s="65"/>
      <c r="K37" s="65"/>
      <c r="L37" s="65"/>
      <c r="M37" s="65"/>
      <c r="N37" s="141">
        <f>AL37</f>
        <v>0</v>
      </c>
      <c r="O37" s="141"/>
      <c r="P37" s="141"/>
      <c r="Q37" s="141"/>
      <c r="R37" s="61"/>
      <c r="S37" s="62" t="s">
        <v>49</v>
      </c>
      <c r="U37" s="63" t="s">
        <v>46</v>
      </c>
      <c r="V37" s="63" t="s">
        <v>49</v>
      </c>
      <c r="Z37" s="62" t="s">
        <v>51</v>
      </c>
      <c r="AF37" s="57">
        <f t="shared" si="8"/>
        <v>0</v>
      </c>
      <c r="AG37" s="57">
        <f t="shared" si="9"/>
        <v>0</v>
      </c>
      <c r="AH37" s="57">
        <f t="shared" si="10"/>
        <v>0</v>
      </c>
      <c r="AI37" s="57">
        <f t="shared" si="11"/>
        <v>0</v>
      </c>
      <c r="AJ37" s="57">
        <f t="shared" si="12"/>
        <v>0</v>
      </c>
      <c r="AL37" s="64">
        <f>SUM(AL38:AL46)</f>
        <v>0</v>
      </c>
    </row>
    <row r="38" spans="2:39" s="39" customFormat="1" ht="31.5" customHeight="1">
      <c r="B38" s="66"/>
      <c r="C38" s="67" t="s">
        <v>137</v>
      </c>
      <c r="D38" s="67" t="s">
        <v>53</v>
      </c>
      <c r="E38" s="68" t="s">
        <v>138</v>
      </c>
      <c r="F38" s="139" t="s">
        <v>139</v>
      </c>
      <c r="G38" s="139"/>
      <c r="H38" s="139"/>
      <c r="I38" s="139"/>
      <c r="J38" s="69" t="s">
        <v>56</v>
      </c>
      <c r="K38" s="70">
        <v>161.79</v>
      </c>
      <c r="L38" s="140"/>
      <c r="M38" s="140"/>
      <c r="N38" s="140">
        <f>ROUND(L38*K38,2)</f>
        <v>0</v>
      </c>
      <c r="O38" s="140"/>
      <c r="P38" s="140"/>
      <c r="Q38" s="140"/>
      <c r="R38" s="71"/>
      <c r="S38" s="55" t="s">
        <v>57</v>
      </c>
      <c r="U38" s="55" t="s">
        <v>53</v>
      </c>
      <c r="V38" s="55" t="s">
        <v>58</v>
      </c>
      <c r="Z38" s="55" t="s">
        <v>51</v>
      </c>
      <c r="AF38" s="72">
        <f aca="true" t="shared" si="14" ref="AF38:AF46">IF(AE38="základní",N38,0)</f>
        <v>0</v>
      </c>
      <c r="AG38" s="72">
        <f aca="true" t="shared" si="15" ref="AG38:AG46">IF(AF38="snížená",N38,0)</f>
        <v>0</v>
      </c>
      <c r="AH38" s="72">
        <f aca="true" t="shared" si="16" ref="AH38:AH46">IF(AG38="zákl. přenesená",N38,0)</f>
        <v>0</v>
      </c>
      <c r="AI38" s="72">
        <f aca="true" t="shared" si="17" ref="AI38:AI46">IF(AH38="sníž. přenesená",N38,0)</f>
        <v>0</v>
      </c>
      <c r="AJ38" s="72">
        <f aca="true" t="shared" si="18" ref="AJ38:AJ46">IF(AI38="nulová",N38,0)</f>
        <v>0</v>
      </c>
      <c r="AK38" s="55" t="s">
        <v>49</v>
      </c>
      <c r="AL38" s="72">
        <f aca="true" t="shared" si="19" ref="AL38:AL46">ROUND(L38*K38,2)</f>
        <v>0</v>
      </c>
      <c r="AM38" s="55" t="s">
        <v>57</v>
      </c>
    </row>
    <row r="39" spans="2:39" s="39" customFormat="1" ht="31.5" customHeight="1">
      <c r="B39" s="66"/>
      <c r="C39" s="67" t="s">
        <v>140</v>
      </c>
      <c r="D39" s="67" t="s">
        <v>53</v>
      </c>
      <c r="E39" s="68" t="s">
        <v>141</v>
      </c>
      <c r="F39" s="139" t="s">
        <v>142</v>
      </c>
      <c r="G39" s="139"/>
      <c r="H39" s="139"/>
      <c r="I39" s="139"/>
      <c r="J39" s="69" t="s">
        <v>56</v>
      </c>
      <c r="K39" s="70">
        <v>161.79</v>
      </c>
      <c r="L39" s="140"/>
      <c r="M39" s="140"/>
      <c r="N39" s="140">
        <f aca="true" t="shared" si="20" ref="N39:N46">ROUND(L39*K39,2)</f>
        <v>0</v>
      </c>
      <c r="O39" s="140"/>
      <c r="P39" s="140"/>
      <c r="Q39" s="140"/>
      <c r="R39" s="71"/>
      <c r="S39" s="55" t="s">
        <v>57</v>
      </c>
      <c r="U39" s="55" t="s">
        <v>53</v>
      </c>
      <c r="V39" s="55" t="s">
        <v>58</v>
      </c>
      <c r="Z39" s="55" t="s">
        <v>51</v>
      </c>
      <c r="AF39" s="72">
        <f t="shared" si="14"/>
        <v>0</v>
      </c>
      <c r="AG39" s="72">
        <f t="shared" si="15"/>
        <v>0</v>
      </c>
      <c r="AH39" s="72">
        <f t="shared" si="16"/>
        <v>0</v>
      </c>
      <c r="AI39" s="72">
        <f t="shared" si="17"/>
        <v>0</v>
      </c>
      <c r="AJ39" s="72">
        <f t="shared" si="18"/>
        <v>0</v>
      </c>
      <c r="AK39" s="55" t="s">
        <v>49</v>
      </c>
      <c r="AL39" s="72">
        <f t="shared" si="19"/>
        <v>0</v>
      </c>
      <c r="AM39" s="55" t="s">
        <v>57</v>
      </c>
    </row>
    <row r="40" spans="2:39" s="39" customFormat="1" ht="22.5" customHeight="1">
      <c r="B40" s="66"/>
      <c r="C40" s="67" t="s">
        <v>143</v>
      </c>
      <c r="D40" s="67" t="s">
        <v>53</v>
      </c>
      <c r="E40" s="68" t="s">
        <v>144</v>
      </c>
      <c r="F40" s="139" t="s">
        <v>145</v>
      </c>
      <c r="G40" s="139"/>
      <c r="H40" s="139"/>
      <c r="I40" s="139"/>
      <c r="J40" s="69" t="s">
        <v>56</v>
      </c>
      <c r="K40" s="70">
        <v>2.988</v>
      </c>
      <c r="L40" s="140"/>
      <c r="M40" s="140"/>
      <c r="N40" s="140">
        <f t="shared" si="20"/>
        <v>0</v>
      </c>
      <c r="O40" s="140"/>
      <c r="P40" s="140"/>
      <c r="Q40" s="140"/>
      <c r="R40" s="71"/>
      <c r="S40" s="55" t="s">
        <v>57</v>
      </c>
      <c r="U40" s="55" t="s">
        <v>53</v>
      </c>
      <c r="V40" s="55" t="s">
        <v>58</v>
      </c>
      <c r="Z40" s="55" t="s">
        <v>51</v>
      </c>
      <c r="AF40" s="72">
        <f t="shared" si="14"/>
        <v>0</v>
      </c>
      <c r="AG40" s="72">
        <f t="shared" si="15"/>
        <v>0</v>
      </c>
      <c r="AH40" s="72">
        <f t="shared" si="16"/>
        <v>0</v>
      </c>
      <c r="AI40" s="72">
        <f t="shared" si="17"/>
        <v>0</v>
      </c>
      <c r="AJ40" s="72">
        <f t="shared" si="18"/>
        <v>0</v>
      </c>
      <c r="AK40" s="55" t="s">
        <v>49</v>
      </c>
      <c r="AL40" s="72">
        <f t="shared" si="19"/>
        <v>0</v>
      </c>
      <c r="AM40" s="55" t="s">
        <v>57</v>
      </c>
    </row>
    <row r="41" spans="2:39" s="39" customFormat="1" ht="31.5" customHeight="1">
      <c r="B41" s="66"/>
      <c r="C41" s="67" t="s">
        <v>146</v>
      </c>
      <c r="D41" s="67" t="s">
        <v>53</v>
      </c>
      <c r="E41" s="68" t="s">
        <v>147</v>
      </c>
      <c r="F41" s="139" t="s">
        <v>148</v>
      </c>
      <c r="G41" s="139"/>
      <c r="H41" s="139"/>
      <c r="I41" s="139"/>
      <c r="J41" s="69" t="s">
        <v>56</v>
      </c>
      <c r="K41" s="100">
        <v>43.274350000000005</v>
      </c>
      <c r="L41" s="140"/>
      <c r="M41" s="140"/>
      <c r="N41" s="140">
        <f t="shared" si="20"/>
        <v>0</v>
      </c>
      <c r="O41" s="140"/>
      <c r="P41" s="140"/>
      <c r="Q41" s="140"/>
      <c r="R41" s="71"/>
      <c r="S41" s="55" t="s">
        <v>57</v>
      </c>
      <c r="U41" s="55" t="s">
        <v>53</v>
      </c>
      <c r="V41" s="55" t="s">
        <v>58</v>
      </c>
      <c r="Z41" s="55" t="s">
        <v>51</v>
      </c>
      <c r="AF41" s="72">
        <f t="shared" si="14"/>
        <v>0</v>
      </c>
      <c r="AG41" s="72">
        <f t="shared" si="15"/>
        <v>0</v>
      </c>
      <c r="AH41" s="72">
        <f t="shared" si="16"/>
        <v>0</v>
      </c>
      <c r="AI41" s="72">
        <f t="shared" si="17"/>
        <v>0</v>
      </c>
      <c r="AJ41" s="72">
        <f t="shared" si="18"/>
        <v>0</v>
      </c>
      <c r="AK41" s="55" t="s">
        <v>49</v>
      </c>
      <c r="AL41" s="72">
        <f t="shared" si="19"/>
        <v>0</v>
      </c>
      <c r="AM41" s="55" t="s">
        <v>57</v>
      </c>
    </row>
    <row r="42" spans="2:39" s="39" customFormat="1" ht="22.5" customHeight="1">
      <c r="B42" s="66"/>
      <c r="C42" s="76" t="s">
        <v>149</v>
      </c>
      <c r="D42" s="76" t="s">
        <v>114</v>
      </c>
      <c r="E42" s="77" t="s">
        <v>150</v>
      </c>
      <c r="F42" s="142" t="s">
        <v>151</v>
      </c>
      <c r="G42" s="142"/>
      <c r="H42" s="142"/>
      <c r="I42" s="142"/>
      <c r="J42" s="78" t="s">
        <v>56</v>
      </c>
      <c r="K42" s="101">
        <v>43.274350000000005</v>
      </c>
      <c r="L42" s="140"/>
      <c r="M42" s="140"/>
      <c r="N42" s="140">
        <f t="shared" si="20"/>
        <v>0</v>
      </c>
      <c r="O42" s="140"/>
      <c r="P42" s="140"/>
      <c r="Q42" s="140"/>
      <c r="R42" s="71"/>
      <c r="S42" s="55" t="s">
        <v>78</v>
      </c>
      <c r="U42" s="55" t="s">
        <v>114</v>
      </c>
      <c r="V42" s="55" t="s">
        <v>58</v>
      </c>
      <c r="Z42" s="55" t="s">
        <v>51</v>
      </c>
      <c r="AF42" s="72">
        <f t="shared" si="14"/>
        <v>0</v>
      </c>
      <c r="AG42" s="72">
        <f t="shared" si="15"/>
        <v>0</v>
      </c>
      <c r="AH42" s="72">
        <f t="shared" si="16"/>
        <v>0</v>
      </c>
      <c r="AI42" s="72">
        <f t="shared" si="17"/>
        <v>0</v>
      </c>
      <c r="AJ42" s="72">
        <f t="shared" si="18"/>
        <v>0</v>
      </c>
      <c r="AK42" s="55" t="s">
        <v>49</v>
      </c>
      <c r="AL42" s="72">
        <f t="shared" si="19"/>
        <v>0</v>
      </c>
      <c r="AM42" s="55" t="s">
        <v>57</v>
      </c>
    </row>
    <row r="43" spans="2:39" s="39" customFormat="1" ht="31.5" customHeight="1">
      <c r="B43" s="66"/>
      <c r="C43" s="97" t="s">
        <v>224</v>
      </c>
      <c r="D43" s="97" t="s">
        <v>53</v>
      </c>
      <c r="E43" s="98" t="s">
        <v>225</v>
      </c>
      <c r="F43" s="147" t="s">
        <v>230</v>
      </c>
      <c r="G43" s="144"/>
      <c r="H43" s="144"/>
      <c r="I43" s="144"/>
      <c r="J43" s="99" t="s">
        <v>56</v>
      </c>
      <c r="K43" s="100">
        <v>3.8004</v>
      </c>
      <c r="L43" s="140"/>
      <c r="M43" s="140"/>
      <c r="N43" s="140">
        <f t="shared" si="20"/>
        <v>0</v>
      </c>
      <c r="O43" s="140"/>
      <c r="P43" s="140"/>
      <c r="Q43" s="140"/>
      <c r="R43" s="71"/>
      <c r="S43" s="55"/>
      <c r="U43" s="55"/>
      <c r="V43" s="55"/>
      <c r="Z43" s="55"/>
      <c r="AF43" s="72"/>
      <c r="AG43" s="72"/>
      <c r="AH43" s="72"/>
      <c r="AI43" s="72"/>
      <c r="AJ43" s="72"/>
      <c r="AK43" s="55"/>
      <c r="AL43" s="72">
        <f t="shared" si="19"/>
        <v>0</v>
      </c>
      <c r="AM43" s="55"/>
    </row>
    <row r="44" spans="2:39" s="39" customFormat="1" ht="31.5" customHeight="1">
      <c r="B44" s="66"/>
      <c r="C44" s="97" t="s">
        <v>226</v>
      </c>
      <c r="D44" s="97" t="s">
        <v>53</v>
      </c>
      <c r="E44" s="98" t="s">
        <v>227</v>
      </c>
      <c r="F44" s="147" t="s">
        <v>228</v>
      </c>
      <c r="G44" s="144"/>
      <c r="H44" s="144"/>
      <c r="I44" s="144"/>
      <c r="J44" s="99" t="s">
        <v>66</v>
      </c>
      <c r="K44" s="100">
        <v>9.501</v>
      </c>
      <c r="L44" s="140"/>
      <c r="M44" s="140"/>
      <c r="N44" s="140">
        <f t="shared" si="20"/>
        <v>0</v>
      </c>
      <c r="O44" s="140"/>
      <c r="P44" s="140"/>
      <c r="Q44" s="140"/>
      <c r="R44" s="71"/>
      <c r="S44" s="55"/>
      <c r="U44" s="55"/>
      <c r="V44" s="55"/>
      <c r="Z44" s="55"/>
      <c r="AF44" s="72"/>
      <c r="AG44" s="72"/>
      <c r="AH44" s="72"/>
      <c r="AI44" s="72"/>
      <c r="AJ44" s="72"/>
      <c r="AK44" s="55"/>
      <c r="AL44" s="72">
        <f t="shared" si="19"/>
        <v>0</v>
      </c>
      <c r="AM44" s="55"/>
    </row>
    <row r="45" spans="2:39" s="39" customFormat="1" ht="57" customHeight="1">
      <c r="B45" s="66"/>
      <c r="C45" s="67" t="s">
        <v>152</v>
      </c>
      <c r="D45" s="67" t="s">
        <v>53</v>
      </c>
      <c r="E45" s="68" t="s">
        <v>153</v>
      </c>
      <c r="F45" s="139" t="s">
        <v>154</v>
      </c>
      <c r="G45" s="139"/>
      <c r="H45" s="139"/>
      <c r="I45" s="139"/>
      <c r="J45" s="69" t="s">
        <v>97</v>
      </c>
      <c r="K45" s="70">
        <v>4.5</v>
      </c>
      <c r="L45" s="140"/>
      <c r="M45" s="140"/>
      <c r="N45" s="140">
        <f t="shared" si="20"/>
        <v>0</v>
      </c>
      <c r="O45" s="140"/>
      <c r="P45" s="140"/>
      <c r="Q45" s="140"/>
      <c r="R45" s="71"/>
      <c r="S45" s="55" t="s">
        <v>57</v>
      </c>
      <c r="U45" s="55" t="s">
        <v>53</v>
      </c>
      <c r="V45" s="55" t="s">
        <v>58</v>
      </c>
      <c r="Z45" s="55" t="s">
        <v>51</v>
      </c>
      <c r="AF45" s="72">
        <f t="shared" si="14"/>
        <v>0</v>
      </c>
      <c r="AG45" s="72">
        <f t="shared" si="15"/>
        <v>0</v>
      </c>
      <c r="AH45" s="72">
        <f t="shared" si="16"/>
        <v>0</v>
      </c>
      <c r="AI45" s="72">
        <f t="shared" si="17"/>
        <v>0</v>
      </c>
      <c r="AJ45" s="72">
        <f t="shared" si="18"/>
        <v>0</v>
      </c>
      <c r="AK45" s="55" t="s">
        <v>49</v>
      </c>
      <c r="AL45" s="72">
        <f t="shared" si="19"/>
        <v>0</v>
      </c>
      <c r="AM45" s="55" t="s">
        <v>57</v>
      </c>
    </row>
    <row r="46" spans="2:39" s="39" customFormat="1" ht="69.75" customHeight="1">
      <c r="B46" s="66"/>
      <c r="C46" s="67" t="s">
        <v>155</v>
      </c>
      <c r="D46" s="67" t="s">
        <v>53</v>
      </c>
      <c r="E46" s="68" t="s">
        <v>156</v>
      </c>
      <c r="F46" s="139" t="s">
        <v>157</v>
      </c>
      <c r="G46" s="139"/>
      <c r="H46" s="139"/>
      <c r="I46" s="139"/>
      <c r="J46" s="69" t="s">
        <v>97</v>
      </c>
      <c r="K46" s="70">
        <v>0.55</v>
      </c>
      <c r="L46" s="140"/>
      <c r="M46" s="140"/>
      <c r="N46" s="140">
        <f t="shared" si="20"/>
        <v>0</v>
      </c>
      <c r="O46" s="140"/>
      <c r="P46" s="140"/>
      <c r="Q46" s="140"/>
      <c r="R46" s="71"/>
      <c r="S46" s="55" t="s">
        <v>57</v>
      </c>
      <c r="U46" s="55" t="s">
        <v>53</v>
      </c>
      <c r="V46" s="55" t="s">
        <v>58</v>
      </c>
      <c r="Z46" s="55" t="s">
        <v>51</v>
      </c>
      <c r="AF46" s="72">
        <f t="shared" si="14"/>
        <v>0</v>
      </c>
      <c r="AG46" s="72">
        <f t="shared" si="15"/>
        <v>0</v>
      </c>
      <c r="AH46" s="72">
        <f t="shared" si="16"/>
        <v>0</v>
      </c>
      <c r="AI46" s="72">
        <f t="shared" si="17"/>
        <v>0</v>
      </c>
      <c r="AJ46" s="72">
        <f t="shared" si="18"/>
        <v>0</v>
      </c>
      <c r="AK46" s="55" t="s">
        <v>49</v>
      </c>
      <c r="AL46" s="72">
        <f t="shared" si="19"/>
        <v>0</v>
      </c>
      <c r="AM46" s="55" t="s">
        <v>57</v>
      </c>
    </row>
    <row r="47" spans="2:38" s="57" customFormat="1" ht="29.25" customHeight="1">
      <c r="B47" s="58"/>
      <c r="C47" s="59"/>
      <c r="D47" s="65" t="s">
        <v>158</v>
      </c>
      <c r="E47" s="65"/>
      <c r="F47" s="65"/>
      <c r="G47" s="65"/>
      <c r="H47" s="65"/>
      <c r="I47" s="65"/>
      <c r="J47" s="65"/>
      <c r="K47" s="65"/>
      <c r="L47" s="65"/>
      <c r="M47" s="65"/>
      <c r="N47" s="141">
        <f>AL47</f>
        <v>0</v>
      </c>
      <c r="O47" s="141"/>
      <c r="P47" s="141"/>
      <c r="Q47" s="141"/>
      <c r="R47" s="61"/>
      <c r="S47" s="62" t="s">
        <v>49</v>
      </c>
      <c r="U47" s="63" t="s">
        <v>46</v>
      </c>
      <c r="V47" s="63" t="s">
        <v>49</v>
      </c>
      <c r="Z47" s="62" t="s">
        <v>51</v>
      </c>
      <c r="AL47" s="64">
        <f>AL48</f>
        <v>0</v>
      </c>
    </row>
    <row r="48" spans="2:39" s="39" customFormat="1" ht="52.5" customHeight="1">
      <c r="B48" s="66"/>
      <c r="C48" s="67" t="s">
        <v>159</v>
      </c>
      <c r="D48" s="67" t="s">
        <v>53</v>
      </c>
      <c r="E48" s="68" t="s">
        <v>160</v>
      </c>
      <c r="F48" s="144" t="s">
        <v>223</v>
      </c>
      <c r="G48" s="144"/>
      <c r="H48" s="144"/>
      <c r="I48" s="144"/>
      <c r="J48" s="69" t="s">
        <v>77</v>
      </c>
      <c r="K48" s="70">
        <v>1</v>
      </c>
      <c r="L48" s="140"/>
      <c r="M48" s="140"/>
      <c r="N48" s="140">
        <f>ROUND(L48*K48,2)</f>
        <v>0</v>
      </c>
      <c r="O48" s="140"/>
      <c r="P48" s="140"/>
      <c r="Q48" s="140"/>
      <c r="R48" s="71"/>
      <c r="S48" s="55" t="s">
        <v>57</v>
      </c>
      <c r="U48" s="55" t="s">
        <v>53</v>
      </c>
      <c r="V48" s="55" t="s">
        <v>58</v>
      </c>
      <c r="Z48" s="55" t="s">
        <v>51</v>
      </c>
      <c r="AF48" s="72" t="e">
        <f>IF(#REF!="základní",N48,0)</f>
        <v>#REF!</v>
      </c>
      <c r="AG48" s="72" t="e">
        <f>IF(#REF!="snížená",N48,0)</f>
        <v>#REF!</v>
      </c>
      <c r="AH48" s="72" t="e">
        <f>IF(#REF!="zákl. přenesená",N48,0)</f>
        <v>#REF!</v>
      </c>
      <c r="AI48" s="72" t="e">
        <f>IF(#REF!="sníž. přenesená",N48,0)</f>
        <v>#REF!</v>
      </c>
      <c r="AJ48" s="72" t="e">
        <f>IF(#REF!="nulová",N48,0)</f>
        <v>#REF!</v>
      </c>
      <c r="AK48" s="55" t="s">
        <v>49</v>
      </c>
      <c r="AL48" s="72">
        <f>ROUND(L48*K48,2)</f>
        <v>0</v>
      </c>
      <c r="AM48" s="55" t="s">
        <v>57</v>
      </c>
    </row>
    <row r="49" spans="2:38" s="57" customFormat="1" ht="29.25" customHeight="1">
      <c r="B49" s="58"/>
      <c r="C49" s="59"/>
      <c r="D49" s="65" t="s">
        <v>74</v>
      </c>
      <c r="E49" s="65"/>
      <c r="F49" s="65"/>
      <c r="G49" s="65"/>
      <c r="H49" s="65"/>
      <c r="I49" s="65"/>
      <c r="J49" s="65"/>
      <c r="K49" s="65"/>
      <c r="L49" s="65"/>
      <c r="M49" s="65"/>
      <c r="N49" s="141">
        <f>AL49</f>
        <v>0</v>
      </c>
      <c r="O49" s="141"/>
      <c r="P49" s="141"/>
      <c r="Q49" s="141"/>
      <c r="R49" s="61"/>
      <c r="S49" s="62" t="s">
        <v>49</v>
      </c>
      <c r="U49" s="63" t="s">
        <v>46</v>
      </c>
      <c r="V49" s="63" t="s">
        <v>49</v>
      </c>
      <c r="Z49" s="62" t="s">
        <v>51</v>
      </c>
      <c r="AL49" s="64">
        <f>SUM(AL50:AL55)</f>
        <v>0</v>
      </c>
    </row>
    <row r="50" spans="2:39" s="39" customFormat="1" ht="31.5" customHeight="1">
      <c r="B50" s="66"/>
      <c r="C50" s="67" t="s">
        <v>161</v>
      </c>
      <c r="D50" s="67" t="s">
        <v>53</v>
      </c>
      <c r="E50" s="68" t="s">
        <v>162</v>
      </c>
      <c r="F50" s="139" t="s">
        <v>163</v>
      </c>
      <c r="G50" s="139"/>
      <c r="H50" s="139"/>
      <c r="I50" s="139"/>
      <c r="J50" s="69" t="s">
        <v>66</v>
      </c>
      <c r="K50" s="70">
        <v>6</v>
      </c>
      <c r="L50" s="140"/>
      <c r="M50" s="140"/>
      <c r="N50" s="140">
        <f aca="true" t="shared" si="21" ref="N50:N55">ROUND(L50*K50,2)</f>
        <v>0</v>
      </c>
      <c r="O50" s="140"/>
      <c r="P50" s="140"/>
      <c r="Q50" s="140"/>
      <c r="R50" s="71"/>
      <c r="S50" s="55" t="s">
        <v>57</v>
      </c>
      <c r="U50" s="55" t="s">
        <v>53</v>
      </c>
      <c r="V50" s="55" t="s">
        <v>58</v>
      </c>
      <c r="Z50" s="55" t="s">
        <v>51</v>
      </c>
      <c r="AF50" s="72">
        <f aca="true" t="shared" si="22" ref="AF50:AF56">IF(AE50="základní",N50,0)</f>
        <v>0</v>
      </c>
      <c r="AG50" s="72">
        <f aca="true" t="shared" si="23" ref="AG50:AG56">IF(AF50="snížená",N50,0)</f>
        <v>0</v>
      </c>
      <c r="AH50" s="72">
        <f aca="true" t="shared" si="24" ref="AH50:AH56">IF(AG50="zákl. přenesená",N50,0)</f>
        <v>0</v>
      </c>
      <c r="AI50" s="72">
        <f aca="true" t="shared" si="25" ref="AI50:AI56">IF(AH50="sníž. přenesená",N50,0)</f>
        <v>0</v>
      </c>
      <c r="AJ50" s="72">
        <f aca="true" t="shared" si="26" ref="AJ50:AJ56">IF(AI50="nulová",N50,0)</f>
        <v>0</v>
      </c>
      <c r="AK50" s="55" t="s">
        <v>49</v>
      </c>
      <c r="AL50" s="72">
        <f aca="true" t="shared" si="27" ref="AL50:AL55">ROUND(L50*K50,2)</f>
        <v>0</v>
      </c>
      <c r="AM50" s="55" t="s">
        <v>57</v>
      </c>
    </row>
    <row r="51" spans="2:39" s="39" customFormat="1" ht="22.5" customHeight="1">
      <c r="B51" s="66"/>
      <c r="C51" s="76" t="s">
        <v>164</v>
      </c>
      <c r="D51" s="76" t="s">
        <v>114</v>
      </c>
      <c r="E51" s="77" t="s">
        <v>165</v>
      </c>
      <c r="F51" s="142" t="s">
        <v>166</v>
      </c>
      <c r="G51" s="142"/>
      <c r="H51" s="142"/>
      <c r="I51" s="142"/>
      <c r="J51" s="78" t="s">
        <v>167</v>
      </c>
      <c r="K51" s="79">
        <v>6</v>
      </c>
      <c r="L51" s="143"/>
      <c r="M51" s="143"/>
      <c r="N51" s="140">
        <f t="shared" si="21"/>
        <v>0</v>
      </c>
      <c r="O51" s="140"/>
      <c r="P51" s="140"/>
      <c r="Q51" s="140"/>
      <c r="R51" s="71"/>
      <c r="S51" s="55" t="s">
        <v>78</v>
      </c>
      <c r="U51" s="55" t="s">
        <v>114</v>
      </c>
      <c r="V51" s="55" t="s">
        <v>58</v>
      </c>
      <c r="Z51" s="55" t="s">
        <v>51</v>
      </c>
      <c r="AF51" s="72">
        <f t="shared" si="22"/>
        <v>0</v>
      </c>
      <c r="AG51" s="72">
        <f t="shared" si="23"/>
        <v>0</v>
      </c>
      <c r="AH51" s="72">
        <f t="shared" si="24"/>
        <v>0</v>
      </c>
      <c r="AI51" s="72">
        <f t="shared" si="25"/>
        <v>0</v>
      </c>
      <c r="AJ51" s="72">
        <f t="shared" si="26"/>
        <v>0</v>
      </c>
      <c r="AK51" s="55" t="s">
        <v>49</v>
      </c>
      <c r="AL51" s="72">
        <f t="shared" si="27"/>
        <v>0</v>
      </c>
      <c r="AM51" s="55" t="s">
        <v>57</v>
      </c>
    </row>
    <row r="52" spans="2:39" s="39" customFormat="1" ht="44.25" customHeight="1">
      <c r="B52" s="66"/>
      <c r="C52" s="67" t="s">
        <v>168</v>
      </c>
      <c r="D52" s="67" t="s">
        <v>53</v>
      </c>
      <c r="E52" s="68" t="s">
        <v>169</v>
      </c>
      <c r="F52" s="139" t="s">
        <v>170</v>
      </c>
      <c r="G52" s="139"/>
      <c r="H52" s="139"/>
      <c r="I52" s="139"/>
      <c r="J52" s="69" t="s">
        <v>66</v>
      </c>
      <c r="K52" s="70">
        <v>3.4</v>
      </c>
      <c r="L52" s="140"/>
      <c r="M52" s="140"/>
      <c r="N52" s="140">
        <f t="shared" si="21"/>
        <v>0</v>
      </c>
      <c r="O52" s="140"/>
      <c r="P52" s="140"/>
      <c r="Q52" s="140"/>
      <c r="R52" s="71"/>
      <c r="S52" s="55" t="s">
        <v>57</v>
      </c>
      <c r="U52" s="55" t="s">
        <v>53</v>
      </c>
      <c r="V52" s="55" t="s">
        <v>58</v>
      </c>
      <c r="Z52" s="55" t="s">
        <v>51</v>
      </c>
      <c r="AF52" s="72">
        <f t="shared" si="22"/>
        <v>0</v>
      </c>
      <c r="AG52" s="72">
        <f t="shared" si="23"/>
        <v>0</v>
      </c>
      <c r="AH52" s="72">
        <f t="shared" si="24"/>
        <v>0</v>
      </c>
      <c r="AI52" s="72">
        <f t="shared" si="25"/>
        <v>0</v>
      </c>
      <c r="AJ52" s="72">
        <f t="shared" si="26"/>
        <v>0</v>
      </c>
      <c r="AK52" s="55" t="s">
        <v>49</v>
      </c>
      <c r="AL52" s="72">
        <f t="shared" si="27"/>
        <v>0</v>
      </c>
      <c r="AM52" s="55" t="s">
        <v>57</v>
      </c>
    </row>
    <row r="53" spans="2:39" s="39" customFormat="1" ht="31.5" customHeight="1">
      <c r="B53" s="66"/>
      <c r="C53" s="76" t="s">
        <v>171</v>
      </c>
      <c r="D53" s="76" t="s">
        <v>114</v>
      </c>
      <c r="E53" s="77" t="s">
        <v>172</v>
      </c>
      <c r="F53" s="142" t="s">
        <v>173</v>
      </c>
      <c r="G53" s="142"/>
      <c r="H53" s="142"/>
      <c r="I53" s="142"/>
      <c r="J53" s="78" t="s">
        <v>66</v>
      </c>
      <c r="K53" s="79">
        <v>3.4</v>
      </c>
      <c r="L53" s="143"/>
      <c r="M53" s="143"/>
      <c r="N53" s="140">
        <f t="shared" si="21"/>
        <v>0</v>
      </c>
      <c r="O53" s="140"/>
      <c r="P53" s="140"/>
      <c r="Q53" s="140"/>
      <c r="R53" s="71"/>
      <c r="S53" s="55" t="s">
        <v>78</v>
      </c>
      <c r="U53" s="55" t="s">
        <v>114</v>
      </c>
      <c r="V53" s="55" t="s">
        <v>58</v>
      </c>
      <c r="Z53" s="55" t="s">
        <v>51</v>
      </c>
      <c r="AF53" s="72">
        <f t="shared" si="22"/>
        <v>0</v>
      </c>
      <c r="AG53" s="72">
        <f t="shared" si="23"/>
        <v>0</v>
      </c>
      <c r="AH53" s="72">
        <f t="shared" si="24"/>
        <v>0</v>
      </c>
      <c r="AI53" s="72">
        <f t="shared" si="25"/>
        <v>0</v>
      </c>
      <c r="AJ53" s="72">
        <f t="shared" si="26"/>
        <v>0</v>
      </c>
      <c r="AK53" s="55" t="s">
        <v>49</v>
      </c>
      <c r="AL53" s="72">
        <f t="shared" si="27"/>
        <v>0</v>
      </c>
      <c r="AM53" s="55" t="s">
        <v>57</v>
      </c>
    </row>
    <row r="54" spans="2:39" s="39" customFormat="1" ht="60.75" customHeight="1">
      <c r="B54" s="66"/>
      <c r="C54" s="67" t="s">
        <v>174</v>
      </c>
      <c r="D54" s="67" t="s">
        <v>53</v>
      </c>
      <c r="E54" s="68" t="s">
        <v>175</v>
      </c>
      <c r="F54" s="145" t="s">
        <v>217</v>
      </c>
      <c r="G54" s="139"/>
      <c r="H54" s="139"/>
      <c r="I54" s="139"/>
      <c r="J54" s="69" t="s">
        <v>56</v>
      </c>
      <c r="K54" s="70">
        <v>19.17</v>
      </c>
      <c r="L54" s="140"/>
      <c r="M54" s="140"/>
      <c r="N54" s="140">
        <f t="shared" si="21"/>
        <v>0</v>
      </c>
      <c r="O54" s="140"/>
      <c r="P54" s="140"/>
      <c r="Q54" s="140"/>
      <c r="R54" s="71"/>
      <c r="S54" s="55" t="s">
        <v>57</v>
      </c>
      <c r="U54" s="55" t="s">
        <v>53</v>
      </c>
      <c r="V54" s="55" t="s">
        <v>58</v>
      </c>
      <c r="Z54" s="55" t="s">
        <v>51</v>
      </c>
      <c r="AF54" s="72">
        <f t="shared" si="22"/>
        <v>0</v>
      </c>
      <c r="AG54" s="72">
        <f t="shared" si="23"/>
        <v>0</v>
      </c>
      <c r="AH54" s="72">
        <f t="shared" si="24"/>
        <v>0</v>
      </c>
      <c r="AI54" s="72">
        <f t="shared" si="25"/>
        <v>0</v>
      </c>
      <c r="AJ54" s="72">
        <f t="shared" si="26"/>
        <v>0</v>
      </c>
      <c r="AK54" s="55" t="s">
        <v>49</v>
      </c>
      <c r="AL54" s="72">
        <f t="shared" si="27"/>
        <v>0</v>
      </c>
      <c r="AM54" s="55" t="s">
        <v>57</v>
      </c>
    </row>
    <row r="55" spans="2:39" s="39" customFormat="1" ht="69.75" customHeight="1">
      <c r="B55" s="66"/>
      <c r="C55" s="67" t="s">
        <v>176</v>
      </c>
      <c r="D55" s="67" t="s">
        <v>53</v>
      </c>
      <c r="E55" s="68" t="s">
        <v>177</v>
      </c>
      <c r="F55" s="139" t="s">
        <v>178</v>
      </c>
      <c r="G55" s="139"/>
      <c r="H55" s="139"/>
      <c r="I55" s="139"/>
      <c r="J55" s="69" t="s">
        <v>179</v>
      </c>
      <c r="K55" s="70">
        <v>20.5</v>
      </c>
      <c r="L55" s="140"/>
      <c r="M55" s="140"/>
      <c r="N55" s="140">
        <f t="shared" si="21"/>
        <v>0</v>
      </c>
      <c r="O55" s="140"/>
      <c r="P55" s="140"/>
      <c r="Q55" s="140"/>
      <c r="R55" s="71"/>
      <c r="S55" s="55" t="s">
        <v>57</v>
      </c>
      <c r="U55" s="55" t="s">
        <v>53</v>
      </c>
      <c r="V55" s="55" t="s">
        <v>58</v>
      </c>
      <c r="Z55" s="55" t="s">
        <v>51</v>
      </c>
      <c r="AF55" s="72">
        <f t="shared" si="22"/>
        <v>0</v>
      </c>
      <c r="AG55" s="72">
        <f t="shared" si="23"/>
        <v>0</v>
      </c>
      <c r="AH55" s="72">
        <f t="shared" si="24"/>
        <v>0</v>
      </c>
      <c r="AI55" s="72">
        <f t="shared" si="25"/>
        <v>0</v>
      </c>
      <c r="AJ55" s="72">
        <f t="shared" si="26"/>
        <v>0</v>
      </c>
      <c r="AK55" s="55" t="s">
        <v>49</v>
      </c>
      <c r="AL55" s="72">
        <f t="shared" si="27"/>
        <v>0</v>
      </c>
      <c r="AM55" s="55" t="s">
        <v>57</v>
      </c>
    </row>
    <row r="56" spans="2:38" s="57" customFormat="1" ht="29.25" customHeight="1">
      <c r="B56" s="58"/>
      <c r="C56" s="59"/>
      <c r="D56" s="65" t="s">
        <v>180</v>
      </c>
      <c r="E56" s="65"/>
      <c r="F56" s="65"/>
      <c r="G56" s="65"/>
      <c r="H56" s="65"/>
      <c r="I56" s="65"/>
      <c r="J56" s="65"/>
      <c r="K56" s="65"/>
      <c r="L56" s="65"/>
      <c r="M56" s="65"/>
      <c r="N56" s="141">
        <f>AL56</f>
        <v>0</v>
      </c>
      <c r="O56" s="141"/>
      <c r="P56" s="141"/>
      <c r="Q56" s="141"/>
      <c r="R56" s="61"/>
      <c r="S56" s="62" t="s">
        <v>49</v>
      </c>
      <c r="U56" s="63" t="s">
        <v>46</v>
      </c>
      <c r="V56" s="63" t="s">
        <v>49</v>
      </c>
      <c r="Z56" s="62" t="s">
        <v>51</v>
      </c>
      <c r="AF56" s="57">
        <f t="shared" si="22"/>
        <v>0</v>
      </c>
      <c r="AG56" s="57">
        <f t="shared" si="23"/>
        <v>0</v>
      </c>
      <c r="AH56" s="57">
        <f t="shared" si="24"/>
        <v>0</v>
      </c>
      <c r="AI56" s="57">
        <f t="shared" si="25"/>
        <v>0</v>
      </c>
      <c r="AJ56" s="57">
        <f t="shared" si="26"/>
        <v>0</v>
      </c>
      <c r="AL56" s="64">
        <f>AL57</f>
        <v>0</v>
      </c>
    </row>
    <row r="57" spans="2:39" s="39" customFormat="1" ht="31.5" customHeight="1">
      <c r="B57" s="66"/>
      <c r="C57" s="67" t="s">
        <v>181</v>
      </c>
      <c r="D57" s="67" t="s">
        <v>53</v>
      </c>
      <c r="E57" s="68" t="s">
        <v>182</v>
      </c>
      <c r="F57" s="139" t="s">
        <v>183</v>
      </c>
      <c r="G57" s="139"/>
      <c r="H57" s="139"/>
      <c r="I57" s="139"/>
      <c r="J57" s="69" t="s">
        <v>97</v>
      </c>
      <c r="K57" s="70">
        <v>96.725</v>
      </c>
      <c r="L57" s="140"/>
      <c r="M57" s="140"/>
      <c r="N57" s="140">
        <f>ROUND(L57*K57,2)</f>
        <v>0</v>
      </c>
      <c r="O57" s="140"/>
      <c r="P57" s="140"/>
      <c r="Q57" s="140"/>
      <c r="R57" s="71"/>
      <c r="S57" s="55" t="s">
        <v>57</v>
      </c>
      <c r="U57" s="55" t="s">
        <v>53</v>
      </c>
      <c r="V57" s="55" t="s">
        <v>58</v>
      </c>
      <c r="Z57" s="55" t="s">
        <v>51</v>
      </c>
      <c r="AF57" s="72" t="e">
        <f>IF(#REF!="základní",N57,0)</f>
        <v>#REF!</v>
      </c>
      <c r="AG57" s="72" t="e">
        <f>IF(#REF!="snížená",N57,0)</f>
        <v>#REF!</v>
      </c>
      <c r="AH57" s="72" t="e">
        <f>IF(#REF!="zákl. přenesená",N57,0)</f>
        <v>#REF!</v>
      </c>
      <c r="AI57" s="72" t="e">
        <f>IF(#REF!="sníž. přenesená",N57,0)</f>
        <v>#REF!</v>
      </c>
      <c r="AJ57" s="72" t="e">
        <f>IF(#REF!="nulová",N57,0)</f>
        <v>#REF!</v>
      </c>
      <c r="AK57" s="55" t="s">
        <v>49</v>
      </c>
      <c r="AL57" s="72">
        <f>ROUND(L57*K57,2)</f>
        <v>0</v>
      </c>
      <c r="AM57" s="55" t="s">
        <v>57</v>
      </c>
    </row>
    <row r="58" spans="2:38" s="57" customFormat="1" ht="36.75" customHeight="1">
      <c r="B58" s="58"/>
      <c r="C58" s="59"/>
      <c r="D58" s="60" t="s">
        <v>184</v>
      </c>
      <c r="E58" s="60"/>
      <c r="F58" s="60"/>
      <c r="G58" s="60"/>
      <c r="H58" s="60"/>
      <c r="I58" s="60"/>
      <c r="J58" s="60"/>
      <c r="K58" s="60"/>
      <c r="L58" s="60"/>
      <c r="M58" s="60"/>
      <c r="N58" s="146">
        <f>AL58</f>
        <v>0</v>
      </c>
      <c r="O58" s="146"/>
      <c r="P58" s="146"/>
      <c r="Q58" s="146"/>
      <c r="R58" s="61"/>
      <c r="S58" s="62" t="s">
        <v>58</v>
      </c>
      <c r="U58" s="63" t="s">
        <v>46</v>
      </c>
      <c r="V58" s="63" t="s">
        <v>50</v>
      </c>
      <c r="Z58" s="62" t="s">
        <v>51</v>
      </c>
      <c r="AF58" s="57" t="e">
        <f>IF(#REF!="základní",N58,0)</f>
        <v>#REF!</v>
      </c>
      <c r="AG58" s="57" t="e">
        <f>IF(#REF!="snížená",N58,0)</f>
        <v>#REF!</v>
      </c>
      <c r="AH58" s="57" t="e">
        <f>IF(#REF!="zákl. přenesená",N58,0)</f>
        <v>#REF!</v>
      </c>
      <c r="AI58" s="57" t="e">
        <f>IF(#REF!="sníž. přenesená",N58,0)</f>
        <v>#REF!</v>
      </c>
      <c r="AJ58" s="57" t="e">
        <f>IF(#REF!="nulová",N58,0)</f>
        <v>#REF!</v>
      </c>
      <c r="AL58" s="64">
        <f>AL59</f>
        <v>0</v>
      </c>
    </row>
    <row r="59" spans="2:38" s="57" customFormat="1" ht="19.5" customHeight="1">
      <c r="B59" s="58"/>
      <c r="C59" s="59"/>
      <c r="D59" s="65" t="s">
        <v>185</v>
      </c>
      <c r="E59" s="65"/>
      <c r="F59" s="65"/>
      <c r="G59" s="65"/>
      <c r="H59" s="65"/>
      <c r="I59" s="65"/>
      <c r="J59" s="65"/>
      <c r="K59" s="65"/>
      <c r="L59" s="65"/>
      <c r="M59" s="65"/>
      <c r="N59" s="138">
        <f>AL59</f>
        <v>0</v>
      </c>
      <c r="O59" s="138"/>
      <c r="P59" s="138"/>
      <c r="Q59" s="138"/>
      <c r="R59" s="61"/>
      <c r="S59" s="62" t="s">
        <v>58</v>
      </c>
      <c r="U59" s="63" t="s">
        <v>46</v>
      </c>
      <c r="V59" s="63" t="s">
        <v>49</v>
      </c>
      <c r="Z59" s="62" t="s">
        <v>51</v>
      </c>
      <c r="AL59" s="64">
        <f>SUM(AL60:AL62)</f>
        <v>0</v>
      </c>
    </row>
    <row r="60" spans="2:39" s="39" customFormat="1" ht="57" customHeight="1">
      <c r="B60" s="66"/>
      <c r="C60" s="67" t="s">
        <v>186</v>
      </c>
      <c r="D60" s="67" t="s">
        <v>53</v>
      </c>
      <c r="E60" s="68" t="s">
        <v>187</v>
      </c>
      <c r="F60" s="144" t="s">
        <v>229</v>
      </c>
      <c r="G60" s="144"/>
      <c r="H60" s="144"/>
      <c r="I60" s="144"/>
      <c r="J60" s="69" t="s">
        <v>66</v>
      </c>
      <c r="K60" s="70">
        <v>28.2</v>
      </c>
      <c r="L60" s="140"/>
      <c r="M60" s="140"/>
      <c r="N60" s="140">
        <f>ROUND(L60*K60,2)</f>
        <v>0</v>
      </c>
      <c r="O60" s="140"/>
      <c r="P60" s="140"/>
      <c r="Q60" s="140"/>
      <c r="R60" s="71"/>
      <c r="S60" s="55" t="s">
        <v>124</v>
      </c>
      <c r="U60" s="55" t="s">
        <v>53</v>
      </c>
      <c r="V60" s="55" t="s">
        <v>58</v>
      </c>
      <c r="Z60" s="55" t="s">
        <v>51</v>
      </c>
      <c r="AF60" s="72">
        <f>IF(AE60="základní",N60,0)</f>
        <v>0</v>
      </c>
      <c r="AG60" s="72">
        <f>IF(AF60="snížená",N60,0)</f>
        <v>0</v>
      </c>
      <c r="AH60" s="72">
        <f>IF(AG60="zákl. přenesená",N60,0)</f>
        <v>0</v>
      </c>
      <c r="AI60" s="72">
        <f>IF(AH60="sníž. přenesená",N60,0)</f>
        <v>0</v>
      </c>
      <c r="AJ60" s="72">
        <f>IF(AI60="nulová",N60,0)</f>
        <v>0</v>
      </c>
      <c r="AK60" s="55" t="s">
        <v>49</v>
      </c>
      <c r="AL60" s="72">
        <f>ROUND(L60*K60,2)</f>
        <v>0</v>
      </c>
      <c r="AM60" s="55" t="s">
        <v>124</v>
      </c>
    </row>
    <row r="61" spans="2:39" s="39" customFormat="1" ht="44.25" customHeight="1">
      <c r="B61" s="66"/>
      <c r="C61" s="67" t="s">
        <v>188</v>
      </c>
      <c r="D61" s="67" t="s">
        <v>53</v>
      </c>
      <c r="E61" s="68" t="s">
        <v>189</v>
      </c>
      <c r="F61" s="144" t="s">
        <v>219</v>
      </c>
      <c r="G61" s="144"/>
      <c r="H61" s="144"/>
      <c r="I61" s="144"/>
      <c r="J61" s="69" t="s">
        <v>179</v>
      </c>
      <c r="K61" s="70">
        <v>24.1</v>
      </c>
      <c r="L61" s="140"/>
      <c r="M61" s="140"/>
      <c r="N61" s="140">
        <f>ROUND(L61*K61,2)</f>
        <v>0</v>
      </c>
      <c r="O61" s="140"/>
      <c r="P61" s="140"/>
      <c r="Q61" s="140"/>
      <c r="R61" s="71"/>
      <c r="S61" s="55" t="s">
        <v>124</v>
      </c>
      <c r="U61" s="55" t="s">
        <v>53</v>
      </c>
      <c r="V61" s="55" t="s">
        <v>58</v>
      </c>
      <c r="Z61" s="55" t="s">
        <v>51</v>
      </c>
      <c r="AF61" s="72">
        <f>IF(AE61="základní",N61,0)</f>
        <v>0</v>
      </c>
      <c r="AG61" s="72">
        <f>IF(AF61="snížená",N61,0)</f>
        <v>0</v>
      </c>
      <c r="AH61" s="72">
        <f>IF(AG61="zákl. přenesená",N61,0)</f>
        <v>0</v>
      </c>
      <c r="AI61" s="72">
        <f>IF(AH61="sníž. přenesená",N61,0)</f>
        <v>0</v>
      </c>
      <c r="AJ61" s="72">
        <f>IF(AI61="nulová",N61,0)</f>
        <v>0</v>
      </c>
      <c r="AK61" s="55" t="s">
        <v>49</v>
      </c>
      <c r="AL61" s="72">
        <f>ROUND(L61*K61,2)</f>
        <v>0</v>
      </c>
      <c r="AM61" s="55" t="s">
        <v>124</v>
      </c>
    </row>
    <row r="62" spans="2:39" s="39" customFormat="1" ht="44.25" customHeight="1">
      <c r="B62" s="66"/>
      <c r="C62" s="67" t="s">
        <v>190</v>
      </c>
      <c r="D62" s="67" t="s">
        <v>53</v>
      </c>
      <c r="E62" s="68" t="s">
        <v>191</v>
      </c>
      <c r="F62" s="144" t="s">
        <v>220</v>
      </c>
      <c r="G62" s="144"/>
      <c r="H62" s="144"/>
      <c r="I62" s="144"/>
      <c r="J62" s="69" t="s">
        <v>179</v>
      </c>
      <c r="K62" s="70">
        <v>41</v>
      </c>
      <c r="L62" s="140"/>
      <c r="M62" s="140"/>
      <c r="N62" s="140">
        <f>ROUND(L62*K62,2)</f>
        <v>0</v>
      </c>
      <c r="O62" s="140"/>
      <c r="P62" s="140"/>
      <c r="Q62" s="140"/>
      <c r="R62" s="71"/>
      <c r="S62" s="55" t="s">
        <v>124</v>
      </c>
      <c r="U62" s="55" t="s">
        <v>53</v>
      </c>
      <c r="V62" s="55" t="s">
        <v>58</v>
      </c>
      <c r="Z62" s="55" t="s">
        <v>51</v>
      </c>
      <c r="AF62" s="72">
        <f>IF(AE62="základní",N62,0)</f>
        <v>0</v>
      </c>
      <c r="AG62" s="72">
        <f>IF(AF62="snížená",N62,0)</f>
        <v>0</v>
      </c>
      <c r="AH62" s="72">
        <f>IF(AG62="zákl. přenesená",N62,0)</f>
        <v>0</v>
      </c>
      <c r="AI62" s="72">
        <f>IF(AH62="sníž. přenesená",N62,0)</f>
        <v>0</v>
      </c>
      <c r="AJ62" s="72">
        <f>IF(AI62="nulová",N62,0)</f>
        <v>0</v>
      </c>
      <c r="AK62" s="55" t="s">
        <v>49</v>
      </c>
      <c r="AL62" s="72">
        <f>ROUND(L62*K62,2)</f>
        <v>0</v>
      </c>
      <c r="AM62" s="55" t="s">
        <v>124</v>
      </c>
    </row>
    <row r="63" spans="2:38" s="57" customFormat="1" ht="36.75" customHeight="1">
      <c r="B63" s="58"/>
      <c r="C63" s="59"/>
      <c r="D63" s="60" t="s">
        <v>192</v>
      </c>
      <c r="E63" s="60"/>
      <c r="F63" s="60"/>
      <c r="G63" s="60"/>
      <c r="H63" s="60"/>
      <c r="I63" s="60"/>
      <c r="J63" s="60"/>
      <c r="K63" s="60"/>
      <c r="L63" s="60"/>
      <c r="M63" s="60"/>
      <c r="N63" s="146">
        <f>AL63</f>
        <v>0</v>
      </c>
      <c r="O63" s="146"/>
      <c r="P63" s="146"/>
      <c r="Q63" s="146"/>
      <c r="R63" s="61"/>
      <c r="S63" s="62" t="s">
        <v>61</v>
      </c>
      <c r="U63" s="63" t="s">
        <v>46</v>
      </c>
      <c r="V63" s="63" t="s">
        <v>50</v>
      </c>
      <c r="Z63" s="62" t="s">
        <v>51</v>
      </c>
      <c r="AL63" s="64">
        <f>AL64</f>
        <v>0</v>
      </c>
    </row>
    <row r="64" spans="2:38" s="57" customFormat="1" ht="19.5" customHeight="1">
      <c r="B64" s="58"/>
      <c r="C64" s="59"/>
      <c r="D64" s="65" t="s">
        <v>193</v>
      </c>
      <c r="E64" s="65"/>
      <c r="F64" s="65"/>
      <c r="G64" s="65"/>
      <c r="H64" s="65"/>
      <c r="I64" s="65"/>
      <c r="J64" s="65"/>
      <c r="K64" s="65"/>
      <c r="L64" s="65"/>
      <c r="M64" s="65"/>
      <c r="N64" s="138">
        <f>AL64</f>
        <v>0</v>
      </c>
      <c r="O64" s="138"/>
      <c r="P64" s="138"/>
      <c r="Q64" s="138"/>
      <c r="R64" s="61"/>
      <c r="S64" s="62" t="s">
        <v>61</v>
      </c>
      <c r="U64" s="63" t="s">
        <v>46</v>
      </c>
      <c r="V64" s="63" t="s">
        <v>49</v>
      </c>
      <c r="Z64" s="62" t="s">
        <v>51</v>
      </c>
      <c r="AL64" s="64">
        <f>AL65</f>
        <v>0</v>
      </c>
    </row>
    <row r="65" spans="2:39" s="39" customFormat="1" ht="22.5" customHeight="1">
      <c r="B65" s="66"/>
      <c r="C65" s="67" t="s">
        <v>194</v>
      </c>
      <c r="D65" s="67" t="s">
        <v>53</v>
      </c>
      <c r="E65" s="68" t="s">
        <v>195</v>
      </c>
      <c r="F65" s="139" t="s">
        <v>196</v>
      </c>
      <c r="G65" s="139"/>
      <c r="H65" s="139"/>
      <c r="I65" s="139"/>
      <c r="J65" s="69" t="s">
        <v>56</v>
      </c>
      <c r="K65" s="70">
        <v>116.37</v>
      </c>
      <c r="L65" s="140"/>
      <c r="M65" s="140"/>
      <c r="N65" s="140">
        <f>ROUND(L65*K65,2)</f>
        <v>0</v>
      </c>
      <c r="O65" s="140"/>
      <c r="P65" s="140"/>
      <c r="Q65" s="140"/>
      <c r="R65" s="71"/>
      <c r="S65" s="55" t="s">
        <v>197</v>
      </c>
      <c r="U65" s="55" t="s">
        <v>53</v>
      </c>
      <c r="V65" s="55" t="s">
        <v>58</v>
      </c>
      <c r="Z65" s="55" t="s">
        <v>51</v>
      </c>
      <c r="AF65" s="72" t="e">
        <f>IF(#REF!="základní",N65,0)</f>
        <v>#REF!</v>
      </c>
      <c r="AG65" s="72" t="e">
        <f>IF(#REF!="snížená",N65,0)</f>
        <v>#REF!</v>
      </c>
      <c r="AH65" s="72" t="e">
        <f>IF(#REF!="zákl. přenesená",N65,0)</f>
        <v>#REF!</v>
      </c>
      <c r="AI65" s="72" t="e">
        <f>IF(#REF!="sníž. přenesená",N65,0)</f>
        <v>#REF!</v>
      </c>
      <c r="AJ65" s="72" t="e">
        <f>IF(#REF!="nulová",N65,0)</f>
        <v>#REF!</v>
      </c>
      <c r="AK65" s="55" t="s">
        <v>49</v>
      </c>
      <c r="AL65" s="72">
        <f>ROUND(L65*K65,2)</f>
        <v>0</v>
      </c>
      <c r="AM65" s="55" t="s">
        <v>197</v>
      </c>
    </row>
    <row r="66" spans="2:18" s="39" customFormat="1" ht="6.75" customHeight="1">
      <c r="B66" s="73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5"/>
    </row>
  </sheetData>
  <sheetProtection selectLockedCells="1" selectUnlockedCells="1"/>
  <mergeCells count="141">
    <mergeCell ref="F43:I43"/>
    <mergeCell ref="L43:M43"/>
    <mergeCell ref="N43:Q43"/>
    <mergeCell ref="F44:I44"/>
    <mergeCell ref="L44:M44"/>
    <mergeCell ref="N44:Q44"/>
    <mergeCell ref="F62:I62"/>
    <mergeCell ref="L62:M62"/>
    <mergeCell ref="N62:Q62"/>
    <mergeCell ref="N63:Q63"/>
    <mergeCell ref="N64:Q64"/>
    <mergeCell ref="F65:I65"/>
    <mergeCell ref="L65:M65"/>
    <mergeCell ref="N65:Q65"/>
    <mergeCell ref="N58:Q58"/>
    <mergeCell ref="N59:Q59"/>
    <mergeCell ref="F60:I60"/>
    <mergeCell ref="L60:M60"/>
    <mergeCell ref="N60:Q60"/>
    <mergeCell ref="F61:I61"/>
    <mergeCell ref="L61:M61"/>
    <mergeCell ref="N61:Q61"/>
    <mergeCell ref="F55:I55"/>
    <mergeCell ref="L55:M55"/>
    <mergeCell ref="N55:Q55"/>
    <mergeCell ref="N56:Q56"/>
    <mergeCell ref="F57:I57"/>
    <mergeCell ref="L57:M57"/>
    <mergeCell ref="N57:Q57"/>
    <mergeCell ref="F53:I53"/>
    <mergeCell ref="L53:M53"/>
    <mergeCell ref="N53:Q53"/>
    <mergeCell ref="F54:I54"/>
    <mergeCell ref="L54:M54"/>
    <mergeCell ref="N54:Q54"/>
    <mergeCell ref="F51:I51"/>
    <mergeCell ref="L51:M51"/>
    <mergeCell ref="N51:Q51"/>
    <mergeCell ref="F52:I52"/>
    <mergeCell ref="L52:M52"/>
    <mergeCell ref="N52:Q52"/>
    <mergeCell ref="N47:Q47"/>
    <mergeCell ref="F48:I48"/>
    <mergeCell ref="L48:M48"/>
    <mergeCell ref="N48:Q48"/>
    <mergeCell ref="N49:Q49"/>
    <mergeCell ref="F50:I50"/>
    <mergeCell ref="L50:M50"/>
    <mergeCell ref="N50:Q50"/>
    <mergeCell ref="F45:I45"/>
    <mergeCell ref="L45:M45"/>
    <mergeCell ref="N45:Q45"/>
    <mergeCell ref="F46:I46"/>
    <mergeCell ref="L46:M46"/>
    <mergeCell ref="N46:Q46"/>
    <mergeCell ref="F41:I41"/>
    <mergeCell ref="L41:M41"/>
    <mergeCell ref="N41:Q41"/>
    <mergeCell ref="F42:I42"/>
    <mergeCell ref="L42:M42"/>
    <mergeCell ref="N42:Q42"/>
    <mergeCell ref="F39:I39"/>
    <mergeCell ref="L39:M39"/>
    <mergeCell ref="N39:Q39"/>
    <mergeCell ref="F40:I40"/>
    <mergeCell ref="L40:M40"/>
    <mergeCell ref="N40:Q40"/>
    <mergeCell ref="F36:I36"/>
    <mergeCell ref="L36:M36"/>
    <mergeCell ref="N36:Q36"/>
    <mergeCell ref="N37:Q37"/>
    <mergeCell ref="F38:I38"/>
    <mergeCell ref="L38:M38"/>
    <mergeCell ref="N38:Q38"/>
    <mergeCell ref="F34:I34"/>
    <mergeCell ref="L34:M34"/>
    <mergeCell ref="N34:Q34"/>
    <mergeCell ref="F35:I35"/>
    <mergeCell ref="L35:M35"/>
    <mergeCell ref="N35:Q35"/>
    <mergeCell ref="F32:I32"/>
    <mergeCell ref="L32:M32"/>
    <mergeCell ref="N32:Q32"/>
    <mergeCell ref="F33:I33"/>
    <mergeCell ref="L33:M33"/>
    <mergeCell ref="N33:Q33"/>
    <mergeCell ref="F29:I29"/>
    <mergeCell ref="L29:M29"/>
    <mergeCell ref="N29:Q29"/>
    <mergeCell ref="N30:Q30"/>
    <mergeCell ref="F31:I31"/>
    <mergeCell ref="L31:M31"/>
    <mergeCell ref="N31:Q31"/>
    <mergeCell ref="F27:I27"/>
    <mergeCell ref="L27:M27"/>
    <mergeCell ref="N27:Q27"/>
    <mergeCell ref="F28:I28"/>
    <mergeCell ref="L28:M28"/>
    <mergeCell ref="N28:Q28"/>
    <mergeCell ref="F25:I25"/>
    <mergeCell ref="L25:M25"/>
    <mergeCell ref="N25:Q25"/>
    <mergeCell ref="F26:I26"/>
    <mergeCell ref="L26:M26"/>
    <mergeCell ref="N26:Q26"/>
    <mergeCell ref="F23:I23"/>
    <mergeCell ref="L23:M23"/>
    <mergeCell ref="N23:Q23"/>
    <mergeCell ref="F24:I24"/>
    <mergeCell ref="L24:M24"/>
    <mergeCell ref="N24:Q24"/>
    <mergeCell ref="F21:I21"/>
    <mergeCell ref="L21:M21"/>
    <mergeCell ref="N21:Q21"/>
    <mergeCell ref="F22:I22"/>
    <mergeCell ref="L22:M22"/>
    <mergeCell ref="N22:Q22"/>
    <mergeCell ref="F19:I19"/>
    <mergeCell ref="L19:M19"/>
    <mergeCell ref="N19:Q19"/>
    <mergeCell ref="F20:I20"/>
    <mergeCell ref="L20:M20"/>
    <mergeCell ref="N20:Q20"/>
    <mergeCell ref="F17:I17"/>
    <mergeCell ref="L17:M17"/>
    <mergeCell ref="N17:Q17"/>
    <mergeCell ref="F18:I18"/>
    <mergeCell ref="L18:M18"/>
    <mergeCell ref="N18:Q18"/>
    <mergeCell ref="F13:I13"/>
    <mergeCell ref="L13:M13"/>
    <mergeCell ref="N13:Q13"/>
    <mergeCell ref="N14:Q14"/>
    <mergeCell ref="N15:Q15"/>
    <mergeCell ref="N16:Q16"/>
    <mergeCell ref="C3:Q3"/>
    <mergeCell ref="F5:P5"/>
    <mergeCell ref="F6:P6"/>
    <mergeCell ref="M8:P8"/>
    <mergeCell ref="M10:Q10"/>
    <mergeCell ref="M11:Q11"/>
  </mergeCells>
  <printOptions/>
  <pageMargins left="0.7875" right="0.38263888888888886" top="0.7875" bottom="0.7875" header="0.5118055555555555" footer="0.5118055555555555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M31"/>
  <sheetViews>
    <sheetView view="pageBreakPreview" zoomScale="115" zoomScaleSheetLayoutView="115" zoomScalePageLayoutView="0" workbookViewId="0" topLeftCell="A23">
      <selection activeCell="L25" sqref="L25"/>
    </sheetView>
  </sheetViews>
  <sheetFormatPr defaultColWidth="12" defaultRowHeight="13.5"/>
  <cols>
    <col min="1" max="1" width="4.16015625" style="0" customWidth="1"/>
    <col min="2" max="2" width="2.16015625" style="0" customWidth="1"/>
    <col min="3" max="3" width="5.5" style="0" customWidth="1"/>
    <col min="4" max="4" width="5.66015625" style="0" customWidth="1"/>
    <col min="5" max="5" width="13.33203125" style="0" customWidth="1"/>
    <col min="6" max="7" width="14.83203125" style="0" customWidth="1"/>
    <col min="8" max="8" width="16.5" style="0" customWidth="1"/>
    <col min="9" max="9" width="9.16015625" style="0" customWidth="1"/>
    <col min="10" max="10" width="6.83203125" style="0" customWidth="1"/>
    <col min="11" max="11" width="15.16015625" style="0" customWidth="1"/>
    <col min="12" max="12" width="15.83203125" style="0" customWidth="1"/>
    <col min="13" max="14" width="8" style="0" customWidth="1"/>
    <col min="15" max="15" width="2.66015625" style="0" customWidth="1"/>
    <col min="16" max="16" width="16.5" style="0" customWidth="1"/>
    <col min="17" max="17" width="5.5" style="0" customWidth="1"/>
    <col min="18" max="18" width="2.16015625" style="0" customWidth="1"/>
    <col min="19" max="39" width="0" style="0" hidden="1" customWidth="1"/>
  </cols>
  <sheetData>
    <row r="2" spans="2:18" s="39" customFormat="1" ht="6.75" customHeight="1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2:18" s="39" customFormat="1" ht="36.75" customHeight="1">
      <c r="B3" s="43"/>
      <c r="C3" s="128" t="s">
        <v>26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44"/>
    </row>
    <row r="4" spans="2:18" s="39" customFormat="1" ht="6.75" customHeight="1">
      <c r="B4" s="43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4"/>
    </row>
    <row r="5" spans="2:18" s="39" customFormat="1" ht="30" customHeight="1">
      <c r="B5" s="43"/>
      <c r="C5" s="46" t="s">
        <v>27</v>
      </c>
      <c r="D5" s="45"/>
      <c r="E5" s="45"/>
      <c r="F5" s="129" t="s">
        <v>28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45"/>
      <c r="R5" s="44"/>
    </row>
    <row r="6" spans="2:18" s="39" customFormat="1" ht="36.75" customHeight="1">
      <c r="B6" s="43"/>
      <c r="C6" s="47" t="s">
        <v>29</v>
      </c>
      <c r="D6" s="45"/>
      <c r="E6" s="45"/>
      <c r="F6" s="130" t="s">
        <v>198</v>
      </c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45"/>
      <c r="R6" s="44"/>
    </row>
    <row r="7" spans="2:18" s="39" customFormat="1" ht="6.75" customHeight="1">
      <c r="B7" s="43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4"/>
    </row>
    <row r="8" spans="2:18" s="39" customFormat="1" ht="18" customHeight="1">
      <c r="B8" s="43"/>
      <c r="C8" s="46" t="s">
        <v>31</v>
      </c>
      <c r="D8" s="45"/>
      <c r="E8" s="45"/>
      <c r="F8" s="48" t="s">
        <v>7</v>
      </c>
      <c r="G8" s="45"/>
      <c r="H8" s="45"/>
      <c r="I8" s="45"/>
      <c r="J8" s="45"/>
      <c r="K8" s="46" t="s">
        <v>32</v>
      </c>
      <c r="L8" s="45"/>
      <c r="M8" s="131"/>
      <c r="N8" s="131"/>
      <c r="O8" s="131"/>
      <c r="P8" s="131"/>
      <c r="Q8" s="45"/>
      <c r="R8" s="44"/>
    </row>
    <row r="9" spans="2:18" s="39" customFormat="1" ht="6.75" customHeight="1">
      <c r="B9" s="43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4"/>
    </row>
    <row r="10" spans="2:18" s="39" customFormat="1" ht="15">
      <c r="B10" s="43"/>
      <c r="C10" s="46" t="s">
        <v>33</v>
      </c>
      <c r="D10" s="45"/>
      <c r="E10" s="45"/>
      <c r="F10" s="48" t="s">
        <v>7</v>
      </c>
      <c r="G10" s="45"/>
      <c r="H10" s="45"/>
      <c r="I10" s="45"/>
      <c r="J10" s="45"/>
      <c r="K10" s="46" t="s">
        <v>34</v>
      </c>
      <c r="L10" s="45"/>
      <c r="M10" s="132" t="s">
        <v>7</v>
      </c>
      <c r="N10" s="132"/>
      <c r="O10" s="132"/>
      <c r="P10" s="132"/>
      <c r="Q10" s="132"/>
      <c r="R10" s="44"/>
    </row>
    <row r="11" spans="2:18" s="39" customFormat="1" ht="14.25" customHeight="1">
      <c r="B11" s="43"/>
      <c r="C11" s="46" t="s">
        <v>35</v>
      </c>
      <c r="D11" s="45"/>
      <c r="E11" s="45"/>
      <c r="F11" s="48" t="s">
        <v>7</v>
      </c>
      <c r="G11" s="45"/>
      <c r="H11" s="45"/>
      <c r="I11" s="45"/>
      <c r="J11" s="45"/>
      <c r="K11" s="46" t="s">
        <v>36</v>
      </c>
      <c r="L11" s="45"/>
      <c r="M11" s="132" t="s">
        <v>7</v>
      </c>
      <c r="N11" s="132"/>
      <c r="O11" s="132"/>
      <c r="P11" s="132"/>
      <c r="Q11" s="132"/>
      <c r="R11" s="44"/>
    </row>
    <row r="12" spans="2:18" s="39" customFormat="1" ht="9.75" customHeight="1">
      <c r="B12" s="43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4"/>
    </row>
    <row r="13" spans="2:18" s="49" customFormat="1" ht="29.25" customHeight="1">
      <c r="B13" s="50"/>
      <c r="C13" s="51" t="s">
        <v>37</v>
      </c>
      <c r="D13" s="52" t="s">
        <v>38</v>
      </c>
      <c r="E13" s="52" t="s">
        <v>39</v>
      </c>
      <c r="F13" s="133" t="s">
        <v>40</v>
      </c>
      <c r="G13" s="133"/>
      <c r="H13" s="133"/>
      <c r="I13" s="133"/>
      <c r="J13" s="52" t="s">
        <v>41</v>
      </c>
      <c r="K13" s="52" t="s">
        <v>42</v>
      </c>
      <c r="L13" s="134" t="s">
        <v>43</v>
      </c>
      <c r="M13" s="134"/>
      <c r="N13" s="135" t="s">
        <v>44</v>
      </c>
      <c r="O13" s="135"/>
      <c r="P13" s="135"/>
      <c r="Q13" s="135"/>
      <c r="R13" s="53"/>
    </row>
    <row r="14" spans="2:38" s="39" customFormat="1" ht="29.25" customHeight="1">
      <c r="B14" s="43"/>
      <c r="C14" s="54" t="s">
        <v>45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136">
        <f>AL14</f>
        <v>0</v>
      </c>
      <c r="O14" s="136"/>
      <c r="P14" s="136"/>
      <c r="Q14" s="136"/>
      <c r="R14" s="44"/>
      <c r="U14" s="55" t="s">
        <v>46</v>
      </c>
      <c r="V14" s="55" t="s">
        <v>47</v>
      </c>
      <c r="AL14" s="56">
        <f>AL15+AL25</f>
        <v>0</v>
      </c>
    </row>
    <row r="15" spans="2:38" s="57" customFormat="1" ht="36.75" customHeight="1">
      <c r="B15" s="58"/>
      <c r="C15" s="59"/>
      <c r="D15" s="60" t="s">
        <v>48</v>
      </c>
      <c r="E15" s="60"/>
      <c r="F15" s="60"/>
      <c r="G15" s="60"/>
      <c r="H15" s="60"/>
      <c r="I15" s="60"/>
      <c r="J15" s="60"/>
      <c r="K15" s="60"/>
      <c r="L15" s="60"/>
      <c r="M15" s="60"/>
      <c r="N15" s="137">
        <f>AL15</f>
        <v>0</v>
      </c>
      <c r="O15" s="137"/>
      <c r="P15" s="137"/>
      <c r="Q15" s="137"/>
      <c r="R15" s="61"/>
      <c r="S15" s="62" t="s">
        <v>49</v>
      </c>
      <c r="U15" s="63" t="s">
        <v>46</v>
      </c>
      <c r="V15" s="63" t="s">
        <v>50</v>
      </c>
      <c r="Z15" s="62" t="s">
        <v>51</v>
      </c>
      <c r="AL15" s="64">
        <f>AL16+AL22</f>
        <v>0</v>
      </c>
    </row>
    <row r="16" spans="2:38" s="57" customFormat="1" ht="19.5" customHeight="1">
      <c r="B16" s="58"/>
      <c r="C16" s="59"/>
      <c r="D16" s="65" t="s">
        <v>52</v>
      </c>
      <c r="E16" s="65"/>
      <c r="F16" s="65"/>
      <c r="G16" s="65"/>
      <c r="H16" s="65"/>
      <c r="I16" s="65"/>
      <c r="J16" s="65"/>
      <c r="K16" s="65"/>
      <c r="L16" s="65"/>
      <c r="M16" s="65"/>
      <c r="N16" s="138">
        <f>AL16</f>
        <v>0</v>
      </c>
      <c r="O16" s="138"/>
      <c r="P16" s="138"/>
      <c r="Q16" s="138"/>
      <c r="R16" s="61"/>
      <c r="S16" s="62" t="s">
        <v>49</v>
      </c>
      <c r="U16" s="63" t="s">
        <v>46</v>
      </c>
      <c r="V16" s="63" t="s">
        <v>49</v>
      </c>
      <c r="Z16" s="62" t="s">
        <v>51</v>
      </c>
      <c r="AL16" s="64">
        <f>SUM(AL17:AL21)</f>
        <v>0</v>
      </c>
    </row>
    <row r="17" spans="2:39" s="39" customFormat="1" ht="31.5" customHeight="1">
      <c r="B17" s="66"/>
      <c r="C17" s="67" t="s">
        <v>49</v>
      </c>
      <c r="D17" s="67" t="s">
        <v>53</v>
      </c>
      <c r="E17" s="68" t="s">
        <v>87</v>
      </c>
      <c r="F17" s="139" t="s">
        <v>88</v>
      </c>
      <c r="G17" s="139"/>
      <c r="H17" s="139"/>
      <c r="I17" s="139"/>
      <c r="J17" s="69" t="s">
        <v>70</v>
      </c>
      <c r="K17" s="70">
        <v>2.749</v>
      </c>
      <c r="L17" s="140"/>
      <c r="M17" s="140"/>
      <c r="N17" s="140">
        <f>ROUND(L17*K17,2)</f>
        <v>0</v>
      </c>
      <c r="O17" s="140"/>
      <c r="P17" s="140"/>
      <c r="Q17" s="140"/>
      <c r="R17" s="71"/>
      <c r="S17" s="55" t="s">
        <v>57</v>
      </c>
      <c r="U17" s="55" t="s">
        <v>53</v>
      </c>
      <c r="V17" s="55" t="s">
        <v>58</v>
      </c>
      <c r="Z17" s="55" t="s">
        <v>51</v>
      </c>
      <c r="AF17" s="72">
        <f aca="true" t="shared" si="0" ref="AF17:AF25">IF(AE17="základní",N17,0)</f>
        <v>0</v>
      </c>
      <c r="AG17" s="72">
        <f aca="true" t="shared" si="1" ref="AG17:AG25">IF(AF17="snížená",N17,0)</f>
        <v>0</v>
      </c>
      <c r="AH17" s="72">
        <f aca="true" t="shared" si="2" ref="AH17:AH25">IF(AG17="zákl. přenesená",N17,0)</f>
        <v>0</v>
      </c>
      <c r="AI17" s="72">
        <f aca="true" t="shared" si="3" ref="AI17:AI25">IF(AH17="sníž. přenesená",N17,0)</f>
        <v>0</v>
      </c>
      <c r="AJ17" s="72">
        <f aca="true" t="shared" si="4" ref="AJ17:AJ25">IF(AI17="nulová",N17,0)</f>
        <v>0</v>
      </c>
      <c r="AK17" s="55" t="s">
        <v>49</v>
      </c>
      <c r="AL17" s="72">
        <f>ROUND(L17*K17,2)</f>
        <v>0</v>
      </c>
      <c r="AM17" s="55" t="s">
        <v>57</v>
      </c>
    </row>
    <row r="18" spans="2:39" s="39" customFormat="1" ht="31.5" customHeight="1">
      <c r="B18" s="66"/>
      <c r="C18" s="67" t="s">
        <v>58</v>
      </c>
      <c r="D18" s="67" t="s">
        <v>53</v>
      </c>
      <c r="E18" s="68" t="s">
        <v>89</v>
      </c>
      <c r="F18" s="139" t="s">
        <v>90</v>
      </c>
      <c r="G18" s="139"/>
      <c r="H18" s="139"/>
      <c r="I18" s="139"/>
      <c r="J18" s="69" t="s">
        <v>70</v>
      </c>
      <c r="K18" s="70">
        <v>3.588</v>
      </c>
      <c r="L18" s="140"/>
      <c r="M18" s="140"/>
      <c r="N18" s="140">
        <f>ROUND(L18*K18,2)</f>
        <v>0</v>
      </c>
      <c r="O18" s="140"/>
      <c r="P18" s="140"/>
      <c r="Q18" s="140"/>
      <c r="R18" s="71"/>
      <c r="S18" s="55" t="s">
        <v>57</v>
      </c>
      <c r="U18" s="55" t="s">
        <v>53</v>
      </c>
      <c r="V18" s="55" t="s">
        <v>58</v>
      </c>
      <c r="Z18" s="55" t="s">
        <v>51</v>
      </c>
      <c r="AF18" s="72">
        <f t="shared" si="0"/>
        <v>0</v>
      </c>
      <c r="AG18" s="72">
        <f t="shared" si="1"/>
        <v>0</v>
      </c>
      <c r="AH18" s="72">
        <f t="shared" si="2"/>
        <v>0</v>
      </c>
      <c r="AI18" s="72">
        <f t="shared" si="3"/>
        <v>0</v>
      </c>
      <c r="AJ18" s="72">
        <f t="shared" si="4"/>
        <v>0</v>
      </c>
      <c r="AK18" s="55" t="s">
        <v>49</v>
      </c>
      <c r="AL18" s="72">
        <f>ROUND(L18*K18,2)</f>
        <v>0</v>
      </c>
      <c r="AM18" s="55" t="s">
        <v>57</v>
      </c>
    </row>
    <row r="19" spans="2:39" s="39" customFormat="1" ht="31.5" customHeight="1">
      <c r="B19" s="66"/>
      <c r="C19" s="67" t="s">
        <v>61</v>
      </c>
      <c r="D19" s="67" t="s">
        <v>53</v>
      </c>
      <c r="E19" s="68" t="s">
        <v>91</v>
      </c>
      <c r="F19" s="139" t="s">
        <v>92</v>
      </c>
      <c r="G19" s="139"/>
      <c r="H19" s="139"/>
      <c r="I19" s="139"/>
      <c r="J19" s="69" t="s">
        <v>70</v>
      </c>
      <c r="K19" s="70">
        <v>5.154</v>
      </c>
      <c r="L19" s="140"/>
      <c r="M19" s="140"/>
      <c r="N19" s="140">
        <f>ROUND(L19*K19,2)</f>
        <v>0</v>
      </c>
      <c r="O19" s="140"/>
      <c r="P19" s="140"/>
      <c r="Q19" s="140"/>
      <c r="R19" s="71"/>
      <c r="S19" s="55" t="s">
        <v>57</v>
      </c>
      <c r="U19" s="55" t="s">
        <v>53</v>
      </c>
      <c r="V19" s="55" t="s">
        <v>58</v>
      </c>
      <c r="Z19" s="55" t="s">
        <v>51</v>
      </c>
      <c r="AF19" s="72">
        <f t="shared" si="0"/>
        <v>0</v>
      </c>
      <c r="AG19" s="72">
        <f t="shared" si="1"/>
        <v>0</v>
      </c>
      <c r="AH19" s="72">
        <f t="shared" si="2"/>
        <v>0</v>
      </c>
      <c r="AI19" s="72">
        <f t="shared" si="3"/>
        <v>0</v>
      </c>
      <c r="AJ19" s="72">
        <f t="shared" si="4"/>
        <v>0</v>
      </c>
      <c r="AK19" s="55" t="s">
        <v>49</v>
      </c>
      <c r="AL19" s="72">
        <f>ROUND(L19*K19,2)</f>
        <v>0</v>
      </c>
      <c r="AM19" s="55" t="s">
        <v>57</v>
      </c>
    </row>
    <row r="20" spans="2:39" s="39" customFormat="1" ht="22.5" customHeight="1">
      <c r="B20" s="66"/>
      <c r="C20" s="67" t="s">
        <v>57</v>
      </c>
      <c r="D20" s="67" t="s">
        <v>53</v>
      </c>
      <c r="E20" s="68" t="s">
        <v>93</v>
      </c>
      <c r="F20" s="139" t="s">
        <v>94</v>
      </c>
      <c r="G20" s="139"/>
      <c r="H20" s="139"/>
      <c r="I20" s="139"/>
      <c r="J20" s="69" t="s">
        <v>70</v>
      </c>
      <c r="K20" s="70">
        <v>6.337</v>
      </c>
      <c r="L20" s="140"/>
      <c r="M20" s="140"/>
      <c r="N20" s="140">
        <f>ROUND(L20*K20,2)</f>
        <v>0</v>
      </c>
      <c r="O20" s="140"/>
      <c r="P20" s="140"/>
      <c r="Q20" s="140"/>
      <c r="R20" s="71"/>
      <c r="S20" s="55" t="s">
        <v>57</v>
      </c>
      <c r="U20" s="55" t="s">
        <v>53</v>
      </c>
      <c r="V20" s="55" t="s">
        <v>58</v>
      </c>
      <c r="Z20" s="55" t="s">
        <v>51</v>
      </c>
      <c r="AF20" s="72">
        <f t="shared" si="0"/>
        <v>0</v>
      </c>
      <c r="AG20" s="72">
        <f t="shared" si="1"/>
        <v>0</v>
      </c>
      <c r="AH20" s="72">
        <f t="shared" si="2"/>
        <v>0</v>
      </c>
      <c r="AI20" s="72">
        <f t="shared" si="3"/>
        <v>0</v>
      </c>
      <c r="AJ20" s="72">
        <f t="shared" si="4"/>
        <v>0</v>
      </c>
      <c r="AK20" s="55" t="s">
        <v>49</v>
      </c>
      <c r="AL20" s="72">
        <f>ROUND(L20*K20,2)</f>
        <v>0</v>
      </c>
      <c r="AM20" s="55" t="s">
        <v>57</v>
      </c>
    </row>
    <row r="21" spans="2:39" s="39" customFormat="1" ht="31.5" customHeight="1">
      <c r="B21" s="66"/>
      <c r="C21" s="67" t="s">
        <v>67</v>
      </c>
      <c r="D21" s="67" t="s">
        <v>53</v>
      </c>
      <c r="E21" s="68" t="s">
        <v>95</v>
      </c>
      <c r="F21" s="139" t="s">
        <v>96</v>
      </c>
      <c r="G21" s="139"/>
      <c r="H21" s="139"/>
      <c r="I21" s="139"/>
      <c r="J21" s="69" t="s">
        <v>97</v>
      </c>
      <c r="K21" s="70">
        <v>9.277</v>
      </c>
      <c r="L21" s="140"/>
      <c r="M21" s="140"/>
      <c r="N21" s="140">
        <f>ROUND(L21*K21,2)</f>
        <v>0</v>
      </c>
      <c r="O21" s="140"/>
      <c r="P21" s="140"/>
      <c r="Q21" s="140"/>
      <c r="R21" s="71"/>
      <c r="S21" s="55" t="s">
        <v>57</v>
      </c>
      <c r="U21" s="55" t="s">
        <v>53</v>
      </c>
      <c r="V21" s="55" t="s">
        <v>58</v>
      </c>
      <c r="Z21" s="55" t="s">
        <v>51</v>
      </c>
      <c r="AF21" s="72">
        <f t="shared" si="0"/>
        <v>0</v>
      </c>
      <c r="AG21" s="72">
        <f t="shared" si="1"/>
        <v>0</v>
      </c>
      <c r="AH21" s="72">
        <f t="shared" si="2"/>
        <v>0</v>
      </c>
      <c r="AI21" s="72">
        <f t="shared" si="3"/>
        <v>0</v>
      </c>
      <c r="AJ21" s="72">
        <f t="shared" si="4"/>
        <v>0</v>
      </c>
      <c r="AK21" s="55" t="s">
        <v>49</v>
      </c>
      <c r="AL21" s="72">
        <f>ROUND(L21*K21,2)</f>
        <v>0</v>
      </c>
      <c r="AM21" s="55" t="s">
        <v>57</v>
      </c>
    </row>
    <row r="22" spans="2:38" s="57" customFormat="1" ht="29.25" customHeight="1">
      <c r="B22" s="58"/>
      <c r="C22" s="59"/>
      <c r="D22" s="65" t="s">
        <v>199</v>
      </c>
      <c r="E22" s="65"/>
      <c r="F22" s="65"/>
      <c r="G22" s="65"/>
      <c r="H22" s="65"/>
      <c r="I22" s="65"/>
      <c r="J22" s="65"/>
      <c r="K22" s="65"/>
      <c r="L22" s="65"/>
      <c r="M22" s="65"/>
      <c r="N22" s="141">
        <f>AL22</f>
        <v>0</v>
      </c>
      <c r="O22" s="141"/>
      <c r="P22" s="141"/>
      <c r="Q22" s="141"/>
      <c r="R22" s="61"/>
      <c r="S22" s="62" t="s">
        <v>49</v>
      </c>
      <c r="U22" s="63" t="s">
        <v>46</v>
      </c>
      <c r="V22" s="63" t="s">
        <v>49</v>
      </c>
      <c r="Z22" s="62" t="s">
        <v>51</v>
      </c>
      <c r="AF22" s="57">
        <f t="shared" si="0"/>
        <v>0</v>
      </c>
      <c r="AG22" s="57">
        <f t="shared" si="1"/>
        <v>0</v>
      </c>
      <c r="AH22" s="57">
        <f t="shared" si="2"/>
        <v>0</v>
      </c>
      <c r="AI22" s="57">
        <f t="shared" si="3"/>
        <v>0</v>
      </c>
      <c r="AJ22" s="57">
        <f t="shared" si="4"/>
        <v>0</v>
      </c>
      <c r="AL22" s="64">
        <f>SUM(AL23:AL24)</f>
        <v>0</v>
      </c>
    </row>
    <row r="23" spans="2:39" s="39" customFormat="1" ht="31.5" customHeight="1">
      <c r="B23" s="66"/>
      <c r="C23" s="67" t="s">
        <v>71</v>
      </c>
      <c r="D23" s="67" t="s">
        <v>53</v>
      </c>
      <c r="E23" s="68" t="s">
        <v>119</v>
      </c>
      <c r="F23" s="139" t="s">
        <v>120</v>
      </c>
      <c r="G23" s="139"/>
      <c r="H23" s="139"/>
      <c r="I23" s="139"/>
      <c r="J23" s="69" t="s">
        <v>70</v>
      </c>
      <c r="K23" s="70">
        <v>0.841</v>
      </c>
      <c r="L23" s="140"/>
      <c r="M23" s="140"/>
      <c r="N23" s="140">
        <f>ROUND(L23*K23,2)</f>
        <v>0</v>
      </c>
      <c r="O23" s="140"/>
      <c r="P23" s="140"/>
      <c r="Q23" s="140"/>
      <c r="R23" s="71"/>
      <c r="S23" s="55" t="s">
        <v>57</v>
      </c>
      <c r="U23" s="55" t="s">
        <v>53</v>
      </c>
      <c r="V23" s="55" t="s">
        <v>58</v>
      </c>
      <c r="Z23" s="55" t="s">
        <v>51</v>
      </c>
      <c r="AF23" s="72">
        <f t="shared" si="0"/>
        <v>0</v>
      </c>
      <c r="AG23" s="72">
        <f t="shared" si="1"/>
        <v>0</v>
      </c>
      <c r="AH23" s="72">
        <f t="shared" si="2"/>
        <v>0</v>
      </c>
      <c r="AI23" s="72">
        <f t="shared" si="3"/>
        <v>0</v>
      </c>
      <c r="AJ23" s="72">
        <f t="shared" si="4"/>
        <v>0</v>
      </c>
      <c r="AK23" s="55" t="s">
        <v>49</v>
      </c>
      <c r="AL23" s="72">
        <f>ROUND(L23*K23,2)</f>
        <v>0</v>
      </c>
      <c r="AM23" s="55" t="s">
        <v>57</v>
      </c>
    </row>
    <row r="24" spans="2:39" s="39" customFormat="1" ht="22.5" customHeight="1">
      <c r="B24" s="66"/>
      <c r="C24" s="67" t="s">
        <v>75</v>
      </c>
      <c r="D24" s="67" t="s">
        <v>53</v>
      </c>
      <c r="E24" s="68" t="s">
        <v>200</v>
      </c>
      <c r="F24" s="139" t="s">
        <v>201</v>
      </c>
      <c r="G24" s="139"/>
      <c r="H24" s="139"/>
      <c r="I24" s="139"/>
      <c r="J24" s="69" t="s">
        <v>70</v>
      </c>
      <c r="K24" s="70">
        <v>5.6</v>
      </c>
      <c r="L24" s="140"/>
      <c r="M24" s="140"/>
      <c r="N24" s="140">
        <f>ROUND(L24*K24,2)</f>
        <v>0</v>
      </c>
      <c r="O24" s="140"/>
      <c r="P24" s="140"/>
      <c r="Q24" s="140"/>
      <c r="R24" s="71"/>
      <c r="S24" s="55" t="s">
        <v>57</v>
      </c>
      <c r="U24" s="55" t="s">
        <v>53</v>
      </c>
      <c r="V24" s="55" t="s">
        <v>58</v>
      </c>
      <c r="Z24" s="55" t="s">
        <v>51</v>
      </c>
      <c r="AF24" s="72">
        <f t="shared" si="0"/>
        <v>0</v>
      </c>
      <c r="AG24" s="72">
        <f t="shared" si="1"/>
        <v>0</v>
      </c>
      <c r="AH24" s="72">
        <f t="shared" si="2"/>
        <v>0</v>
      </c>
      <c r="AI24" s="72">
        <f t="shared" si="3"/>
        <v>0</v>
      </c>
      <c r="AJ24" s="72">
        <f t="shared" si="4"/>
        <v>0</v>
      </c>
      <c r="AK24" s="55" t="s">
        <v>49</v>
      </c>
      <c r="AL24" s="72">
        <f>ROUND(L24*K24,2)</f>
        <v>0</v>
      </c>
      <c r="AM24" s="55" t="s">
        <v>57</v>
      </c>
    </row>
    <row r="25" spans="2:38" s="57" customFormat="1" ht="36.75" customHeight="1">
      <c r="B25" s="58"/>
      <c r="C25" s="59"/>
      <c r="D25" s="60" t="s">
        <v>184</v>
      </c>
      <c r="E25" s="60"/>
      <c r="F25" s="60"/>
      <c r="G25" s="60"/>
      <c r="H25" s="60"/>
      <c r="I25" s="60"/>
      <c r="J25" s="60"/>
      <c r="K25" s="60"/>
      <c r="L25" s="60"/>
      <c r="M25" s="60"/>
      <c r="N25" s="146">
        <f>AL25</f>
        <v>0</v>
      </c>
      <c r="O25" s="146"/>
      <c r="P25" s="146"/>
      <c r="Q25" s="146"/>
      <c r="R25" s="61"/>
      <c r="S25" s="62" t="s">
        <v>58</v>
      </c>
      <c r="U25" s="63" t="s">
        <v>46</v>
      </c>
      <c r="V25" s="63" t="s">
        <v>50</v>
      </c>
      <c r="Z25" s="62" t="s">
        <v>51</v>
      </c>
      <c r="AF25" s="57">
        <f t="shared" si="0"/>
        <v>0</v>
      </c>
      <c r="AG25" s="57">
        <f t="shared" si="1"/>
        <v>0</v>
      </c>
      <c r="AH25" s="57">
        <f t="shared" si="2"/>
        <v>0</v>
      </c>
      <c r="AI25" s="57">
        <f t="shared" si="3"/>
        <v>0</v>
      </c>
      <c r="AJ25" s="57">
        <f t="shared" si="4"/>
        <v>0</v>
      </c>
      <c r="AL25" s="64">
        <f>AL26</f>
        <v>0</v>
      </c>
    </row>
    <row r="26" spans="2:38" s="57" customFormat="1" ht="19.5" customHeight="1">
      <c r="B26" s="58"/>
      <c r="C26" s="59"/>
      <c r="D26" s="65" t="s">
        <v>185</v>
      </c>
      <c r="E26" s="65"/>
      <c r="F26" s="65"/>
      <c r="G26" s="65"/>
      <c r="H26" s="65"/>
      <c r="I26" s="65"/>
      <c r="J26" s="65"/>
      <c r="K26" s="65"/>
      <c r="L26" s="65"/>
      <c r="M26" s="65"/>
      <c r="N26" s="138">
        <f>AL26</f>
        <v>0</v>
      </c>
      <c r="O26" s="138"/>
      <c r="P26" s="138"/>
      <c r="Q26" s="138"/>
      <c r="R26" s="61"/>
      <c r="S26" s="62" t="s">
        <v>58</v>
      </c>
      <c r="U26" s="63" t="s">
        <v>46</v>
      </c>
      <c r="V26" s="63" t="s">
        <v>49</v>
      </c>
      <c r="Z26" s="62" t="s">
        <v>51</v>
      </c>
      <c r="AL26" s="64">
        <f>SUM(AL27:AL30)</f>
        <v>0</v>
      </c>
    </row>
    <row r="27" spans="2:39" s="39" customFormat="1" ht="31.5" customHeight="1">
      <c r="B27" s="66"/>
      <c r="C27" s="67" t="s">
        <v>104</v>
      </c>
      <c r="D27" s="67" t="s">
        <v>53</v>
      </c>
      <c r="E27" s="68" t="s">
        <v>202</v>
      </c>
      <c r="F27" s="139" t="s">
        <v>203</v>
      </c>
      <c r="G27" s="139"/>
      <c r="H27" s="139"/>
      <c r="I27" s="139"/>
      <c r="J27" s="69" t="s">
        <v>77</v>
      </c>
      <c r="K27" s="70">
        <v>1</v>
      </c>
      <c r="L27" s="140"/>
      <c r="M27" s="140"/>
      <c r="N27" s="140">
        <f>ROUND(L27*K27,2)</f>
        <v>0</v>
      </c>
      <c r="O27" s="140"/>
      <c r="P27" s="140"/>
      <c r="Q27" s="140"/>
      <c r="R27" s="71"/>
      <c r="S27" s="55" t="s">
        <v>124</v>
      </c>
      <c r="U27" s="55" t="s">
        <v>53</v>
      </c>
      <c r="V27" s="55" t="s">
        <v>58</v>
      </c>
      <c r="Z27" s="55" t="s">
        <v>51</v>
      </c>
      <c r="AF27" s="72">
        <f>IF(AE27="základní",N27,0)</f>
        <v>0</v>
      </c>
      <c r="AG27" s="72">
        <f>IF(AF27="snížená",N27,0)</f>
        <v>0</v>
      </c>
      <c r="AH27" s="72">
        <f>IF(AG27="zákl. přenesená",N27,0)</f>
        <v>0</v>
      </c>
      <c r="AI27" s="72">
        <f>IF(AH27="sníž. přenesená",N27,0)</f>
        <v>0</v>
      </c>
      <c r="AJ27" s="72">
        <f>IF(AI27="nulová",N27,0)</f>
        <v>0</v>
      </c>
      <c r="AK27" s="55" t="s">
        <v>49</v>
      </c>
      <c r="AL27" s="72">
        <f>ROUND(L27*K27,2)</f>
        <v>0</v>
      </c>
      <c r="AM27" s="55" t="s">
        <v>124</v>
      </c>
    </row>
    <row r="28" spans="2:39" s="39" customFormat="1" ht="22.5" customHeight="1">
      <c r="B28" s="66"/>
      <c r="C28" s="67" t="s">
        <v>107</v>
      </c>
      <c r="D28" s="67" t="s">
        <v>53</v>
      </c>
      <c r="E28" s="68" t="s">
        <v>204</v>
      </c>
      <c r="F28" s="139" t="s">
        <v>222</v>
      </c>
      <c r="G28" s="139"/>
      <c r="H28" s="139"/>
      <c r="I28" s="139"/>
      <c r="J28" s="69" t="s">
        <v>77</v>
      </c>
      <c r="K28" s="70">
        <v>2</v>
      </c>
      <c r="L28" s="140"/>
      <c r="M28" s="140"/>
      <c r="N28" s="140">
        <f>ROUND(L28*K28,2)</f>
        <v>0</v>
      </c>
      <c r="O28" s="140"/>
      <c r="P28" s="140"/>
      <c r="Q28" s="140"/>
      <c r="R28" s="71"/>
      <c r="S28" s="55" t="s">
        <v>124</v>
      </c>
      <c r="U28" s="55" t="s">
        <v>53</v>
      </c>
      <c r="V28" s="55" t="s">
        <v>58</v>
      </c>
      <c r="Z28" s="55" t="s">
        <v>51</v>
      </c>
      <c r="AF28" s="72">
        <f>IF(AE28="základní",N28,0)</f>
        <v>0</v>
      </c>
      <c r="AG28" s="72">
        <f>IF(AF28="snížená",N28,0)</f>
        <v>0</v>
      </c>
      <c r="AH28" s="72">
        <f>IF(AG28="zákl. přenesená",N28,0)</f>
        <v>0</v>
      </c>
      <c r="AI28" s="72">
        <f>IF(AH28="sníž. přenesená",N28,0)</f>
        <v>0</v>
      </c>
      <c r="AJ28" s="72">
        <f>IF(AI28="nulová",N28,0)</f>
        <v>0</v>
      </c>
      <c r="AK28" s="55" t="s">
        <v>49</v>
      </c>
      <c r="AL28" s="72">
        <f>ROUND(L28*K28,2)</f>
        <v>0</v>
      </c>
      <c r="AM28" s="55" t="s">
        <v>124</v>
      </c>
    </row>
    <row r="29" spans="2:39" s="39" customFormat="1" ht="22.5" customHeight="1">
      <c r="B29" s="66"/>
      <c r="C29" s="67" t="s">
        <v>110</v>
      </c>
      <c r="D29" s="67" t="s">
        <v>53</v>
      </c>
      <c r="E29" s="68" t="s">
        <v>205</v>
      </c>
      <c r="F29" s="139" t="s">
        <v>221</v>
      </c>
      <c r="G29" s="139"/>
      <c r="H29" s="139"/>
      <c r="I29" s="139"/>
      <c r="J29" s="69" t="s">
        <v>77</v>
      </c>
      <c r="K29" s="70">
        <v>6</v>
      </c>
      <c r="L29" s="140"/>
      <c r="M29" s="140"/>
      <c r="N29" s="140">
        <f>ROUND(L29*K29,2)</f>
        <v>0</v>
      </c>
      <c r="O29" s="140"/>
      <c r="P29" s="140"/>
      <c r="Q29" s="140"/>
      <c r="R29" s="71"/>
      <c r="S29" s="55" t="s">
        <v>124</v>
      </c>
      <c r="U29" s="55" t="s">
        <v>53</v>
      </c>
      <c r="V29" s="55" t="s">
        <v>58</v>
      </c>
      <c r="Z29" s="55" t="s">
        <v>51</v>
      </c>
      <c r="AF29" s="72">
        <f>IF(AE29="základní",N29,0)</f>
        <v>0</v>
      </c>
      <c r="AG29" s="72">
        <f>IF(AF29="snížená",N29,0)</f>
        <v>0</v>
      </c>
      <c r="AH29" s="72">
        <f>IF(AG29="zákl. přenesená",N29,0)</f>
        <v>0</v>
      </c>
      <c r="AI29" s="72">
        <f>IF(AH29="sníž. přenesená",N29,0)</f>
        <v>0</v>
      </c>
      <c r="AJ29" s="72">
        <f>IF(AI29="nulová",N29,0)</f>
        <v>0</v>
      </c>
      <c r="AK29" s="55" t="s">
        <v>49</v>
      </c>
      <c r="AL29" s="72">
        <f>ROUND(L29*K29,2)</f>
        <v>0</v>
      </c>
      <c r="AM29" s="55" t="s">
        <v>124</v>
      </c>
    </row>
    <row r="30" spans="2:39" s="39" customFormat="1" ht="22.5" customHeight="1">
      <c r="B30" s="66"/>
      <c r="C30" s="67" t="s">
        <v>113</v>
      </c>
      <c r="D30" s="67" t="s">
        <v>53</v>
      </c>
      <c r="E30" s="68" t="s">
        <v>206</v>
      </c>
      <c r="F30" s="139" t="s">
        <v>207</v>
      </c>
      <c r="G30" s="139"/>
      <c r="H30" s="139"/>
      <c r="I30" s="139"/>
      <c r="J30" s="69" t="s">
        <v>208</v>
      </c>
      <c r="K30" s="70">
        <v>40</v>
      </c>
      <c r="L30" s="140"/>
      <c r="M30" s="140"/>
      <c r="N30" s="140">
        <f>ROUND(L30*K30,2)</f>
        <v>0</v>
      </c>
      <c r="O30" s="140"/>
      <c r="P30" s="140"/>
      <c r="Q30" s="140"/>
      <c r="R30" s="71"/>
      <c r="S30" s="55" t="s">
        <v>124</v>
      </c>
      <c r="U30" s="55" t="s">
        <v>53</v>
      </c>
      <c r="V30" s="55" t="s">
        <v>58</v>
      </c>
      <c r="Z30" s="55" t="s">
        <v>51</v>
      </c>
      <c r="AF30" s="72">
        <f>IF(AE30="základní",N30,0)</f>
        <v>0</v>
      </c>
      <c r="AG30" s="72">
        <f>IF(AF30="snížená",N30,0)</f>
        <v>0</v>
      </c>
      <c r="AH30" s="72">
        <f>IF(AG30="zákl. přenesená",N30,0)</f>
        <v>0</v>
      </c>
      <c r="AI30" s="72">
        <f>IF(AH30="sníž. přenesená",N30,0)</f>
        <v>0</v>
      </c>
      <c r="AJ30" s="72">
        <f>IF(AI30="nulová",N30,0)</f>
        <v>0</v>
      </c>
      <c r="AK30" s="55" t="s">
        <v>49</v>
      </c>
      <c r="AL30" s="72">
        <f>ROUND(L30*K30,2)</f>
        <v>0</v>
      </c>
      <c r="AM30" s="55" t="s">
        <v>124</v>
      </c>
    </row>
    <row r="31" spans="2:18" s="39" customFormat="1" ht="6.75" customHeight="1">
      <c r="B31" s="73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5"/>
    </row>
  </sheetData>
  <sheetProtection selectLockedCells="1" selectUnlockedCells="1"/>
  <mergeCells count="48">
    <mergeCell ref="F30:I30"/>
    <mergeCell ref="L30:M30"/>
    <mergeCell ref="N30:Q30"/>
    <mergeCell ref="F28:I28"/>
    <mergeCell ref="L28:M28"/>
    <mergeCell ref="N28:Q28"/>
    <mergeCell ref="F29:I29"/>
    <mergeCell ref="L29:M29"/>
    <mergeCell ref="N29:Q29"/>
    <mergeCell ref="F24:I24"/>
    <mergeCell ref="L24:M24"/>
    <mergeCell ref="N24:Q24"/>
    <mergeCell ref="N25:Q25"/>
    <mergeCell ref="N26:Q26"/>
    <mergeCell ref="F27:I27"/>
    <mergeCell ref="L27:M27"/>
    <mergeCell ref="N27:Q27"/>
    <mergeCell ref="F21:I21"/>
    <mergeCell ref="L21:M21"/>
    <mergeCell ref="N21:Q21"/>
    <mergeCell ref="N22:Q22"/>
    <mergeCell ref="F23:I23"/>
    <mergeCell ref="L23:M23"/>
    <mergeCell ref="N23:Q23"/>
    <mergeCell ref="F19:I19"/>
    <mergeCell ref="L19:M19"/>
    <mergeCell ref="N19:Q19"/>
    <mergeCell ref="F20:I20"/>
    <mergeCell ref="L20:M20"/>
    <mergeCell ref="N20:Q20"/>
    <mergeCell ref="F17:I17"/>
    <mergeCell ref="L17:M17"/>
    <mergeCell ref="N17:Q17"/>
    <mergeCell ref="F18:I18"/>
    <mergeCell ref="L18:M18"/>
    <mergeCell ref="N18:Q18"/>
    <mergeCell ref="F13:I13"/>
    <mergeCell ref="L13:M13"/>
    <mergeCell ref="N13:Q13"/>
    <mergeCell ref="N14:Q14"/>
    <mergeCell ref="N15:Q15"/>
    <mergeCell ref="N16:Q16"/>
    <mergeCell ref="C3:Q3"/>
    <mergeCell ref="F5:P5"/>
    <mergeCell ref="F6:P6"/>
    <mergeCell ref="M8:P8"/>
    <mergeCell ref="M10:Q10"/>
    <mergeCell ref="M11:Q11"/>
  </mergeCells>
  <printOptions/>
  <pageMargins left="0.7875" right="0.38263888888888886" top="0.7875" bottom="0.7875" header="0.5118055555555555" footer="0.5118055555555555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view="pageBreakPreview" zoomScale="85" zoomScaleSheetLayoutView="85" zoomScalePageLayoutView="0" workbookViewId="0" topLeftCell="A1">
      <selection activeCell="C7" sqref="C7"/>
    </sheetView>
  </sheetViews>
  <sheetFormatPr defaultColWidth="12" defaultRowHeight="13.5"/>
  <cols>
    <col min="1" max="1" width="3.16015625" style="80" customWidth="1"/>
    <col min="2" max="2" width="96.33203125" style="80" customWidth="1"/>
    <col min="3" max="3" width="25.83203125" style="81" customWidth="1"/>
    <col min="4" max="4" width="17.33203125" style="82" customWidth="1"/>
    <col min="5" max="5" width="17.33203125" style="80" customWidth="1"/>
    <col min="6" max="6" width="13.16015625" style="80" customWidth="1"/>
    <col min="7" max="7" width="24" style="80" customWidth="1"/>
    <col min="8" max="16384" width="12" style="80" customWidth="1"/>
  </cols>
  <sheetData>
    <row r="1" spans="1:8" ht="45" customHeight="1">
      <c r="A1" s="148" t="s">
        <v>209</v>
      </c>
      <c r="B1" s="148"/>
      <c r="C1" s="148"/>
      <c r="D1" s="148"/>
      <c r="E1" s="83"/>
      <c r="F1" s="84"/>
      <c r="G1" s="84"/>
      <c r="H1" s="84"/>
    </row>
    <row r="2" spans="1:8" s="86" customFormat="1" ht="48" customHeight="1">
      <c r="A2" s="149"/>
      <c r="B2" s="149"/>
      <c r="C2" s="149"/>
      <c r="D2" s="149"/>
      <c r="E2" s="83"/>
      <c r="F2" s="85"/>
      <c r="G2" s="85"/>
      <c r="H2" s="85"/>
    </row>
    <row r="3" spans="1:6" ht="30" customHeight="1">
      <c r="A3" s="87"/>
      <c r="B3" s="88" t="s">
        <v>210</v>
      </c>
      <c r="C3" s="89">
        <f>SUM(C4:C8)</f>
        <v>0</v>
      </c>
      <c r="D3" s="90" t="s">
        <v>211</v>
      </c>
      <c r="F3" s="91"/>
    </row>
    <row r="4" spans="2:6" s="92" customFormat="1" ht="47.25" customHeight="1">
      <c r="B4" s="93" t="s">
        <v>212</v>
      </c>
      <c r="C4" s="94"/>
      <c r="D4" s="95" t="s">
        <v>211</v>
      </c>
      <c r="F4" s="96"/>
    </row>
    <row r="5" spans="2:6" s="92" customFormat="1" ht="47.25" customHeight="1">
      <c r="B5" s="93" t="s">
        <v>213</v>
      </c>
      <c r="C5" s="94"/>
      <c r="D5" s="95" t="s">
        <v>211</v>
      </c>
      <c r="F5" s="96"/>
    </row>
    <row r="6" spans="2:6" s="92" customFormat="1" ht="47.25" customHeight="1">
      <c r="B6" s="93" t="s">
        <v>214</v>
      </c>
      <c r="C6" s="94"/>
      <c r="D6" s="95" t="s">
        <v>211</v>
      </c>
      <c r="F6" s="96"/>
    </row>
    <row r="7" spans="2:6" s="92" customFormat="1" ht="47.25" customHeight="1">
      <c r="B7" s="93" t="s">
        <v>215</v>
      </c>
      <c r="C7" s="94"/>
      <c r="D7" s="95" t="s">
        <v>211</v>
      </c>
      <c r="F7" s="96"/>
    </row>
    <row r="8" spans="2:6" s="92" customFormat="1" ht="47.25" customHeight="1">
      <c r="B8" s="93" t="s">
        <v>216</v>
      </c>
      <c r="C8" s="94"/>
      <c r="D8" s="95" t="s">
        <v>211</v>
      </c>
      <c r="F8" s="96"/>
    </row>
    <row r="9" ht="3" customHeight="1"/>
  </sheetData>
  <sheetProtection selectLockedCells="1" selectUnlockedCells="1"/>
  <mergeCells count="2">
    <mergeCell ref="A1:D1"/>
    <mergeCell ref="A2:D2"/>
  </mergeCells>
  <printOptions horizontalCentered="1"/>
  <pageMargins left="0.4724409448818898" right="0.31496062992125984" top="0.9448818897637796" bottom="0.4330708661417323" header="1.4173228346456694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Trejbal Tomáš</dc:creator>
  <cp:keywords/>
  <dc:description/>
  <cp:lastModifiedBy>Trejbal Tomáš</cp:lastModifiedBy>
  <cp:lastPrinted>2016-06-24T11:59:46Z</cp:lastPrinted>
  <dcterms:created xsi:type="dcterms:W3CDTF">2017-01-11T13:16:30Z</dcterms:created>
  <dcterms:modified xsi:type="dcterms:W3CDTF">2017-03-16T11:37:33Z</dcterms:modified>
  <cp:category/>
  <cp:version/>
  <cp:contentType/>
  <cp:contentStatus/>
</cp:coreProperties>
</file>