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avební rozpočet" sheetId="1" r:id="rId1"/>
    <sheet name="Výkaz výměr" sheetId="2" r:id="rId2"/>
    <sheet name="Krycí list rozpočtu" sheetId="3" r:id="rId3"/>
  </sheets>
  <definedNames/>
  <calcPr fullCalcOnLoad="1"/>
</workbook>
</file>

<file path=xl/sharedStrings.xml><?xml version="1.0" encoding="utf-8"?>
<sst xmlns="http://schemas.openxmlformats.org/spreadsheetml/2006/main" count="229" uniqueCount="124">
  <si>
    <t>Stavební rozpočet</t>
  </si>
  <si>
    <t>Název stavby:</t>
  </si>
  <si>
    <t>Zajištění nátrže na pozemku p. č. 782/91 v k. ú. Doubí u Liberce</t>
  </si>
  <si>
    <t>Doba výstavby:</t>
  </si>
  <si>
    <t>Objednatel:</t>
  </si>
  <si>
    <t>STATUTÁRNÍ MĚSTO LIBEREC</t>
  </si>
  <si>
    <t>Druh stavby:</t>
  </si>
  <si>
    <t>Začátek výstavby:</t>
  </si>
  <si>
    <t>03.07.2018</t>
  </si>
  <si>
    <t>Projektant:</t>
  </si>
  <si>
    <t>AquaKlimax s.r.o.</t>
  </si>
  <si>
    <t>Lokalita:</t>
  </si>
  <si>
    <t>Liberec</t>
  </si>
  <si>
    <t>Konec výstavby:</t>
  </si>
  <si>
    <t>Zhotovitel:</t>
  </si>
  <si>
    <t>JKSO:</t>
  </si>
  <si>
    <t>Zpracováno dne:</t>
  </si>
  <si>
    <t>Zpracoval:</t>
  </si>
  <si>
    <t>Č</t>
  </si>
  <si>
    <t>Objekt</t>
  </si>
  <si>
    <t>Kód</t>
  </si>
  <si>
    <t>Zkrácený popis / Varianta</t>
  </si>
  <si>
    <t>M.j.</t>
  </si>
  <si>
    <t>Množství</t>
  </si>
  <si>
    <t>Jednot. cena (Kč)</t>
  </si>
  <si>
    <t>Náklady (Kč)</t>
  </si>
  <si>
    <t>Hmotnost (t)</t>
  </si>
  <si>
    <t>Cenová soustava</t>
  </si>
  <si>
    <t>Rozměry</t>
  </si>
  <si>
    <t>Dodávka</t>
  </si>
  <si>
    <t>Montáž</t>
  </si>
  <si>
    <t>Celkem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</si>
  <si>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</si>
  <si>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</si>
  <si>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</si>
  <si>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</si>
  <si>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</si>
  <si>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</si>
  <si>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</si>
  <si>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</si>
  <si>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</si>
  <si>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</si>
  <si>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18</t>
  </si>
  <si>
    <t>Povrchové úpravy terénu</t>
  </si>
  <si>
    <t>HS</t>
  </si>
  <si>
    <t>1</t>
  </si>
  <si>
    <t>180401211R00</t>
  </si>
  <si>
    <t>Založení trávníku lučního výsevem v rovině</t>
  </si>
  <si>
    <t>m2</t>
  </si>
  <si>
    <t>RTS I / 2018</t>
  </si>
  <si>
    <t>18_</t>
  </si>
  <si>
    <t>1_</t>
  </si>
  <si>
    <t>_</t>
  </si>
  <si>
    <t xml:space="preserve">180*3   </t>
  </si>
  <si>
    <t>Varianta:</t>
  </si>
  <si>
    <t>úprava příjezdu na stavbu po skončení prací</t>
  </si>
  <si>
    <t>2</t>
  </si>
  <si>
    <t>181101121R00</t>
  </si>
  <si>
    <t>Úprava pozemku s rozpoj. a přehrn. hor.1,2 do 20 m</t>
  </si>
  <si>
    <t>m3</t>
  </si>
  <si>
    <t xml:space="preserve">180*3*0,2   </t>
  </si>
  <si>
    <t>46</t>
  </si>
  <si>
    <t>Zpevněné plochy (kromě vozovek a železničního svršku)</t>
  </si>
  <si>
    <t>3</t>
  </si>
  <si>
    <t>464511123R00</t>
  </si>
  <si>
    <t>Pohoz z kamene záhozového do 500 kg z terénu</t>
  </si>
  <si>
    <t>46_</t>
  </si>
  <si>
    <t>4_</t>
  </si>
  <si>
    <t xml:space="preserve">13*5,5   </t>
  </si>
  <si>
    <t>4</t>
  </si>
  <si>
    <t>462519003R00</t>
  </si>
  <si>
    <t>Příplatek-urovnání ploch záhozu, kameny do 500 kg</t>
  </si>
  <si>
    <t>H33</t>
  </si>
  <si>
    <t>Nádrže na tocích, úpravy toků a kanály</t>
  </si>
  <si>
    <t>5</t>
  </si>
  <si>
    <t>998332011R00</t>
  </si>
  <si>
    <t>Přesun hmot, úpravy toků a kanálů, hráze ostatní</t>
  </si>
  <si>
    <t>t</t>
  </si>
  <si>
    <t>H33_</t>
  </si>
  <si>
    <t>9_</t>
  </si>
  <si>
    <t>Celkem:</t>
  </si>
  <si>
    <t>Poznámka:</t>
  </si>
  <si>
    <t>Výkaz výměr</t>
  </si>
  <si>
    <t>Krycí list rozpočtu</t>
  </si>
  <si>
    <t>IČ/DIČ</t>
  </si>
  <si>
    <t>00262978</t>
  </si>
  <si>
    <t>05559243</t>
  </si>
  <si>
    <t>Položek: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</si>
  <si>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</si>
  <si>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</si>
  <si>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</si>
  <si>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</si>
  <si>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</si>
  <si>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</si>
  <si>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</si>
  <si>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</si>
  <si>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</si>
  <si>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</si>
  <si>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</si>
  <si>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</si>
  <si>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</si>
  <si>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</si>
  <si>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</si>
  <si>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</si>
  <si>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</si>
  <si>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</si>
  <si>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</si>
  <si>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</si>
  <si>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</si>
  <si>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</si>
  <si>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</si>
  <si>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</si>
  <si>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</si>
  <si>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</si>
  <si>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DN celkem z obj.</t>
  </si>
  <si>
    <t>NUS celkem z obj.</t>
  </si>
  <si>
    <t>Základ 0%</t>
  </si>
  <si>
    <t>Základ 15%</t>
  </si>
  <si>
    <t>DPH 15%</t>
  </si>
  <si>
    <t>Celkem bez DPH</t>
  </si>
  <si>
    <t>Základ 21%</t>
  </si>
  <si>
    <t>DPH 21%</t>
  </si>
  <si>
    <t>Celkem včetně DPH</t>
  </si>
  <si>
    <t>Datum, razítko a podpis</t>
  </si>
</sst>
</file>

<file path=xl/styles.xml><?xml version="1.0" encoding="utf-8"?>
<styleSheet xmlns="http://schemas.openxmlformats.org/spreadsheetml/2006/main">
  <numFmts count="3">
    <numFmt numFmtId="164" formatCode="#,##0.00"/>
    <numFmt numFmtId="165" formatCode="@"/>
    <numFmt numFmtId="166" formatCode="0"/>
  </numFmts>
  <fonts count="12">
    <font>
      <sz val="10"/>
      <color indexed="8"/>
      <name val="Arial"/>
      <family val="0"/>
    </font>
    <font>
      <sz val="10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i/>
      <sz val="8"/>
      <color indexed="8"/>
      <name val="Arial"/>
      <family val="0"/>
    </font>
    <font>
      <sz val="24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 vertical="center"/>
    </xf>
    <xf numFmtId="165" fontId="0" fillId="0" borderId="0" xfId="0" applyNumberFormat="1" applyFill="1" applyAlignment="1" applyProtection="1">
      <alignment horizontal="right" vertical="center"/>
      <protection/>
    </xf>
    <xf numFmtId="165" fontId="0" fillId="0" borderId="0" xfId="0" applyNumberFormat="1" applyFill="1" applyAlignment="1" applyProtection="1">
      <alignment vertical="center"/>
      <protection/>
    </xf>
    <xf numFmtId="164" fontId="0" fillId="0" borderId="0" xfId="0" applyNumberFormat="1" applyFill="1" applyAlignment="1" applyProtection="1">
      <alignment vertical="center"/>
      <protection/>
    </xf>
    <xf numFmtId="165" fontId="2" fillId="0" borderId="0" xfId="0" applyNumberFormat="1" applyFont="1" applyFill="1" applyBorder="1" applyAlignment="1" applyProtection="1">
      <alignment horizontal="center" vertical="center"/>
      <protection/>
    </xf>
    <xf numFmtId="165" fontId="0" fillId="0" borderId="1" xfId="0" applyNumberFormat="1" applyFont="1" applyFill="1" applyBorder="1" applyAlignment="1" applyProtection="1">
      <alignment horizontal="left" vertical="center"/>
      <protection/>
    </xf>
    <xf numFmtId="165" fontId="3" fillId="0" borderId="2" xfId="0" applyNumberFormat="1" applyFont="1" applyFill="1" applyBorder="1" applyAlignment="1" applyProtection="1">
      <alignment horizontal="left" vertical="center"/>
      <protection/>
    </xf>
    <xf numFmtId="165" fontId="0" fillId="0" borderId="2" xfId="0" applyNumberFormat="1" applyFont="1" applyFill="1" applyBorder="1" applyAlignment="1" applyProtection="1">
      <alignment horizontal="left" vertical="center"/>
      <protection/>
    </xf>
    <xf numFmtId="165" fontId="0" fillId="0" borderId="3" xfId="0" applyNumberFormat="1" applyFont="1" applyFill="1" applyBorder="1" applyAlignment="1" applyProtection="1">
      <alignment horizontal="left" vertical="center"/>
      <protection/>
    </xf>
    <xf numFmtId="165" fontId="0" fillId="0" borderId="4" xfId="0" applyNumberFormat="1" applyFont="1" applyFill="1" applyBorder="1" applyAlignment="1" applyProtection="1">
      <alignment horizontal="left" vertical="center"/>
      <protection/>
    </xf>
    <xf numFmtId="165" fontId="0" fillId="0" borderId="0" xfId="0" applyNumberFormat="1" applyFill="1" applyAlignment="1" applyProtection="1">
      <alignment horizontal="left" vertical="center"/>
      <protection/>
    </xf>
    <xf numFmtId="165" fontId="0" fillId="0" borderId="0" xfId="0" applyNumberFormat="1" applyFont="1" applyFill="1" applyBorder="1" applyAlignment="1" applyProtection="1">
      <alignment horizontal="left" vertical="center"/>
      <protection/>
    </xf>
    <xf numFmtId="165" fontId="0" fillId="0" borderId="5" xfId="0" applyNumberFormat="1" applyFont="1" applyFill="1" applyBorder="1" applyAlignment="1" applyProtection="1">
      <alignment horizontal="left" vertical="center"/>
      <protection/>
    </xf>
    <xf numFmtId="165" fontId="0" fillId="0" borderId="6" xfId="0" applyNumberFormat="1" applyFont="1" applyFill="1" applyBorder="1" applyAlignment="1" applyProtection="1">
      <alignment horizontal="left" vertical="center"/>
      <protection/>
    </xf>
    <xf numFmtId="165" fontId="0" fillId="0" borderId="7" xfId="0" applyNumberFormat="1" applyFill="1" applyBorder="1" applyAlignment="1" applyProtection="1">
      <alignment horizontal="left" vertical="center"/>
      <protection/>
    </xf>
    <xf numFmtId="165" fontId="0" fillId="0" borderId="7" xfId="0" applyNumberFormat="1" applyFont="1" applyFill="1" applyBorder="1" applyAlignment="1" applyProtection="1">
      <alignment horizontal="left" vertical="center"/>
      <protection/>
    </xf>
    <xf numFmtId="165" fontId="0" fillId="0" borderId="8" xfId="0" applyNumberFormat="1" applyFill="1" applyBorder="1" applyAlignment="1" applyProtection="1">
      <alignment horizontal="left" vertical="center"/>
      <protection/>
    </xf>
    <xf numFmtId="165" fontId="3" fillId="0" borderId="9" xfId="0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164" fontId="3" fillId="0" borderId="14" xfId="0" applyNumberFormat="1" applyFont="1" applyFill="1" applyBorder="1" applyAlignment="1" applyProtection="1">
      <alignment horizontal="center" vertical="center" wrapText="1"/>
      <protection/>
    </xf>
    <xf numFmtId="164" fontId="3" fillId="0" borderId="15" xfId="0" applyNumberFormat="1" applyFont="1" applyFill="1" applyBorder="1" applyAlignment="1" applyProtection="1">
      <alignment horizontal="center" vertical="center" wrapText="1"/>
      <protection/>
    </xf>
    <xf numFmtId="164" fontId="3" fillId="0" borderId="16" xfId="0" applyNumberFormat="1" applyFont="1" applyFill="1" applyBorder="1" applyAlignment="1" applyProtection="1">
      <alignment horizontal="center" vertical="center" wrapText="1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164" fontId="3" fillId="0" borderId="18" xfId="0" applyNumberFormat="1" applyFont="1" applyFill="1" applyBorder="1" applyAlignment="1" applyProtection="1">
      <alignment horizontal="center" vertical="center" wrapText="1"/>
      <protection/>
    </xf>
    <xf numFmtId="164" fontId="3" fillId="2" borderId="0" xfId="0" applyNumberFormat="1" applyFont="1" applyFill="1" applyAlignment="1" applyProtection="1">
      <alignment vertical="center"/>
      <protection/>
    </xf>
    <xf numFmtId="165" fontId="3" fillId="2" borderId="0" xfId="0" applyNumberFormat="1" applyFont="1" applyFill="1" applyAlignment="1" applyProtection="1">
      <alignment horizontal="right" vertical="center"/>
      <protection/>
    </xf>
    <xf numFmtId="165" fontId="3" fillId="2" borderId="0" xfId="0" applyNumberFormat="1" applyFont="1" applyFill="1" applyAlignment="1" applyProtection="1">
      <alignment vertical="center"/>
      <protection/>
    </xf>
    <xf numFmtId="164" fontId="4" fillId="0" borderId="0" xfId="0" applyNumberFormat="1" applyFont="1" applyFill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vertical="top" wrapText="1"/>
      <protection/>
    </xf>
    <xf numFmtId="164" fontId="4" fillId="0" borderId="0" xfId="0" applyNumberFormat="1" applyFont="1" applyFill="1" applyBorder="1" applyAlignment="1" applyProtection="1">
      <alignment vertical="top" wrapText="1"/>
      <protection/>
    </xf>
    <xf numFmtId="165" fontId="3" fillId="0" borderId="2" xfId="0" applyNumberFormat="1" applyFont="1" applyFill="1" applyBorder="1" applyAlignment="1" applyProtection="1">
      <alignment horizontal="right" vertical="center"/>
      <protection/>
    </xf>
    <xf numFmtId="165" fontId="3" fillId="0" borderId="2" xfId="0" applyNumberFormat="1" applyFont="1" applyFill="1" applyBorder="1" applyAlignment="1" applyProtection="1">
      <alignment vertical="center"/>
      <protection/>
    </xf>
    <xf numFmtId="164" fontId="3" fillId="0" borderId="2" xfId="0" applyNumberFormat="1" applyFont="1" applyFill="1" applyBorder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horizontal="left" vertical="center"/>
      <protection/>
    </xf>
    <xf numFmtId="165" fontId="0" fillId="0" borderId="0" xfId="0" applyNumberFormat="1" applyFill="1" applyBorder="1" applyAlignment="1" applyProtection="1">
      <alignment horizontal="left" vertical="center"/>
      <protection/>
    </xf>
    <xf numFmtId="164" fontId="3" fillId="0" borderId="1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Border="1" applyAlignment="1" applyProtection="1">
      <alignment vertical="center"/>
      <protection/>
    </xf>
    <xf numFmtId="165" fontId="4" fillId="0" borderId="0" xfId="0" applyNumberFormat="1" applyFont="1" applyFill="1" applyAlignment="1" applyProtection="1">
      <alignment horizontal="left" vertical="top" wrapText="1"/>
      <protection/>
    </xf>
    <xf numFmtId="165" fontId="6" fillId="0" borderId="0" xfId="0" applyNumberFormat="1" applyFont="1" applyFill="1" applyBorder="1" applyAlignment="1" applyProtection="1">
      <alignment horizontal="center" vertical="center"/>
      <protection/>
    </xf>
    <xf numFmtId="165" fontId="0" fillId="0" borderId="1" xfId="0" applyNumberFormat="1" applyFont="1" applyFill="1" applyBorder="1" applyAlignment="1" applyProtection="1">
      <alignment vertical="center"/>
      <protection/>
    </xf>
    <xf numFmtId="165" fontId="0" fillId="0" borderId="2" xfId="0" applyNumberFormat="1" applyFill="1" applyBorder="1" applyAlignment="1" applyProtection="1">
      <alignment vertical="center"/>
      <protection/>
    </xf>
    <xf numFmtId="165" fontId="0" fillId="0" borderId="3" xfId="0" applyNumberFormat="1" applyFont="1" applyFill="1" applyBorder="1" applyAlignment="1" applyProtection="1">
      <alignment vertical="center"/>
      <protection/>
    </xf>
    <xf numFmtId="165" fontId="0" fillId="0" borderId="4" xfId="0" applyNumberFormat="1" applyFont="1" applyFill="1" applyBorder="1" applyAlignment="1" applyProtection="1">
      <alignment vertical="center"/>
      <protection/>
    </xf>
    <xf numFmtId="165" fontId="0" fillId="0" borderId="5" xfId="0" applyNumberFormat="1" applyFont="1" applyFill="1" applyBorder="1" applyAlignment="1" applyProtection="1">
      <alignment vertical="center"/>
      <protection/>
    </xf>
    <xf numFmtId="166" fontId="0" fillId="0" borderId="5" xfId="0" applyNumberFormat="1" applyFill="1" applyBorder="1" applyAlignment="1" applyProtection="1">
      <alignment horizontal="left" vertical="center"/>
      <protection/>
    </xf>
    <xf numFmtId="165" fontId="0" fillId="0" borderId="6" xfId="0" applyNumberFormat="1" applyFont="1" applyFill="1" applyBorder="1" applyAlignment="1" applyProtection="1">
      <alignment vertical="center"/>
      <protection/>
    </xf>
    <xf numFmtId="165" fontId="0" fillId="0" borderId="7" xfId="0" applyNumberFormat="1" applyFill="1" applyBorder="1" applyAlignment="1" applyProtection="1">
      <alignment vertical="center"/>
      <protection/>
    </xf>
    <xf numFmtId="165" fontId="0" fillId="0" borderId="8" xfId="0" applyNumberFormat="1" applyFont="1" applyFill="1" applyBorder="1" applyAlignment="1" applyProtection="1">
      <alignment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8" fillId="2" borderId="20" xfId="0" applyNumberFormat="1" applyFont="1" applyFill="1" applyBorder="1" applyAlignment="1" applyProtection="1">
      <alignment horizontal="center" vertical="center"/>
      <protection/>
    </xf>
    <xf numFmtId="165" fontId="9" fillId="0" borderId="20" xfId="0" applyNumberFormat="1" applyFont="1" applyFill="1" applyBorder="1" applyAlignment="1" applyProtection="1">
      <alignment vertical="center"/>
      <protection/>
    </xf>
    <xf numFmtId="164" fontId="10" fillId="0" borderId="20" xfId="0" applyNumberFormat="1" applyFont="1" applyFill="1" applyBorder="1" applyAlignment="1" applyProtection="1">
      <alignment horizontal="center" vertical="center"/>
      <protection/>
    </xf>
    <xf numFmtId="164" fontId="11" fillId="0" borderId="21" xfId="0" applyNumberFormat="1" applyFont="1" applyFill="1" applyBorder="1" applyAlignment="1" applyProtection="1">
      <alignment vertical="center"/>
      <protection/>
    </xf>
    <xf numFmtId="164" fontId="11" fillId="0" borderId="20" xfId="0" applyNumberFormat="1" applyFont="1" applyFill="1" applyBorder="1" applyAlignment="1" applyProtection="1">
      <alignment vertical="center"/>
      <protection/>
    </xf>
    <xf numFmtId="164" fontId="10" fillId="0" borderId="20" xfId="0" applyNumberFormat="1" applyFont="1" applyFill="1" applyBorder="1" applyAlignment="1" applyProtection="1">
      <alignment vertical="center"/>
      <protection/>
    </xf>
    <xf numFmtId="164" fontId="11" fillId="0" borderId="22" xfId="0" applyNumberFormat="1" applyFont="1" applyFill="1" applyBorder="1" applyAlignment="1" applyProtection="1">
      <alignment vertical="center"/>
      <protection/>
    </xf>
    <xf numFmtId="164" fontId="11" fillId="0" borderId="0" xfId="0" applyNumberFormat="1" applyFont="1" applyFill="1" applyAlignment="1" applyProtection="1">
      <alignment vertical="center"/>
      <protection/>
    </xf>
    <xf numFmtId="164" fontId="10" fillId="0" borderId="0" xfId="0" applyNumberFormat="1" applyFont="1" applyFill="1" applyAlignment="1" applyProtection="1">
      <alignment vertical="center"/>
      <protection/>
    </xf>
    <xf numFmtId="164" fontId="10" fillId="2" borderId="22" xfId="0" applyNumberFormat="1" applyFont="1" applyFill="1" applyBorder="1" applyAlignment="1" applyProtection="1">
      <alignment vertical="center"/>
      <protection/>
    </xf>
    <xf numFmtId="164" fontId="10" fillId="2" borderId="21" xfId="0" applyNumberFormat="1" applyFont="1" applyFill="1" applyBorder="1" applyAlignment="1" applyProtection="1">
      <alignment vertical="center"/>
      <protection/>
    </xf>
    <xf numFmtId="164" fontId="11" fillId="0" borderId="13" xfId="0" applyNumberFormat="1" applyFont="1" applyFill="1" applyBorder="1" applyAlignment="1" applyProtection="1">
      <alignment vertical="center"/>
      <protection/>
    </xf>
    <xf numFmtId="164" fontId="11" fillId="0" borderId="23" xfId="0" applyNumberFormat="1" applyFont="1" applyFill="1" applyBorder="1" applyAlignment="1" applyProtection="1">
      <alignment vertical="center"/>
      <protection/>
    </xf>
    <xf numFmtId="164" fontId="11" fillId="0" borderId="24" xfId="0" applyNumberFormat="1" applyFont="1" applyFill="1" applyBorder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lef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23"/>
  <sheetViews>
    <sheetView tabSelected="1" workbookViewId="0" topLeftCell="A1">
      <selection activeCell="G9" sqref="G9"/>
    </sheetView>
  </sheetViews>
  <sheetFormatPr defaultColWidth="8.00390625" defaultRowHeight="12.75"/>
  <cols>
    <col min="1" max="1" width="3.7109375" style="1" customWidth="1"/>
    <col min="2" max="2" width="6.8515625" style="2" customWidth="1"/>
    <col min="3" max="3" width="13.7109375" style="2" customWidth="1"/>
    <col min="4" max="4" width="54.28125" style="3" customWidth="1"/>
    <col min="5" max="5" width="4.28125" style="3" customWidth="1"/>
    <col min="6" max="6" width="12.8515625" style="3" customWidth="1"/>
    <col min="7" max="7" width="12.00390625" style="3" customWidth="1"/>
    <col min="8" max="10" width="14.28125" style="3" customWidth="1"/>
    <col min="11" max="13" width="11.7109375" style="3" customWidth="1"/>
    <col min="14" max="48" width="12.140625" style="3" hidden="1" customWidth="1"/>
    <col min="49" max="16384" width="9.00390625" style="0" customWidth="1"/>
  </cols>
  <sheetData>
    <row r="1" spans="1:13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>
      <c r="A2" s="5" t="s">
        <v>1</v>
      </c>
      <c r="B2" s="5"/>
      <c r="C2" s="5"/>
      <c r="D2" s="6" t="s">
        <v>2</v>
      </c>
      <c r="E2" s="7" t="s">
        <v>3</v>
      </c>
      <c r="F2" s="7"/>
      <c r="G2" s="7"/>
      <c r="H2" s="7"/>
      <c r="I2" s="7" t="s">
        <v>4</v>
      </c>
      <c r="J2" s="8" t="s">
        <v>5</v>
      </c>
      <c r="K2" s="8"/>
      <c r="L2" s="8"/>
      <c r="M2" s="8"/>
    </row>
    <row r="3" spans="1:13" ht="25.5" customHeight="1">
      <c r="A3" s="9" t="s">
        <v>6</v>
      </c>
      <c r="B3" s="9"/>
      <c r="C3" s="9"/>
      <c r="D3" s="10"/>
      <c r="E3" s="11" t="s">
        <v>7</v>
      </c>
      <c r="F3" s="11"/>
      <c r="G3" s="11" t="s">
        <v>8</v>
      </c>
      <c r="H3" s="11"/>
      <c r="I3" s="10" t="s">
        <v>9</v>
      </c>
      <c r="J3" s="12" t="s">
        <v>10</v>
      </c>
      <c r="K3" s="12"/>
      <c r="L3" s="12"/>
      <c r="M3" s="12"/>
    </row>
    <row r="4" spans="1:13" ht="25.5" customHeight="1">
      <c r="A4" s="9" t="s">
        <v>11</v>
      </c>
      <c r="B4" s="9"/>
      <c r="C4" s="9"/>
      <c r="D4" s="10" t="s">
        <v>12</v>
      </c>
      <c r="E4" s="11" t="s">
        <v>13</v>
      </c>
      <c r="F4" s="11"/>
      <c r="G4" s="11"/>
      <c r="H4" s="11"/>
      <c r="I4" s="10" t="s">
        <v>14</v>
      </c>
      <c r="J4" s="12"/>
      <c r="K4" s="12"/>
      <c r="L4" s="12"/>
      <c r="M4" s="12"/>
    </row>
    <row r="5" spans="1:13" ht="25.5" customHeight="1">
      <c r="A5" s="13" t="s">
        <v>15</v>
      </c>
      <c r="B5" s="13"/>
      <c r="C5" s="13"/>
      <c r="D5" s="14"/>
      <c r="E5" s="15" t="s">
        <v>16</v>
      </c>
      <c r="F5" s="15"/>
      <c r="G5" s="15" t="s">
        <v>8</v>
      </c>
      <c r="H5" s="15"/>
      <c r="I5" s="14" t="s">
        <v>17</v>
      </c>
      <c r="J5" s="16"/>
      <c r="K5" s="16"/>
      <c r="L5" s="16"/>
      <c r="M5" s="16"/>
    </row>
    <row r="6" spans="1:13" ht="12.75" customHeight="1">
      <c r="A6" s="17" t="s">
        <v>18</v>
      </c>
      <c r="B6" s="18" t="s">
        <v>19</v>
      </c>
      <c r="C6" s="18" t="s">
        <v>20</v>
      </c>
      <c r="D6" s="19" t="s">
        <v>21</v>
      </c>
      <c r="E6" s="20" t="s">
        <v>22</v>
      </c>
      <c r="F6" s="20" t="s">
        <v>23</v>
      </c>
      <c r="G6" s="21" t="s">
        <v>24</v>
      </c>
      <c r="H6" s="22" t="s">
        <v>25</v>
      </c>
      <c r="I6" s="22"/>
      <c r="J6" s="22"/>
      <c r="K6" s="22" t="s">
        <v>26</v>
      </c>
      <c r="L6" s="22"/>
      <c r="M6" s="23" t="s">
        <v>27</v>
      </c>
    </row>
    <row r="7" spans="1:24" ht="12.75">
      <c r="A7" s="17"/>
      <c r="B7" s="18"/>
      <c r="C7" s="18"/>
      <c r="D7" s="24" t="s">
        <v>28</v>
      </c>
      <c r="E7" s="20"/>
      <c r="F7" s="20"/>
      <c r="G7" s="21"/>
      <c r="H7" s="25" t="s">
        <v>29</v>
      </c>
      <c r="I7" s="26" t="s">
        <v>30</v>
      </c>
      <c r="J7" s="27" t="s">
        <v>31</v>
      </c>
      <c r="K7" s="25" t="s">
        <v>32</v>
      </c>
      <c r="L7" s="27" t="s">
        <v>31</v>
      </c>
      <c r="M7" s="23"/>
      <c r="P7" s="28" t="s">
        <v>33</v>
      </c>
      <c r="Q7" s="28" t="s">
        <v>34</v>
      </c>
      <c r="R7" s="28" t="s">
        <v>35</v>
      </c>
      <c r="S7" s="28" t="s">
        <v>36</v>
      </c>
      <c r="T7" s="28" t="s">
        <v>37</v>
      </c>
      <c r="U7" s="28" t="s">
        <v>38</v>
      </c>
      <c r="V7" s="28" t="s">
        <v>39</v>
      </c>
      <c r="W7" s="28" t="s">
        <v>40</v>
      </c>
      <c r="X7" s="28" t="s">
        <v>41</v>
      </c>
    </row>
    <row r="8" spans="1:37" ht="12.75">
      <c r="A8" s="29"/>
      <c r="B8" s="30"/>
      <c r="C8" s="30" t="s">
        <v>42</v>
      </c>
      <c r="D8" s="28" t="s">
        <v>43</v>
      </c>
      <c r="E8" s="28"/>
      <c r="F8" s="28"/>
      <c r="G8" s="28"/>
      <c r="H8" s="28">
        <f>SUM(H9:H12)</f>
        <v>0</v>
      </c>
      <c r="I8" s="28">
        <f>SUM(I9:I12)</f>
        <v>0</v>
      </c>
      <c r="J8" s="28">
        <f>H8+I8</f>
        <v>0</v>
      </c>
      <c r="K8" s="28"/>
      <c r="L8" s="28">
        <f>SUM(L9:L12)</f>
        <v>0</v>
      </c>
      <c r="M8" s="28"/>
      <c r="P8" s="28">
        <f>IF(Q8="PR",J8,SUM(O9:O12))</f>
        <v>0</v>
      </c>
      <c r="Q8" s="28" t="s">
        <v>44</v>
      </c>
      <c r="R8" s="28">
        <f>IF(Q8="HS",H8,0)</f>
        <v>0</v>
      </c>
      <c r="S8" s="28">
        <f>IF(Q8="HS",I8-P8,0)</f>
        <v>0</v>
      </c>
      <c r="T8" s="28">
        <f>IF(Q8="PS",H8,0)</f>
        <v>0</v>
      </c>
      <c r="U8" s="28">
        <f>IF(Q8="PS",I8-P8,0)</f>
        <v>0</v>
      </c>
      <c r="V8" s="28">
        <f>IF(Q8="MP",H8,0)</f>
        <v>0</v>
      </c>
      <c r="W8" s="28">
        <f>IF(Q8="MP",I8-P8,0)</f>
        <v>0</v>
      </c>
      <c r="X8" s="28">
        <f>IF(Q8="OM",H8,0)</f>
        <v>0</v>
      </c>
      <c r="Y8" s="28">
        <v>18</v>
      </c>
      <c r="AI8" s="3">
        <f>SUM(Z9:Z12)</f>
        <v>0</v>
      </c>
      <c r="AJ8" s="3">
        <f>SUM(AA9:AA12)</f>
        <v>0</v>
      </c>
      <c r="AK8" s="3">
        <f>SUM(AB9:AB12)</f>
        <v>0</v>
      </c>
    </row>
    <row r="9" spans="1:43" ht="14.25">
      <c r="A9" s="1" t="s">
        <v>45</v>
      </c>
      <c r="C9" s="2" t="s">
        <v>46</v>
      </c>
      <c r="D9" s="3" t="s">
        <v>47</v>
      </c>
      <c r="E9" s="3" t="s">
        <v>48</v>
      </c>
      <c r="F9" s="3">
        <v>540</v>
      </c>
      <c r="H9" s="3">
        <f>F9*AE9</f>
        <v>0</v>
      </c>
      <c r="I9" s="3">
        <f>J9-H9</f>
        <v>0</v>
      </c>
      <c r="J9" s="3">
        <f>F9*G9</f>
        <v>0</v>
      </c>
      <c r="K9" s="3">
        <v>0</v>
      </c>
      <c r="L9" s="3">
        <f>F9*K9</f>
        <v>0</v>
      </c>
      <c r="M9" s="3" t="s">
        <v>49</v>
      </c>
      <c r="N9" s="3">
        <v>1</v>
      </c>
      <c r="O9" s="3">
        <f>IF(N9=5,I9,0)</f>
        <v>0</v>
      </c>
      <c r="Z9" s="3">
        <f>IF(AD9=0,J9,0)</f>
        <v>0</v>
      </c>
      <c r="AA9" s="3">
        <f>IF(AD9=15,J9,0)</f>
        <v>0</v>
      </c>
      <c r="AB9" s="3">
        <f>IF(AD9=21,J9,0)</f>
        <v>0</v>
      </c>
      <c r="AD9" s="3">
        <v>21</v>
      </c>
      <c r="AE9" s="3">
        <f>G9*AG9</f>
        <v>0</v>
      </c>
      <c r="AF9" s="3">
        <f>G9*(1-AG9)</f>
        <v>0</v>
      </c>
      <c r="AG9" s="3">
        <v>0.07215189873417721</v>
      </c>
      <c r="AM9" s="3">
        <f>F9*AE9</f>
        <v>0</v>
      </c>
      <c r="AN9" s="3">
        <f>F9*AF9</f>
        <v>0</v>
      </c>
      <c r="AO9" s="3" t="s">
        <v>50</v>
      </c>
      <c r="AP9" s="3" t="s">
        <v>51</v>
      </c>
      <c r="AQ9" s="28" t="s">
        <v>52</v>
      </c>
    </row>
    <row r="10" spans="4:6" ht="14.25">
      <c r="D10" s="31" t="s">
        <v>53</v>
      </c>
      <c r="E10" s="31"/>
      <c r="F10" s="31">
        <v>540</v>
      </c>
    </row>
    <row r="11" spans="3:13" ht="12.75" customHeight="1">
      <c r="C11" s="32" t="s">
        <v>54</v>
      </c>
      <c r="D11" s="33" t="s">
        <v>55</v>
      </c>
      <c r="E11" s="33"/>
      <c r="F11" s="33"/>
      <c r="G11" s="33"/>
      <c r="H11" s="33"/>
      <c r="I11" s="33"/>
      <c r="J11" s="33"/>
      <c r="K11" s="33"/>
      <c r="L11" s="33"/>
      <c r="M11" s="33"/>
    </row>
    <row r="12" spans="1:43" ht="14.25">
      <c r="A12" s="1" t="s">
        <v>56</v>
      </c>
      <c r="C12" s="2" t="s">
        <v>57</v>
      </c>
      <c r="D12" s="3" t="s">
        <v>58</v>
      </c>
      <c r="E12" s="3" t="s">
        <v>59</v>
      </c>
      <c r="F12" s="3">
        <v>108</v>
      </c>
      <c r="H12" s="3">
        <f>F12*AE12</f>
        <v>0</v>
      </c>
      <c r="I12" s="3">
        <f>J12-H12</f>
        <v>0</v>
      </c>
      <c r="J12" s="3">
        <f>F12*G12</f>
        <v>0</v>
      </c>
      <c r="K12" s="3">
        <v>0</v>
      </c>
      <c r="L12" s="3">
        <f>F12*K12</f>
        <v>0</v>
      </c>
      <c r="M12" s="3" t="s">
        <v>49</v>
      </c>
      <c r="N12" s="3">
        <v>1</v>
      </c>
      <c r="O12" s="3">
        <f>IF(N12=5,I12,0)</f>
        <v>0</v>
      </c>
      <c r="Z12" s="3">
        <f>IF(AD12=0,J12,0)</f>
        <v>0</v>
      </c>
      <c r="AA12" s="3">
        <f>IF(AD12=15,J12,0)</f>
        <v>0</v>
      </c>
      <c r="AB12" s="3">
        <f>IF(AD12=21,J12,0)</f>
        <v>0</v>
      </c>
      <c r="AD12" s="3">
        <v>21</v>
      </c>
      <c r="AE12" s="3">
        <f>G12*AG12</f>
        <v>0</v>
      </c>
      <c r="AF12" s="3">
        <f>G12*(1-AG12)</f>
        <v>0</v>
      </c>
      <c r="AG12" s="3">
        <v>0</v>
      </c>
      <c r="AM12" s="3">
        <f>F12*AE12</f>
        <v>0</v>
      </c>
      <c r="AN12" s="3">
        <f>F12*AF12</f>
        <v>0</v>
      </c>
      <c r="AO12" s="3" t="s">
        <v>50</v>
      </c>
      <c r="AP12" s="3" t="s">
        <v>51</v>
      </c>
      <c r="AQ12" s="28" t="s">
        <v>52</v>
      </c>
    </row>
    <row r="13" spans="4:6" ht="14.25">
      <c r="D13" s="31" t="s">
        <v>60</v>
      </c>
      <c r="E13" s="31"/>
      <c r="F13" s="31">
        <v>108</v>
      </c>
    </row>
    <row r="14" spans="3:13" ht="12.75" customHeight="1">
      <c r="C14" s="32" t="s">
        <v>54</v>
      </c>
      <c r="D14" s="33" t="s">
        <v>55</v>
      </c>
      <c r="E14" s="33"/>
      <c r="F14" s="33"/>
      <c r="G14" s="33"/>
      <c r="H14" s="33"/>
      <c r="I14" s="33"/>
      <c r="J14" s="33"/>
      <c r="K14" s="33"/>
      <c r="L14" s="33"/>
      <c r="M14" s="33"/>
    </row>
    <row r="15" spans="1:37" ht="14.25">
      <c r="A15" s="29"/>
      <c r="B15" s="30"/>
      <c r="C15" s="30" t="s">
        <v>61</v>
      </c>
      <c r="D15" s="28" t="s">
        <v>62</v>
      </c>
      <c r="E15" s="28"/>
      <c r="F15" s="28"/>
      <c r="G15" s="28"/>
      <c r="H15" s="28">
        <f>SUM(H16:H18)</f>
        <v>0</v>
      </c>
      <c r="I15" s="28">
        <f>SUM(I16:I18)</f>
        <v>0</v>
      </c>
      <c r="J15" s="28">
        <f>H15+I15</f>
        <v>0</v>
      </c>
      <c r="K15" s="28"/>
      <c r="L15" s="28">
        <f>SUM(L16:L18)</f>
        <v>156.156</v>
      </c>
      <c r="M15" s="28"/>
      <c r="P15" s="28">
        <f>IF(Q15="PR",J15,SUM(O16:O18))</f>
        <v>0</v>
      </c>
      <c r="Q15" s="28" t="s">
        <v>44</v>
      </c>
      <c r="R15" s="28">
        <f>IF(Q15="HS",H15,0)</f>
        <v>0</v>
      </c>
      <c r="S15" s="28">
        <f>IF(Q15="HS",I15-P15,0)</f>
        <v>0</v>
      </c>
      <c r="T15" s="28">
        <f>IF(Q15="PS",H15,0)</f>
        <v>0</v>
      </c>
      <c r="U15" s="28">
        <f>IF(Q15="PS",I15-P15,0)</f>
        <v>0</v>
      </c>
      <c r="V15" s="28">
        <f>IF(Q15="MP",H15,0)</f>
        <v>0</v>
      </c>
      <c r="W15" s="28">
        <f>IF(Q15="MP",I15-P15,0)</f>
        <v>0</v>
      </c>
      <c r="X15" s="28">
        <f>IF(Q15="OM",H15,0)</f>
        <v>0</v>
      </c>
      <c r="Y15" s="28">
        <v>46</v>
      </c>
      <c r="AI15" s="3">
        <f>SUM(Z16:Z18)</f>
        <v>0</v>
      </c>
      <c r="AJ15" s="3">
        <f>SUM(AA16:AA18)</f>
        <v>0</v>
      </c>
      <c r="AK15" s="3">
        <f>SUM(AB16:AB18)</f>
        <v>0</v>
      </c>
    </row>
    <row r="16" spans="1:43" ht="14.25">
      <c r="A16" s="1" t="s">
        <v>63</v>
      </c>
      <c r="C16" s="2" t="s">
        <v>64</v>
      </c>
      <c r="D16" s="3" t="s">
        <v>65</v>
      </c>
      <c r="E16" s="3" t="s">
        <v>59</v>
      </c>
      <c r="F16" s="3">
        <v>71.5</v>
      </c>
      <c r="H16" s="3">
        <f>F16*AE16</f>
        <v>0</v>
      </c>
      <c r="I16" s="3">
        <f>J16-H16</f>
        <v>0</v>
      </c>
      <c r="J16" s="3">
        <f>F16*G16</f>
        <v>0</v>
      </c>
      <c r="K16" s="3">
        <v>2.184</v>
      </c>
      <c r="L16" s="3">
        <f>F16*K16</f>
        <v>156.156</v>
      </c>
      <c r="M16" s="3" t="s">
        <v>49</v>
      </c>
      <c r="N16" s="3">
        <v>1</v>
      </c>
      <c r="O16" s="3">
        <f>IF(N16=5,I16,0)</f>
        <v>0</v>
      </c>
      <c r="Z16" s="3">
        <f>IF(AD16=0,J16,0)</f>
        <v>0</v>
      </c>
      <c r="AA16" s="3">
        <f>IF(AD16=15,J16,0)</f>
        <v>0</v>
      </c>
      <c r="AB16" s="3">
        <f>IF(AD16=21,J16,0)</f>
        <v>0</v>
      </c>
      <c r="AD16" s="3">
        <v>21</v>
      </c>
      <c r="AE16" s="3">
        <f>G16*AG16</f>
        <v>0</v>
      </c>
      <c r="AF16" s="3">
        <f>G16*(1-AG16)</f>
        <v>0</v>
      </c>
      <c r="AG16" s="3">
        <v>0.7743598928366207</v>
      </c>
      <c r="AM16" s="3">
        <f>F16*AE16</f>
        <v>0</v>
      </c>
      <c r="AN16" s="3">
        <f>F16*AF16</f>
        <v>0</v>
      </c>
      <c r="AO16" s="3" t="s">
        <v>66</v>
      </c>
      <c r="AP16" s="3" t="s">
        <v>67</v>
      </c>
      <c r="AQ16" s="28" t="s">
        <v>52</v>
      </c>
    </row>
    <row r="17" spans="4:6" ht="14.25">
      <c r="D17" s="31" t="s">
        <v>68</v>
      </c>
      <c r="E17" s="31"/>
      <c r="F17" s="31">
        <v>71.5</v>
      </c>
    </row>
    <row r="18" spans="1:43" ht="14.25">
      <c r="A18" s="1" t="s">
        <v>69</v>
      </c>
      <c r="C18" s="2" t="s">
        <v>70</v>
      </c>
      <c r="D18" s="3" t="s">
        <v>71</v>
      </c>
      <c r="E18" s="3" t="s">
        <v>48</v>
      </c>
      <c r="F18" s="3">
        <v>71.5</v>
      </c>
      <c r="H18" s="3">
        <f>F18*AE18</f>
        <v>0</v>
      </c>
      <c r="I18" s="3">
        <f>J18-H18</f>
        <v>0</v>
      </c>
      <c r="J18" s="3">
        <f>F18*G18</f>
        <v>0</v>
      </c>
      <c r="K18" s="3">
        <v>0</v>
      </c>
      <c r="L18" s="3">
        <f>F18*K18</f>
        <v>0</v>
      </c>
      <c r="M18" s="3" t="s">
        <v>49</v>
      </c>
      <c r="N18" s="3">
        <v>1</v>
      </c>
      <c r="O18" s="3">
        <f>IF(N18=5,I18,0)</f>
        <v>0</v>
      </c>
      <c r="Z18" s="3">
        <f>IF(AD18=0,J18,0)</f>
        <v>0</v>
      </c>
      <c r="AA18" s="3">
        <f>IF(AD18=15,J18,0)</f>
        <v>0</v>
      </c>
      <c r="AB18" s="3">
        <f>IF(AD18=21,J18,0)</f>
        <v>0</v>
      </c>
      <c r="AD18" s="3">
        <v>21</v>
      </c>
      <c r="AE18" s="3">
        <f>G18*AG18</f>
        <v>0</v>
      </c>
      <c r="AF18" s="3">
        <f>G18*(1-AG18)</f>
        <v>0</v>
      </c>
      <c r="AG18" s="3">
        <v>0</v>
      </c>
      <c r="AM18" s="3">
        <f>F18*AE18</f>
        <v>0</v>
      </c>
      <c r="AN18" s="3">
        <f>F18*AF18</f>
        <v>0</v>
      </c>
      <c r="AO18" s="3" t="s">
        <v>66</v>
      </c>
      <c r="AP18" s="3" t="s">
        <v>67</v>
      </c>
      <c r="AQ18" s="28" t="s">
        <v>52</v>
      </c>
    </row>
    <row r="19" spans="4:6" ht="14.25">
      <c r="D19" s="31" t="s">
        <v>68</v>
      </c>
      <c r="E19" s="31"/>
      <c r="F19" s="31">
        <v>71.5</v>
      </c>
    </row>
    <row r="20" spans="1:37" ht="14.25">
      <c r="A20" s="29"/>
      <c r="B20" s="30"/>
      <c r="C20" s="30" t="s">
        <v>72</v>
      </c>
      <c r="D20" s="28" t="s">
        <v>73</v>
      </c>
      <c r="E20" s="28"/>
      <c r="F20" s="28"/>
      <c r="G20" s="28"/>
      <c r="H20" s="28">
        <f>SUM(H21:H21)</f>
        <v>0</v>
      </c>
      <c r="I20" s="28">
        <f>SUM(I21:I21)</f>
        <v>0</v>
      </c>
      <c r="J20" s="28">
        <f>H20+I20</f>
        <v>0</v>
      </c>
      <c r="K20" s="28"/>
      <c r="L20" s="28">
        <f>SUM(L21:L21)</f>
        <v>0</v>
      </c>
      <c r="M20" s="28"/>
      <c r="P20" s="28">
        <f>IF(Q20="PR",J20,SUM(O21:O21))</f>
        <v>0</v>
      </c>
      <c r="Q20" s="28"/>
      <c r="R20" s="28">
        <f>IF(Q20="HS",H20,0)</f>
        <v>0</v>
      </c>
      <c r="S20" s="28">
        <f>IF(Q20="HS",I20-P20,0)</f>
        <v>0</v>
      </c>
      <c r="T20" s="28">
        <f>IF(Q20="PS",H20,0)</f>
        <v>0</v>
      </c>
      <c r="U20" s="28">
        <f>IF(Q20="PS",I20-P20,0)</f>
        <v>0</v>
      </c>
      <c r="V20" s="28">
        <f>IF(Q20="MP",H20,0)</f>
        <v>0</v>
      </c>
      <c r="W20" s="28">
        <f>IF(Q20="MP",I20-P20,0)</f>
        <v>0</v>
      </c>
      <c r="X20" s="28">
        <f>IF(Q20="OM",H20,0)</f>
        <v>0</v>
      </c>
      <c r="Y20" s="28" t="s">
        <v>72</v>
      </c>
      <c r="AI20" s="3">
        <f>SUM(Z21:Z21)</f>
        <v>0</v>
      </c>
      <c r="AJ20" s="3">
        <f>SUM(AA21:AA21)</f>
        <v>0</v>
      </c>
      <c r="AK20" s="3">
        <f>SUM(AB21:AB21)</f>
        <v>0</v>
      </c>
    </row>
    <row r="21" spans="1:43" ht="14.25">
      <c r="A21" s="1" t="s">
        <v>74</v>
      </c>
      <c r="C21" s="2" t="s">
        <v>75</v>
      </c>
      <c r="D21" s="3" t="s">
        <v>76</v>
      </c>
      <c r="E21" s="3" t="s">
        <v>77</v>
      </c>
      <c r="F21" s="3">
        <v>156.156</v>
      </c>
      <c r="H21" s="3">
        <f>F21*AE21</f>
        <v>0</v>
      </c>
      <c r="I21" s="3">
        <f>J21-H21</f>
        <v>0</v>
      </c>
      <c r="J21" s="3">
        <f>F21*G21</f>
        <v>0</v>
      </c>
      <c r="K21" s="3">
        <v>0</v>
      </c>
      <c r="L21" s="3">
        <f>F21*K21</f>
        <v>0</v>
      </c>
      <c r="M21" s="3" t="s">
        <v>49</v>
      </c>
      <c r="N21" s="3">
        <v>1</v>
      </c>
      <c r="O21" s="3">
        <f>IF(N21=5,I21,0)</f>
        <v>0</v>
      </c>
      <c r="Z21" s="3">
        <f>IF(AD21=0,J21,0)</f>
        <v>0</v>
      </c>
      <c r="AA21" s="3">
        <f>IF(AD21=15,J21,0)</f>
        <v>0</v>
      </c>
      <c r="AB21" s="3">
        <f>IF(AD21=21,J21,0)</f>
        <v>0</v>
      </c>
      <c r="AD21" s="3">
        <v>21</v>
      </c>
      <c r="AE21" s="3">
        <f>G21*AG21</f>
        <v>0</v>
      </c>
      <c r="AF21" s="3">
        <f>G21*(1-AG21)</f>
        <v>0</v>
      </c>
      <c r="AG21" s="3">
        <v>0</v>
      </c>
      <c r="AM21" s="3">
        <f>F21*AE21</f>
        <v>0</v>
      </c>
      <c r="AN21" s="3">
        <f>F21*AF21</f>
        <v>0</v>
      </c>
      <c r="AO21" s="3" t="s">
        <v>78</v>
      </c>
      <c r="AP21" s="3" t="s">
        <v>79</v>
      </c>
      <c r="AQ21" s="28" t="s">
        <v>52</v>
      </c>
    </row>
    <row r="22" spans="1:13" ht="12.75">
      <c r="A22" s="34"/>
      <c r="B22" s="35"/>
      <c r="C22" s="35"/>
      <c r="D22" s="36"/>
      <c r="E22" s="36"/>
      <c r="F22" s="36"/>
      <c r="G22" s="36"/>
      <c r="H22" s="36" t="s">
        <v>80</v>
      </c>
      <c r="I22" s="36"/>
      <c r="J22" s="36">
        <f>J8+J15+J20</f>
        <v>0</v>
      </c>
      <c r="K22" s="36"/>
      <c r="L22" s="36"/>
      <c r="M22" s="36"/>
    </row>
    <row r="23" ht="12.75">
      <c r="A23" s="37" t="s">
        <v>81</v>
      </c>
    </row>
    <row r="24" ht="12.75" customHeight="1"/>
  </sheetData>
  <sheetProtection selectLockedCells="1" selectUnlockedCells="1"/>
  <mergeCells count="29">
    <mergeCell ref="A1:M1"/>
    <mergeCell ref="A2:C2"/>
    <mergeCell ref="E2:F2"/>
    <mergeCell ref="G2:H2"/>
    <mergeCell ref="J2:M2"/>
    <mergeCell ref="A3:C3"/>
    <mergeCell ref="E3:F3"/>
    <mergeCell ref="G3:H3"/>
    <mergeCell ref="J3:M3"/>
    <mergeCell ref="A4:C4"/>
    <mergeCell ref="E4:F4"/>
    <mergeCell ref="G4:H4"/>
    <mergeCell ref="J4:M4"/>
    <mergeCell ref="A5:C5"/>
    <mergeCell ref="E5:F5"/>
    <mergeCell ref="G5:H5"/>
    <mergeCell ref="J5:M5"/>
    <mergeCell ref="A6:A7"/>
    <mergeCell ref="B6:B7"/>
    <mergeCell ref="C6:C7"/>
    <mergeCell ref="E6:E7"/>
    <mergeCell ref="F6:F7"/>
    <mergeCell ref="G6:G7"/>
    <mergeCell ref="H6:J6"/>
    <mergeCell ref="K6:L6"/>
    <mergeCell ref="M6:M7"/>
    <mergeCell ref="D11:M11"/>
    <mergeCell ref="D14:M14"/>
    <mergeCell ref="H22:I22"/>
  </mergeCells>
  <printOptions/>
  <pageMargins left="0.7" right="0.7" top="0.75" bottom="0.75" header="0.5118055555555555" footer="0.5118055555555555"/>
  <pageSetup fitToHeight="0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workbookViewId="0" topLeftCell="A1">
      <selection activeCell="A15" sqref="A15"/>
    </sheetView>
  </sheetViews>
  <sheetFormatPr defaultColWidth="8.00390625" defaultRowHeight="12.75"/>
  <cols>
    <col min="1" max="1" width="4.7109375" style="1" customWidth="1"/>
    <col min="2" max="2" width="7.8515625" style="10" customWidth="1"/>
    <col min="3" max="3" width="14.00390625" style="10" customWidth="1"/>
    <col min="4" max="7" width="15.00390625" style="3" customWidth="1"/>
    <col min="8" max="8" width="4.28125" style="3" customWidth="1"/>
    <col min="9" max="10" width="12.00390625" style="3" customWidth="1"/>
    <col min="11" max="11" width="12.8515625" style="3" customWidth="1"/>
    <col min="12" max="12" width="16.421875" style="3" customWidth="1"/>
    <col min="13" max="13" width="9.140625" style="3" customWidth="1"/>
    <col min="14" max="16384" width="9.00390625" style="0" customWidth="1"/>
  </cols>
  <sheetData>
    <row r="1" spans="1:13" ht="25.5" customHeight="1">
      <c r="A1" s="4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"/>
    </row>
    <row r="2" spans="1:13" ht="25.5" customHeight="1">
      <c r="A2" s="5" t="s">
        <v>1</v>
      </c>
      <c r="B2" s="5"/>
      <c r="C2" s="6" t="s">
        <v>2</v>
      </c>
      <c r="D2" s="6"/>
      <c r="E2" s="6"/>
      <c r="F2" s="7" t="s">
        <v>3</v>
      </c>
      <c r="G2" s="7"/>
      <c r="H2" s="7"/>
      <c r="I2" s="7" t="s">
        <v>4</v>
      </c>
      <c r="J2" s="8" t="s">
        <v>5</v>
      </c>
      <c r="K2" s="8"/>
      <c r="L2" s="8"/>
      <c r="M2" s="2"/>
    </row>
    <row r="3" spans="1:13" ht="25.5" customHeight="1">
      <c r="A3" s="9" t="s">
        <v>6</v>
      </c>
      <c r="B3" s="9"/>
      <c r="C3" s="38"/>
      <c r="D3" s="38"/>
      <c r="E3" s="38"/>
      <c r="F3" s="10" t="s">
        <v>7</v>
      </c>
      <c r="G3" s="11" t="s">
        <v>8</v>
      </c>
      <c r="H3" s="11"/>
      <c r="I3" s="10" t="s">
        <v>9</v>
      </c>
      <c r="J3" s="12" t="s">
        <v>10</v>
      </c>
      <c r="K3" s="12"/>
      <c r="L3" s="12"/>
      <c r="M3" s="2"/>
    </row>
    <row r="4" spans="1:13" ht="25.5" customHeight="1">
      <c r="A4" s="9" t="s">
        <v>11</v>
      </c>
      <c r="B4" s="9"/>
      <c r="C4" s="38" t="s">
        <v>12</v>
      </c>
      <c r="D4" s="38"/>
      <c r="E4" s="38"/>
      <c r="F4" s="10" t="s">
        <v>13</v>
      </c>
      <c r="G4" s="11"/>
      <c r="H4" s="11"/>
      <c r="I4" s="10" t="s">
        <v>14</v>
      </c>
      <c r="J4" s="12"/>
      <c r="K4" s="12"/>
      <c r="L4" s="12"/>
      <c r="M4" s="2"/>
    </row>
    <row r="5" spans="1:13" ht="25.5" customHeight="1">
      <c r="A5" s="13" t="s">
        <v>15</v>
      </c>
      <c r="B5" s="13"/>
      <c r="C5" s="14"/>
      <c r="D5" s="14"/>
      <c r="E5" s="14"/>
      <c r="F5" s="14" t="s">
        <v>16</v>
      </c>
      <c r="G5" s="15" t="s">
        <v>8</v>
      </c>
      <c r="H5" s="15"/>
      <c r="I5" s="14" t="s">
        <v>17</v>
      </c>
      <c r="J5" s="16"/>
      <c r="K5" s="16"/>
      <c r="L5" s="16"/>
      <c r="M5" s="2"/>
    </row>
    <row r="6" spans="1:12" ht="12.75" customHeight="1">
      <c r="A6" s="17" t="s">
        <v>18</v>
      </c>
      <c r="B6" s="18" t="s">
        <v>19</v>
      </c>
      <c r="C6" s="18" t="s">
        <v>20</v>
      </c>
      <c r="D6" s="20" t="s">
        <v>21</v>
      </c>
      <c r="E6" s="20"/>
      <c r="F6" s="20"/>
      <c r="G6" s="20"/>
      <c r="H6" s="20" t="s">
        <v>22</v>
      </c>
      <c r="I6" s="20" t="s">
        <v>28</v>
      </c>
      <c r="J6" s="20"/>
      <c r="K6" s="20" t="s">
        <v>23</v>
      </c>
      <c r="L6" s="39" t="s">
        <v>27</v>
      </c>
    </row>
    <row r="7" spans="1:12" ht="12.75">
      <c r="A7" s="1" t="s">
        <v>45</v>
      </c>
      <c r="C7" s="10" t="s">
        <v>46</v>
      </c>
      <c r="D7" s="40" t="s">
        <v>47</v>
      </c>
      <c r="E7" s="40"/>
      <c r="F7" s="40"/>
      <c r="G7" s="40"/>
      <c r="H7" s="3" t="s">
        <v>48</v>
      </c>
      <c r="I7" s="40" t="s">
        <v>53</v>
      </c>
      <c r="J7" s="40"/>
      <c r="K7" s="3">
        <v>540</v>
      </c>
      <c r="L7" s="3" t="s">
        <v>49</v>
      </c>
    </row>
    <row r="8" spans="3:12" ht="12.75" customHeight="1">
      <c r="C8" s="41" t="s">
        <v>54</v>
      </c>
      <c r="D8" s="33" t="s">
        <v>55</v>
      </c>
      <c r="E8" s="33"/>
      <c r="F8" s="33"/>
      <c r="G8" s="33"/>
      <c r="H8" s="33"/>
      <c r="I8" s="33"/>
      <c r="J8" s="33"/>
      <c r="K8" s="33"/>
      <c r="L8" s="33"/>
    </row>
    <row r="9" spans="1:12" ht="12.75">
      <c r="A9" s="1" t="s">
        <v>56</v>
      </c>
      <c r="C9" s="10" t="s">
        <v>57</v>
      </c>
      <c r="D9" s="40" t="s">
        <v>58</v>
      </c>
      <c r="E9" s="40"/>
      <c r="F9" s="40"/>
      <c r="G9" s="40"/>
      <c r="H9" s="3" t="s">
        <v>59</v>
      </c>
      <c r="I9" s="40" t="s">
        <v>60</v>
      </c>
      <c r="J9" s="40"/>
      <c r="K9" s="3">
        <v>108</v>
      </c>
      <c r="L9" s="3" t="s">
        <v>49</v>
      </c>
    </row>
    <row r="10" spans="3:12" ht="12.75" customHeight="1">
      <c r="C10" s="41" t="s">
        <v>54</v>
      </c>
      <c r="D10" s="33" t="s">
        <v>55</v>
      </c>
      <c r="E10" s="33"/>
      <c r="F10" s="33"/>
      <c r="G10" s="33"/>
      <c r="H10" s="33"/>
      <c r="I10" s="33"/>
      <c r="J10" s="33"/>
      <c r="K10" s="33"/>
      <c r="L10" s="33"/>
    </row>
    <row r="11" spans="1:12" ht="12.75">
      <c r="A11" s="1" t="s">
        <v>63</v>
      </c>
      <c r="C11" s="10" t="s">
        <v>64</v>
      </c>
      <c r="D11" s="40" t="s">
        <v>65</v>
      </c>
      <c r="E11" s="40"/>
      <c r="F11" s="40"/>
      <c r="G11" s="40"/>
      <c r="H11" s="3" t="s">
        <v>59</v>
      </c>
      <c r="I11" s="40" t="s">
        <v>68</v>
      </c>
      <c r="J11" s="40"/>
      <c r="K11" s="3">
        <v>71.5</v>
      </c>
      <c r="L11" s="3" t="s">
        <v>49</v>
      </c>
    </row>
    <row r="12" spans="1:12" ht="12.75">
      <c r="A12" s="1" t="s">
        <v>69</v>
      </c>
      <c r="C12" s="10" t="s">
        <v>70</v>
      </c>
      <c r="D12" s="40" t="s">
        <v>71</v>
      </c>
      <c r="E12" s="40"/>
      <c r="F12" s="40"/>
      <c r="G12" s="40"/>
      <c r="H12" s="3" t="s">
        <v>48</v>
      </c>
      <c r="I12" s="40" t="s">
        <v>68</v>
      </c>
      <c r="J12" s="40"/>
      <c r="K12" s="3">
        <v>71.5</v>
      </c>
      <c r="L12" s="3" t="s">
        <v>49</v>
      </c>
    </row>
    <row r="14" ht="12.75">
      <c r="A14" s="37" t="s">
        <v>81</v>
      </c>
    </row>
    <row r="15" ht="12.75" customHeight="1"/>
  </sheetData>
  <sheetProtection selectLockedCells="1" selectUnlockedCells="1"/>
  <mergeCells count="29">
    <mergeCell ref="A1:L1"/>
    <mergeCell ref="A2:B2"/>
    <mergeCell ref="C2:E2"/>
    <mergeCell ref="G2:H2"/>
    <mergeCell ref="J2:L2"/>
    <mergeCell ref="A3:B3"/>
    <mergeCell ref="C3:E3"/>
    <mergeCell ref="G3:H3"/>
    <mergeCell ref="J3:L3"/>
    <mergeCell ref="A4:B4"/>
    <mergeCell ref="C4:E4"/>
    <mergeCell ref="G4:H4"/>
    <mergeCell ref="J4:L4"/>
    <mergeCell ref="A5:B5"/>
    <mergeCell ref="C5:E5"/>
    <mergeCell ref="G5:H5"/>
    <mergeCell ref="J5:L5"/>
    <mergeCell ref="D6:G6"/>
    <mergeCell ref="I6:J6"/>
    <mergeCell ref="D7:G7"/>
    <mergeCell ref="I7:J7"/>
    <mergeCell ref="D8:L8"/>
    <mergeCell ref="D9:G9"/>
    <mergeCell ref="I9:J9"/>
    <mergeCell ref="D10:L10"/>
    <mergeCell ref="D11:G11"/>
    <mergeCell ref="I11:J11"/>
    <mergeCell ref="D12:G12"/>
    <mergeCell ref="I12:J12"/>
  </mergeCells>
  <printOptions/>
  <pageMargins left="0.7" right="0.7" top="0.75" bottom="0.75" header="0.5118055555555555" footer="0.5118055555555555"/>
  <pageSetup fitToHeight="0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F35" sqref="F35"/>
    </sheetView>
  </sheetViews>
  <sheetFormatPr defaultColWidth="8.00390625" defaultRowHeight="12.75"/>
  <cols>
    <col min="1" max="1" width="9.140625" style="3" customWidth="1"/>
    <col min="2" max="2" width="12.8515625" style="3" customWidth="1"/>
    <col min="3" max="3" width="22.8515625" style="3" customWidth="1"/>
    <col min="4" max="4" width="10.00390625" style="3" customWidth="1"/>
    <col min="5" max="5" width="14.00390625" style="3" customWidth="1"/>
    <col min="6" max="6" width="22.8515625" style="3" customWidth="1"/>
    <col min="7" max="7" width="9.140625" style="3" customWidth="1"/>
    <col min="8" max="8" width="12.8515625" style="3" customWidth="1"/>
    <col min="9" max="9" width="22.8515625" style="3" customWidth="1"/>
    <col min="10" max="16384" width="9.00390625" style="0" customWidth="1"/>
  </cols>
  <sheetData>
    <row r="1" spans="1:9" ht="30" customHeight="1">
      <c r="A1" s="42" t="s">
        <v>83</v>
      </c>
      <c r="B1" s="42"/>
      <c r="C1" s="42"/>
      <c r="D1" s="42"/>
      <c r="E1" s="42"/>
      <c r="F1" s="42"/>
      <c r="G1" s="42"/>
      <c r="H1" s="42"/>
      <c r="I1" s="42"/>
    </row>
    <row r="2" spans="1:9" ht="25.5" customHeight="1">
      <c r="A2" s="43" t="s">
        <v>1</v>
      </c>
      <c r="B2" s="43"/>
      <c r="C2" s="35" t="s">
        <v>2</v>
      </c>
      <c r="D2" s="44"/>
      <c r="E2" s="44" t="s">
        <v>4</v>
      </c>
      <c r="F2" s="44" t="s">
        <v>5</v>
      </c>
      <c r="G2" s="44"/>
      <c r="H2" s="44" t="s">
        <v>84</v>
      </c>
      <c r="I2" s="45" t="s">
        <v>85</v>
      </c>
    </row>
    <row r="3" spans="1:9" ht="25.5" customHeight="1">
      <c r="A3" s="46" t="s">
        <v>6</v>
      </c>
      <c r="B3" s="46"/>
      <c r="C3" s="2"/>
      <c r="D3" s="2"/>
      <c r="E3" s="2" t="s">
        <v>9</v>
      </c>
      <c r="F3" s="2" t="s">
        <v>10</v>
      </c>
      <c r="G3" s="2"/>
      <c r="H3" s="2" t="s">
        <v>84</v>
      </c>
      <c r="I3" s="47" t="s">
        <v>86</v>
      </c>
    </row>
    <row r="4" spans="1:9" ht="25.5" customHeight="1">
      <c r="A4" s="46" t="s">
        <v>11</v>
      </c>
      <c r="B4" s="46"/>
      <c r="C4" s="2" t="s">
        <v>12</v>
      </c>
      <c r="D4" s="2"/>
      <c r="E4" s="2" t="s">
        <v>14</v>
      </c>
      <c r="F4" s="2"/>
      <c r="G4" s="2"/>
      <c r="H4" s="2" t="s">
        <v>84</v>
      </c>
      <c r="I4" s="47"/>
    </row>
    <row r="5" spans="1:9" ht="25.5" customHeight="1">
      <c r="A5" s="46" t="s">
        <v>7</v>
      </c>
      <c r="B5" s="46"/>
      <c r="C5" s="2" t="s">
        <v>8</v>
      </c>
      <c r="D5" s="2"/>
      <c r="E5" s="2" t="s">
        <v>13</v>
      </c>
      <c r="F5" s="2"/>
      <c r="G5" s="2"/>
      <c r="H5" s="2" t="s">
        <v>87</v>
      </c>
      <c r="I5" s="48">
        <v>5</v>
      </c>
    </row>
    <row r="6" spans="1:9" ht="25.5" customHeight="1">
      <c r="A6" s="49" t="s">
        <v>15</v>
      </c>
      <c r="B6" s="49"/>
      <c r="C6" s="50"/>
      <c r="D6" s="50"/>
      <c r="E6" s="50" t="s">
        <v>17</v>
      </c>
      <c r="F6" s="50"/>
      <c r="G6" s="50"/>
      <c r="H6" s="50" t="s">
        <v>88</v>
      </c>
      <c r="I6" s="51" t="s">
        <v>8</v>
      </c>
    </row>
    <row r="7" spans="1:9" ht="25.5" customHeight="1">
      <c r="A7" s="52" t="s">
        <v>89</v>
      </c>
      <c r="B7" s="52"/>
      <c r="C7" s="52"/>
      <c r="D7" s="52"/>
      <c r="E7" s="52"/>
      <c r="F7" s="52"/>
      <c r="G7" s="52"/>
      <c r="H7" s="52"/>
      <c r="I7" s="52"/>
    </row>
    <row r="8" spans="1:9" ht="25.5" customHeight="1">
      <c r="A8" s="53" t="s">
        <v>90</v>
      </c>
      <c r="B8" s="54" t="s">
        <v>91</v>
      </c>
      <c r="C8" s="54"/>
      <c r="D8" s="53" t="s">
        <v>92</v>
      </c>
      <c r="E8" s="54" t="s">
        <v>93</v>
      </c>
      <c r="F8" s="54"/>
      <c r="G8" s="53" t="s">
        <v>94</v>
      </c>
      <c r="H8" s="54" t="s">
        <v>95</v>
      </c>
      <c r="I8" s="54"/>
    </row>
    <row r="9" spans="1:9" ht="12.75">
      <c r="A9" s="55" t="s">
        <v>96</v>
      </c>
      <c r="B9" s="56" t="s">
        <v>97</v>
      </c>
      <c r="C9" s="57">
        <f>SUM('Stavební rozpočet'!R8:R21)</f>
        <v>0</v>
      </c>
      <c r="D9" s="57" t="s">
        <v>98</v>
      </c>
      <c r="E9" s="57"/>
      <c r="F9" s="57">
        <v>0</v>
      </c>
      <c r="G9" s="57" t="s">
        <v>99</v>
      </c>
      <c r="H9" s="57"/>
      <c r="I9" s="57">
        <v>0</v>
      </c>
    </row>
    <row r="10" spans="1:9" ht="12.75">
      <c r="A10" s="55"/>
      <c r="B10" s="56" t="s">
        <v>30</v>
      </c>
      <c r="C10" s="57">
        <f>SUM('Stavební rozpočet'!S8:S21)</f>
        <v>0</v>
      </c>
      <c r="D10" s="57" t="s">
        <v>100</v>
      </c>
      <c r="E10" s="57"/>
      <c r="F10" s="57">
        <v>0</v>
      </c>
      <c r="G10" s="57" t="s">
        <v>101</v>
      </c>
      <c r="H10" s="57"/>
      <c r="I10" s="57">
        <v>0</v>
      </c>
    </row>
    <row r="11" spans="1:9" ht="12.75">
      <c r="A11" s="55" t="s">
        <v>102</v>
      </c>
      <c r="B11" s="56" t="s">
        <v>97</v>
      </c>
      <c r="C11" s="57">
        <f>SUM('Stavební rozpočet'!T8:T21)</f>
        <v>0</v>
      </c>
      <c r="D11" s="57" t="s">
        <v>103</v>
      </c>
      <c r="E11" s="57"/>
      <c r="F11" s="57">
        <v>0</v>
      </c>
      <c r="G11" s="57" t="s">
        <v>104</v>
      </c>
      <c r="H11" s="57"/>
      <c r="I11" s="57">
        <v>0</v>
      </c>
    </row>
    <row r="12" spans="1:9" ht="12.75">
      <c r="A12" s="55"/>
      <c r="B12" s="56" t="s">
        <v>30</v>
      </c>
      <c r="C12" s="57">
        <f>SUM('Stavební rozpočet'!U8:U21)</f>
        <v>0</v>
      </c>
      <c r="D12" s="57"/>
      <c r="E12" s="57"/>
      <c r="F12" s="57">
        <v>0</v>
      </c>
      <c r="G12" s="57" t="s">
        <v>105</v>
      </c>
      <c r="H12" s="57"/>
      <c r="I12" s="57">
        <v>0</v>
      </c>
    </row>
    <row r="13" spans="1:9" ht="12.75">
      <c r="A13" s="55" t="s">
        <v>106</v>
      </c>
      <c r="B13" s="56" t="s">
        <v>97</v>
      </c>
      <c r="C13" s="57">
        <f>SUM('Stavební rozpočet'!V8:V21)</f>
        <v>0</v>
      </c>
      <c r="D13" s="57"/>
      <c r="E13" s="57"/>
      <c r="F13" s="57">
        <v>0</v>
      </c>
      <c r="G13" s="57" t="s">
        <v>107</v>
      </c>
      <c r="H13" s="57"/>
      <c r="I13" s="57">
        <v>0</v>
      </c>
    </row>
    <row r="14" spans="1:9" ht="12.75">
      <c r="A14" s="55"/>
      <c r="B14" s="56" t="s">
        <v>30</v>
      </c>
      <c r="C14" s="57">
        <f>SUM('Stavební rozpočet'!W8:W21)</f>
        <v>0</v>
      </c>
      <c r="D14" s="57"/>
      <c r="E14" s="57"/>
      <c r="F14" s="57">
        <v>0</v>
      </c>
      <c r="G14" s="57" t="s">
        <v>108</v>
      </c>
      <c r="H14" s="57"/>
      <c r="I14" s="57">
        <v>0</v>
      </c>
    </row>
    <row r="15" spans="1:9" ht="12.75">
      <c r="A15" s="58" t="s">
        <v>109</v>
      </c>
      <c r="B15" s="58"/>
      <c r="C15" s="57">
        <f>SUM('Stavební rozpočet'!X8:X21)</f>
        <v>0</v>
      </c>
      <c r="D15" s="57"/>
      <c r="E15" s="57"/>
      <c r="F15" s="57">
        <v>0</v>
      </c>
      <c r="G15" s="59"/>
      <c r="H15" s="56"/>
      <c r="I15" s="57"/>
    </row>
    <row r="16" spans="1:9" ht="12.75">
      <c r="A16" s="58" t="s">
        <v>110</v>
      </c>
      <c r="B16" s="58"/>
      <c r="C16" s="57">
        <f>SUM('Stavební rozpočet'!P8:P21)</f>
        <v>0</v>
      </c>
      <c r="D16" s="57"/>
      <c r="E16" s="57"/>
      <c r="F16" s="57">
        <v>0</v>
      </c>
      <c r="G16" s="59"/>
      <c r="H16" s="56"/>
      <c r="I16" s="57"/>
    </row>
    <row r="17" spans="1:9" ht="12.75">
      <c r="A17" s="58" t="s">
        <v>111</v>
      </c>
      <c r="B17" s="58"/>
      <c r="C17" s="57">
        <f>SUM(C9:C16)</f>
        <v>0</v>
      </c>
      <c r="D17" s="58" t="s">
        <v>112</v>
      </c>
      <c r="E17" s="58"/>
      <c r="F17" s="57">
        <f>SUM(F9:F16)</f>
        <v>0</v>
      </c>
      <c r="G17" s="58" t="s">
        <v>113</v>
      </c>
      <c r="H17" s="58"/>
      <c r="I17" s="57">
        <f>SUM(I9:I16)</f>
        <v>0</v>
      </c>
    </row>
    <row r="18" spans="1:9" ht="12.75">
      <c r="A18" s="60"/>
      <c r="B18" s="60"/>
      <c r="C18" s="60"/>
      <c r="D18" s="58" t="s">
        <v>114</v>
      </c>
      <c r="E18" s="58"/>
      <c r="F18" s="57">
        <v>0</v>
      </c>
      <c r="G18" s="58" t="s">
        <v>115</v>
      </c>
      <c r="H18" s="58"/>
      <c r="I18" s="57">
        <v>0</v>
      </c>
    </row>
    <row r="19" spans="1:9" ht="12.75">
      <c r="A19" s="60"/>
      <c r="B19" s="60"/>
      <c r="C19" s="60"/>
      <c r="D19" s="60"/>
      <c r="E19" s="60"/>
      <c r="F19" s="60"/>
      <c r="G19" s="61"/>
      <c r="H19" s="61"/>
      <c r="I19" s="60"/>
    </row>
    <row r="20" spans="1:9" ht="12.75">
      <c r="A20" s="60"/>
      <c r="B20" s="60"/>
      <c r="C20" s="60"/>
      <c r="D20" s="60"/>
      <c r="E20" s="60"/>
      <c r="F20" s="60"/>
      <c r="G20" s="61"/>
      <c r="H20" s="61"/>
      <c r="I20" s="60"/>
    </row>
    <row r="21" spans="1:9" ht="12.75">
      <c r="A21" s="60"/>
      <c r="B21" s="60"/>
      <c r="C21" s="60"/>
      <c r="D21" s="60"/>
      <c r="E21" s="60"/>
      <c r="F21" s="60"/>
      <c r="G21" s="60"/>
      <c r="H21" s="60"/>
      <c r="I21" s="60"/>
    </row>
    <row r="22" spans="1:9" ht="12.75">
      <c r="A22" s="62" t="s">
        <v>116</v>
      </c>
      <c r="B22" s="62"/>
      <c r="C22" s="63">
        <f>SUM('Stavební rozpočet'!Z9:Z21)*(1-C18/100)</f>
        <v>0</v>
      </c>
      <c r="D22" s="60"/>
      <c r="E22" s="60"/>
      <c r="F22" s="60"/>
      <c r="G22" s="60"/>
      <c r="H22" s="60"/>
      <c r="I22" s="60"/>
    </row>
    <row r="23" spans="1:9" ht="12.75">
      <c r="A23" s="62" t="s">
        <v>117</v>
      </c>
      <c r="B23" s="62"/>
      <c r="C23" s="63">
        <f>SUM('Stavební rozpočet'!AA9:AA21)*(1-C18/100)</f>
        <v>0</v>
      </c>
      <c r="D23" s="62" t="s">
        <v>118</v>
      </c>
      <c r="E23" s="62"/>
      <c r="F23" s="63">
        <f>ROUND(C23*(15/100),2)</f>
        <v>0</v>
      </c>
      <c r="G23" s="62" t="s">
        <v>119</v>
      </c>
      <c r="H23" s="62"/>
      <c r="I23" s="63">
        <f>SUM(C22:C24)</f>
        <v>0</v>
      </c>
    </row>
    <row r="24" spans="1:9" ht="12.75">
      <c r="A24" s="62" t="s">
        <v>120</v>
      </c>
      <c r="B24" s="62"/>
      <c r="C24" s="63">
        <f>SUM('Stavební rozpočet'!AB9:AB21)*(1-C18/100)+(F17+I17+F18+I18+I19+I20)</f>
        <v>0</v>
      </c>
      <c r="D24" s="62" t="s">
        <v>121</v>
      </c>
      <c r="E24" s="62"/>
      <c r="F24" s="63">
        <f>ROUND(C24*(21/100),2)</f>
        <v>0</v>
      </c>
      <c r="G24" s="62" t="s">
        <v>122</v>
      </c>
      <c r="H24" s="62"/>
      <c r="I24" s="63">
        <f>F23+F24+I23</f>
        <v>0</v>
      </c>
    </row>
    <row r="25" spans="1:9" ht="12.75">
      <c r="A25" s="60"/>
      <c r="B25" s="60"/>
      <c r="C25" s="60"/>
      <c r="D25" s="60"/>
      <c r="E25" s="60"/>
      <c r="F25" s="60"/>
      <c r="G25" s="60"/>
      <c r="H25" s="60"/>
      <c r="I25" s="60"/>
    </row>
    <row r="26" spans="1:9" ht="12.75">
      <c r="A26" s="64" t="s">
        <v>9</v>
      </c>
      <c r="B26" s="64"/>
      <c r="C26" s="64"/>
      <c r="D26" s="64" t="s">
        <v>4</v>
      </c>
      <c r="E26" s="64"/>
      <c r="F26" s="64"/>
      <c r="G26" s="64" t="s">
        <v>14</v>
      </c>
      <c r="H26" s="64"/>
      <c r="I26" s="64"/>
    </row>
    <row r="27" spans="1:9" ht="12.75">
      <c r="A27" s="65"/>
      <c r="B27" s="65"/>
      <c r="C27" s="65"/>
      <c r="D27" s="65"/>
      <c r="E27" s="65"/>
      <c r="F27" s="65"/>
      <c r="G27" s="65"/>
      <c r="H27" s="65"/>
      <c r="I27" s="65"/>
    </row>
    <row r="28" spans="1:9" ht="12.75">
      <c r="A28" s="65"/>
      <c r="B28" s="65"/>
      <c r="C28" s="65"/>
      <c r="D28" s="65"/>
      <c r="E28" s="65"/>
      <c r="F28" s="65"/>
      <c r="G28" s="65"/>
      <c r="H28" s="65"/>
      <c r="I28" s="65"/>
    </row>
    <row r="29" spans="1:9" ht="12.75">
      <c r="A29" s="65"/>
      <c r="B29" s="65"/>
      <c r="C29" s="65"/>
      <c r="D29" s="65"/>
      <c r="E29" s="65"/>
      <c r="F29" s="65"/>
      <c r="G29" s="65"/>
      <c r="H29" s="65"/>
      <c r="I29" s="65"/>
    </row>
    <row r="30" spans="1:9" ht="12.75">
      <c r="A30" s="66" t="s">
        <v>123</v>
      </c>
      <c r="B30" s="66"/>
      <c r="C30" s="66"/>
      <c r="D30" s="66" t="s">
        <v>123</v>
      </c>
      <c r="E30" s="66"/>
      <c r="F30" s="66"/>
      <c r="G30" s="66" t="s">
        <v>123</v>
      </c>
      <c r="H30" s="66"/>
      <c r="I30" s="66"/>
    </row>
    <row r="31" spans="1:9" ht="12.75">
      <c r="A31" s="67" t="s">
        <v>81</v>
      </c>
      <c r="B31" s="60"/>
      <c r="C31" s="60"/>
      <c r="D31" s="60"/>
      <c r="E31" s="60"/>
      <c r="F31" s="60"/>
      <c r="G31" s="60"/>
      <c r="H31" s="60"/>
      <c r="I31" s="60"/>
    </row>
    <row r="32" ht="12.75" customHeight="1"/>
  </sheetData>
  <sheetProtection selectLockedCells="1" selectUnlockedCells="1"/>
  <mergeCells count="50">
    <mergeCell ref="A1:I1"/>
    <mergeCell ref="A2:B2"/>
    <mergeCell ref="A3:B3"/>
    <mergeCell ref="A4:B4"/>
    <mergeCell ref="A5:B5"/>
    <mergeCell ref="A6:B6"/>
    <mergeCell ref="A7:I7"/>
    <mergeCell ref="B8:C8"/>
    <mergeCell ref="E8:F8"/>
    <mergeCell ref="H8:I8"/>
    <mergeCell ref="A9:A10"/>
    <mergeCell ref="D9:E9"/>
    <mergeCell ref="G9:H9"/>
    <mergeCell ref="D10:E10"/>
    <mergeCell ref="G10:H10"/>
    <mergeCell ref="A11:A12"/>
    <mergeCell ref="D11:E11"/>
    <mergeCell ref="G11:H11"/>
    <mergeCell ref="D12:E12"/>
    <mergeCell ref="G12:H12"/>
    <mergeCell ref="A13:A14"/>
    <mergeCell ref="D13:E13"/>
    <mergeCell ref="G13:H13"/>
    <mergeCell ref="D14:E14"/>
    <mergeCell ref="G14:H14"/>
    <mergeCell ref="A15:B15"/>
    <mergeCell ref="D15:E15"/>
    <mergeCell ref="A16:B16"/>
    <mergeCell ref="D16:E16"/>
    <mergeCell ref="A17:B17"/>
    <mergeCell ref="D17:E17"/>
    <mergeCell ref="G17:H17"/>
    <mergeCell ref="D18:E18"/>
    <mergeCell ref="G18:H18"/>
    <mergeCell ref="A22:B22"/>
    <mergeCell ref="A23:B23"/>
    <mergeCell ref="D23:E23"/>
    <mergeCell ref="G23:H23"/>
    <mergeCell ref="A24:B24"/>
    <mergeCell ref="D24:E24"/>
    <mergeCell ref="G24:H24"/>
    <mergeCell ref="A26:C26"/>
    <mergeCell ref="D26:F26"/>
    <mergeCell ref="G26:I26"/>
    <mergeCell ref="A27:C29"/>
    <mergeCell ref="D27:F29"/>
    <mergeCell ref="G27:I29"/>
    <mergeCell ref="A30:C30"/>
    <mergeCell ref="D30:F30"/>
    <mergeCell ref="G30:I30"/>
  </mergeCells>
  <printOptions/>
  <pageMargins left="0.7" right="0.7" top="0.75" bottom="0.75" header="0.5118055555555555" footer="0.5118055555555555"/>
  <pageSetup fitToHeight="0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NÃ¡trÅ¾ DoubÃ­ SML</dc:title>
  <dc:subject/>
  <dc:creator>Verlag DashÅ‘fer, s.r.o.</dc:creator>
  <cp:keywords/>
  <dc:description/>
  <cp:lastModifiedBy/>
  <dcterms:created xsi:type="dcterms:W3CDTF">2018-07-30T11:43:59Z</dcterms:created>
  <dcterms:modified xsi:type="dcterms:W3CDTF">2018-07-30T11:45:56Z</dcterms:modified>
  <cp:category/>
  <cp:version/>
  <cp:contentType/>
  <cp:contentStatus/>
  <cp:revision>1</cp:revision>
</cp:coreProperties>
</file>