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Budyšínská" sheetId="2" r:id="rId2"/>
    <sheet name="002 - Hodkovická" sheetId="3" r:id="rId3"/>
    <sheet name="003 - Sametová" sheetId="4" r:id="rId4"/>
  </sheets>
  <definedNames>
    <definedName name="_xlnm.Print_Area" localSheetId="0">'Rekapitulace stavby'!$C$4:$AP$70,'Rekapitulace stavby'!$C$76:$AP$98</definedName>
    <definedName name="_xlnm.Print_Titles" localSheetId="0">'Rekapitulace stavby'!$85:$85</definedName>
    <definedName name="_xlnm.Print_Area" localSheetId="1">'001 - Budyšínská'!$C$4:$Q$70,'001 - Budyšínská'!$C$76:$Q$107,'001 - Budyšínská'!$C$113:$Q$230</definedName>
    <definedName name="_xlnm.Print_Titles" localSheetId="1">'001 - Budyšínská'!$123:$123</definedName>
    <definedName name="_xlnm.Print_Area" localSheetId="2">'002 - Hodkovická'!$C$4:$Q$70,'002 - Hodkovická'!$C$76:$Q$109,'002 - Hodkovická'!$C$115:$Q$299</definedName>
    <definedName name="_xlnm.Print_Titles" localSheetId="2">'002 - Hodkovická'!$125:$125</definedName>
    <definedName name="_xlnm.Print_Area" localSheetId="3">'003 - Sametová'!$C$4:$Q$70,'003 - Sametová'!$C$76:$Q$107,'003 - Sametová'!$C$113:$Q$273</definedName>
    <definedName name="_xlnm.Print_Titles" localSheetId="3">'003 - Sametová'!$123:$123</definedName>
  </definedNames>
  <calcPr/>
</workbook>
</file>

<file path=xl/calcChain.xml><?xml version="1.0" encoding="utf-8"?>
<calcChain xmlns="http://schemas.openxmlformats.org/spreadsheetml/2006/main">
  <c i="4" r="N273"/>
  <c i="1" r="AY90"/>
  <c r="AX90"/>
  <c i="4" r="BI269"/>
  <c r="BH269"/>
  <c r="BG269"/>
  <c r="BF269"/>
  <c r="AA269"/>
  <c r="AA268"/>
  <c r="Y269"/>
  <c r="Y268"/>
  <c r="W269"/>
  <c r="W268"/>
  <c r="BK269"/>
  <c r="BK268"/>
  <c r="N268"/>
  <c r="N269"/>
  <c r="BE269"/>
  <c r="N97"/>
  <c r="BI264"/>
  <c r="BH264"/>
  <c r="BG264"/>
  <c r="BF264"/>
  <c r="AA264"/>
  <c r="AA263"/>
  <c r="Y264"/>
  <c r="Y263"/>
  <c r="W264"/>
  <c r="W263"/>
  <c r="BK264"/>
  <c r="BK263"/>
  <c r="N263"/>
  <c r="N264"/>
  <c r="BE264"/>
  <c r="N96"/>
  <c r="BI260"/>
  <c r="BH260"/>
  <c r="BG260"/>
  <c r="BF260"/>
  <c r="AA260"/>
  <c r="AA259"/>
  <c r="AA258"/>
  <c r="Y260"/>
  <c r="Y259"/>
  <c r="Y258"/>
  <c r="W260"/>
  <c r="W259"/>
  <c r="W258"/>
  <c r="BK260"/>
  <c r="BK259"/>
  <c r="N259"/>
  <c r="BK258"/>
  <c r="N258"/>
  <c r="N260"/>
  <c r="BE260"/>
  <c r="N95"/>
  <c r="N94"/>
  <c r="BI257"/>
  <c r="BH257"/>
  <c r="BG257"/>
  <c r="BF257"/>
  <c r="AA257"/>
  <c r="AA256"/>
  <c r="Y257"/>
  <c r="Y256"/>
  <c r="W257"/>
  <c r="W256"/>
  <c r="BK257"/>
  <c r="BK256"/>
  <c r="N256"/>
  <c r="N257"/>
  <c r="BE257"/>
  <c r="N93"/>
  <c r="BI255"/>
  <c r="BH255"/>
  <c r="BG255"/>
  <c r="BF255"/>
  <c r="AA255"/>
  <c r="Y255"/>
  <c r="W255"/>
  <c r="BK255"/>
  <c r="N255"/>
  <c r="BE255"/>
  <c r="BI254"/>
  <c r="BH254"/>
  <c r="BG254"/>
  <c r="BF254"/>
  <c r="AA254"/>
  <c r="Y254"/>
  <c r="W254"/>
  <c r="BK254"/>
  <c r="N254"/>
  <c r="BE254"/>
  <c r="BI253"/>
  <c r="BH253"/>
  <c r="BG253"/>
  <c r="BF253"/>
  <c r="AA253"/>
  <c r="Y253"/>
  <c r="W253"/>
  <c r="BK253"/>
  <c r="N253"/>
  <c r="BE253"/>
  <c r="BI250"/>
  <c r="BH250"/>
  <c r="BG250"/>
  <c r="BF250"/>
  <c r="AA250"/>
  <c r="Y250"/>
  <c r="W250"/>
  <c r="BK250"/>
  <c r="N250"/>
  <c r="BE250"/>
  <c r="BI249"/>
  <c r="BH249"/>
  <c r="BG249"/>
  <c r="BF249"/>
  <c r="AA249"/>
  <c r="Y249"/>
  <c r="W249"/>
  <c r="BK249"/>
  <c r="N249"/>
  <c r="BE249"/>
  <c r="BI246"/>
  <c r="BH246"/>
  <c r="BG246"/>
  <c r="BF246"/>
  <c r="AA246"/>
  <c r="AA245"/>
  <c r="Y246"/>
  <c r="Y245"/>
  <c r="W246"/>
  <c r="W245"/>
  <c r="BK246"/>
  <c r="BK245"/>
  <c r="N245"/>
  <c r="N246"/>
  <c r="BE246"/>
  <c r="N92"/>
  <c r="BI239"/>
  <c r="BH239"/>
  <c r="BG239"/>
  <c r="BF239"/>
  <c r="AA239"/>
  <c r="Y239"/>
  <c r="W239"/>
  <c r="BK239"/>
  <c r="N239"/>
  <c r="BE239"/>
  <c r="BI236"/>
  <c r="BH236"/>
  <c r="BG236"/>
  <c r="BF236"/>
  <c r="AA236"/>
  <c r="Y236"/>
  <c r="W236"/>
  <c r="BK236"/>
  <c r="N236"/>
  <c r="BE236"/>
  <c r="BI230"/>
  <c r="BH230"/>
  <c r="BG230"/>
  <c r="BF230"/>
  <c r="AA230"/>
  <c r="Y230"/>
  <c r="W230"/>
  <c r="BK230"/>
  <c r="N230"/>
  <c r="BE230"/>
  <c r="BI220"/>
  <c r="BH220"/>
  <c r="BG220"/>
  <c r="BF220"/>
  <c r="AA220"/>
  <c r="Y220"/>
  <c r="W220"/>
  <c r="BK220"/>
  <c r="N220"/>
  <c r="BE220"/>
  <c r="BI219"/>
  <c r="BH219"/>
  <c r="BG219"/>
  <c r="BF219"/>
  <c r="AA219"/>
  <c r="Y219"/>
  <c r="W219"/>
  <c r="BK219"/>
  <c r="N219"/>
  <c r="BE219"/>
  <c r="BI218"/>
  <c r="BH218"/>
  <c r="BG218"/>
  <c r="BF218"/>
  <c r="AA218"/>
  <c r="Y218"/>
  <c r="W218"/>
  <c r="BK218"/>
  <c r="N218"/>
  <c r="BE218"/>
  <c r="BI217"/>
  <c r="BH217"/>
  <c r="BG217"/>
  <c r="BF217"/>
  <c r="AA217"/>
  <c r="Y217"/>
  <c r="W217"/>
  <c r="BK217"/>
  <c r="N217"/>
  <c r="BE217"/>
  <c r="BI216"/>
  <c r="BH216"/>
  <c r="BG216"/>
  <c r="BF216"/>
  <c r="AA216"/>
  <c r="Y216"/>
  <c r="W216"/>
  <c r="BK216"/>
  <c r="N216"/>
  <c r="BE216"/>
  <c r="BI215"/>
  <c r="BH215"/>
  <c r="BG215"/>
  <c r="BF215"/>
  <c r="AA215"/>
  <c r="Y215"/>
  <c r="W215"/>
  <c r="BK215"/>
  <c r="N215"/>
  <c r="BE215"/>
  <c r="BI213"/>
  <c r="BH213"/>
  <c r="BG213"/>
  <c r="BF213"/>
  <c r="AA213"/>
  <c r="Y213"/>
  <c r="W213"/>
  <c r="BK213"/>
  <c r="N213"/>
  <c r="BE213"/>
  <c r="BI211"/>
  <c r="BH211"/>
  <c r="BG211"/>
  <c r="BF211"/>
  <c r="AA211"/>
  <c r="Y211"/>
  <c r="W211"/>
  <c r="BK211"/>
  <c r="N211"/>
  <c r="BE211"/>
  <c r="BI209"/>
  <c r="BH209"/>
  <c r="BG209"/>
  <c r="BF209"/>
  <c r="AA209"/>
  <c r="Y209"/>
  <c r="W209"/>
  <c r="BK209"/>
  <c r="N209"/>
  <c r="BE209"/>
  <c r="BI206"/>
  <c r="BH206"/>
  <c r="BG206"/>
  <c r="BF206"/>
  <c r="AA206"/>
  <c r="AA205"/>
  <c r="Y206"/>
  <c r="Y205"/>
  <c r="W206"/>
  <c r="W205"/>
  <c r="BK206"/>
  <c r="BK205"/>
  <c r="N205"/>
  <c r="N206"/>
  <c r="BE206"/>
  <c r="N91"/>
  <c r="BI202"/>
  <c r="BH202"/>
  <c r="BG202"/>
  <c r="BF202"/>
  <c r="AA202"/>
  <c r="Y202"/>
  <c r="W202"/>
  <c r="BK202"/>
  <c r="N202"/>
  <c r="BE202"/>
  <c r="BI201"/>
  <c r="BH201"/>
  <c r="BG201"/>
  <c r="BF201"/>
  <c r="AA201"/>
  <c r="Y201"/>
  <c r="W201"/>
  <c r="BK201"/>
  <c r="N201"/>
  <c r="BE201"/>
  <c r="BI192"/>
  <c r="BH192"/>
  <c r="BG192"/>
  <c r="BF192"/>
  <c r="AA192"/>
  <c r="Y192"/>
  <c r="W192"/>
  <c r="BK192"/>
  <c r="N192"/>
  <c r="BE192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74"/>
  <c r="BH174"/>
  <c r="BG174"/>
  <c r="BF174"/>
  <c r="AA174"/>
  <c r="Y174"/>
  <c r="W174"/>
  <c r="BK174"/>
  <c r="N174"/>
  <c r="BE174"/>
  <c r="BI171"/>
  <c r="BH171"/>
  <c r="BG171"/>
  <c r="BF171"/>
  <c r="AA171"/>
  <c r="Y171"/>
  <c r="W171"/>
  <c r="BK171"/>
  <c r="N171"/>
  <c r="BE171"/>
  <c r="BI164"/>
  <c r="BH164"/>
  <c r="BG164"/>
  <c r="BF164"/>
  <c r="AA164"/>
  <c r="Y164"/>
  <c r="W164"/>
  <c r="BK164"/>
  <c r="N164"/>
  <c r="BE164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58"/>
  <c r="BH158"/>
  <c r="BG158"/>
  <c r="BF158"/>
  <c r="AA158"/>
  <c r="Y158"/>
  <c r="W158"/>
  <c r="BK158"/>
  <c r="N158"/>
  <c r="BE158"/>
  <c r="BI152"/>
  <c r="BH152"/>
  <c r="BG152"/>
  <c r="BF152"/>
  <c r="AA152"/>
  <c r="Y152"/>
  <c r="W152"/>
  <c r="BK152"/>
  <c r="N152"/>
  <c r="BE152"/>
  <c r="BI149"/>
  <c r="BH149"/>
  <c r="BG149"/>
  <c r="BF149"/>
  <c r="AA149"/>
  <c r="Y149"/>
  <c r="W149"/>
  <c r="BK149"/>
  <c r="N149"/>
  <c r="BE149"/>
  <c r="BI146"/>
  <c r="BH146"/>
  <c r="BG146"/>
  <c r="BF146"/>
  <c r="AA146"/>
  <c r="Y146"/>
  <c r="W146"/>
  <c r="BK146"/>
  <c r="N146"/>
  <c r="BE146"/>
  <c r="BI136"/>
  <c r="BH136"/>
  <c r="BG136"/>
  <c r="BF136"/>
  <c r="AA136"/>
  <c r="Y136"/>
  <c r="W136"/>
  <c r="BK136"/>
  <c r="N136"/>
  <c r="BE136"/>
  <c r="BI133"/>
  <c r="BH133"/>
  <c r="BG133"/>
  <c r="BF133"/>
  <c r="AA133"/>
  <c r="Y133"/>
  <c r="W133"/>
  <c r="BK133"/>
  <c r="N133"/>
  <c r="BE133"/>
  <c r="BI130"/>
  <c r="BH130"/>
  <c r="BG130"/>
  <c r="BF130"/>
  <c r="AA130"/>
  <c r="Y130"/>
  <c r="W130"/>
  <c r="BK130"/>
  <c r="N130"/>
  <c r="BE130"/>
  <c r="BI127"/>
  <c r="BH127"/>
  <c r="BG127"/>
  <c r="BF127"/>
  <c r="AA127"/>
  <c r="AA126"/>
  <c r="AA125"/>
  <c r="AA124"/>
  <c r="Y127"/>
  <c r="Y126"/>
  <c r="Y125"/>
  <c r="Y124"/>
  <c r="W127"/>
  <c r="W126"/>
  <c r="W125"/>
  <c r="W124"/>
  <c i="1" r="AU90"/>
  <c i="4" r="BK127"/>
  <c r="BK126"/>
  <c r="N126"/>
  <c r="BK125"/>
  <c r="N125"/>
  <c r="BK124"/>
  <c r="N124"/>
  <c r="N88"/>
  <c r="N127"/>
  <c r="BE127"/>
  <c r="N90"/>
  <c r="N89"/>
  <c r="F120"/>
  <c r="F118"/>
  <c r="F11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H36"/>
  <c i="1" r="BD90"/>
  <c i="4" r="BH100"/>
  <c r="H35"/>
  <c i="1" r="BC90"/>
  <c i="4" r="BG100"/>
  <c r="H34"/>
  <c i="1" r="BB90"/>
  <c i="4" r="BF100"/>
  <c r="M33"/>
  <c i="1" r="AW90"/>
  <c i="4" r="H33"/>
  <c i="1" r="BA90"/>
  <c i="4" r="N100"/>
  <c r="N99"/>
  <c r="L107"/>
  <c r="BE100"/>
  <c r="M32"/>
  <c i="1" r="AV90"/>
  <c i="4" r="H32"/>
  <c i="1" r="AZ90"/>
  <c i="4" r="M28"/>
  <c i="1" r="AS90"/>
  <c i="4" r="M27"/>
  <c r="F83"/>
  <c r="F81"/>
  <c r="F79"/>
  <c r="M30"/>
  <c i="1" r="AG90"/>
  <c i="4" r="L38"/>
  <c r="O21"/>
  <c r="E21"/>
  <c r="M121"/>
  <c r="M84"/>
  <c r="O20"/>
  <c r="O18"/>
  <c r="E18"/>
  <c r="M120"/>
  <c r="M83"/>
  <c r="O17"/>
  <c r="O15"/>
  <c r="E15"/>
  <c r="F121"/>
  <c r="F84"/>
  <c r="O14"/>
  <c r="O9"/>
  <c r="M118"/>
  <c r="M81"/>
  <c r="F6"/>
  <c r="F115"/>
  <c r="F78"/>
  <c i="3" r="N299"/>
  <c i="1" r="AY89"/>
  <c r="AX89"/>
  <c i="3" r="BI295"/>
  <c r="BH295"/>
  <c r="BG295"/>
  <c r="BF295"/>
  <c r="AA295"/>
  <c r="AA294"/>
  <c r="Y295"/>
  <c r="Y294"/>
  <c r="W295"/>
  <c r="W294"/>
  <c r="BK295"/>
  <c r="BK294"/>
  <c r="N294"/>
  <c r="N295"/>
  <c r="BE295"/>
  <c r="N99"/>
  <c r="BI290"/>
  <c r="BH290"/>
  <c r="BG290"/>
  <c r="BF290"/>
  <c r="AA290"/>
  <c r="AA289"/>
  <c r="Y290"/>
  <c r="Y289"/>
  <c r="W290"/>
  <c r="W289"/>
  <c r="BK290"/>
  <c r="BK289"/>
  <c r="N289"/>
  <c r="N290"/>
  <c r="BE290"/>
  <c r="N98"/>
  <c r="BI286"/>
  <c r="BH286"/>
  <c r="BG286"/>
  <c r="BF286"/>
  <c r="AA286"/>
  <c r="AA285"/>
  <c r="AA284"/>
  <c r="Y286"/>
  <c r="Y285"/>
  <c r="Y284"/>
  <c r="W286"/>
  <c r="W285"/>
  <c r="W284"/>
  <c r="BK286"/>
  <c r="BK285"/>
  <c r="N285"/>
  <c r="BK284"/>
  <c r="N284"/>
  <c r="N286"/>
  <c r="BE286"/>
  <c r="N97"/>
  <c r="N96"/>
  <c r="BI283"/>
  <c r="BH283"/>
  <c r="BG283"/>
  <c r="BF283"/>
  <c r="AA283"/>
  <c r="Y283"/>
  <c r="W283"/>
  <c r="BK283"/>
  <c r="N283"/>
  <c r="BE283"/>
  <c r="BI282"/>
  <c r="BH282"/>
  <c r="BG282"/>
  <c r="BF282"/>
  <c r="AA282"/>
  <c r="AA281"/>
  <c r="Y282"/>
  <c r="Y281"/>
  <c r="W282"/>
  <c r="W281"/>
  <c r="BK282"/>
  <c r="BK281"/>
  <c r="N281"/>
  <c r="N282"/>
  <c r="BE282"/>
  <c r="N95"/>
  <c r="BI280"/>
  <c r="BH280"/>
  <c r="BG280"/>
  <c r="BF280"/>
  <c r="AA280"/>
  <c r="Y280"/>
  <c r="W280"/>
  <c r="BK280"/>
  <c r="N280"/>
  <c r="BE280"/>
  <c r="BI279"/>
  <c r="BH279"/>
  <c r="BG279"/>
  <c r="BF279"/>
  <c r="AA279"/>
  <c r="Y279"/>
  <c r="W279"/>
  <c r="BK279"/>
  <c r="N279"/>
  <c r="BE279"/>
  <c r="BI278"/>
  <c r="BH278"/>
  <c r="BG278"/>
  <c r="BF278"/>
  <c r="AA278"/>
  <c r="Y278"/>
  <c r="W278"/>
  <c r="BK278"/>
  <c r="N278"/>
  <c r="BE278"/>
  <c r="BI275"/>
  <c r="BH275"/>
  <c r="BG275"/>
  <c r="BF275"/>
  <c r="AA275"/>
  <c r="Y275"/>
  <c r="W275"/>
  <c r="BK275"/>
  <c r="N275"/>
  <c r="BE275"/>
  <c r="BI274"/>
  <c r="BH274"/>
  <c r="BG274"/>
  <c r="BF274"/>
  <c r="AA274"/>
  <c r="Y274"/>
  <c r="W274"/>
  <c r="BK274"/>
  <c r="N274"/>
  <c r="BE274"/>
  <c r="BI271"/>
  <c r="BH271"/>
  <c r="BG271"/>
  <c r="BF271"/>
  <c r="AA271"/>
  <c r="AA270"/>
  <c r="Y271"/>
  <c r="Y270"/>
  <c r="W271"/>
  <c r="W270"/>
  <c r="BK271"/>
  <c r="BK270"/>
  <c r="N270"/>
  <c r="N271"/>
  <c r="BE271"/>
  <c r="N94"/>
  <c r="BI267"/>
  <c r="BH267"/>
  <c r="BG267"/>
  <c r="BF267"/>
  <c r="AA267"/>
  <c r="Y267"/>
  <c r="W267"/>
  <c r="BK267"/>
  <c r="N267"/>
  <c r="BE267"/>
  <c r="BI261"/>
  <c r="BH261"/>
  <c r="BG261"/>
  <c r="BF261"/>
  <c r="AA261"/>
  <c r="Y261"/>
  <c r="W261"/>
  <c r="BK261"/>
  <c r="N261"/>
  <c r="BE261"/>
  <c r="BI258"/>
  <c r="BH258"/>
  <c r="BG258"/>
  <c r="BF258"/>
  <c r="AA258"/>
  <c r="Y258"/>
  <c r="W258"/>
  <c r="BK258"/>
  <c r="N258"/>
  <c r="BE258"/>
  <c r="BI252"/>
  <c r="BH252"/>
  <c r="BG252"/>
  <c r="BF252"/>
  <c r="AA252"/>
  <c r="Y252"/>
  <c r="W252"/>
  <c r="BK252"/>
  <c r="N252"/>
  <c r="BE252"/>
  <c r="BI251"/>
  <c r="BH251"/>
  <c r="BG251"/>
  <c r="BF251"/>
  <c r="AA251"/>
  <c r="Y251"/>
  <c r="W251"/>
  <c r="BK251"/>
  <c r="N251"/>
  <c r="BE251"/>
  <c r="BI250"/>
  <c r="BH250"/>
  <c r="BG250"/>
  <c r="BF250"/>
  <c r="AA250"/>
  <c r="Y250"/>
  <c r="W250"/>
  <c r="BK250"/>
  <c r="N250"/>
  <c r="BE250"/>
  <c r="BI249"/>
  <c r="BH249"/>
  <c r="BG249"/>
  <c r="BF249"/>
  <c r="AA249"/>
  <c r="Y249"/>
  <c r="W249"/>
  <c r="BK249"/>
  <c r="N249"/>
  <c r="BE249"/>
  <c r="BI248"/>
  <c r="BH248"/>
  <c r="BG248"/>
  <c r="BF248"/>
  <c r="AA248"/>
  <c r="Y248"/>
  <c r="W248"/>
  <c r="BK248"/>
  <c r="N248"/>
  <c r="BE248"/>
  <c r="BI247"/>
  <c r="BH247"/>
  <c r="BG247"/>
  <c r="BF247"/>
  <c r="AA247"/>
  <c r="Y247"/>
  <c r="W247"/>
  <c r="BK247"/>
  <c r="N247"/>
  <c r="BE247"/>
  <c r="BI245"/>
  <c r="BH245"/>
  <c r="BG245"/>
  <c r="BF245"/>
  <c r="AA245"/>
  <c r="Y245"/>
  <c r="W245"/>
  <c r="BK245"/>
  <c r="N245"/>
  <c r="BE245"/>
  <c r="BI243"/>
  <c r="BH243"/>
  <c r="BG243"/>
  <c r="BF243"/>
  <c r="AA243"/>
  <c r="Y243"/>
  <c r="W243"/>
  <c r="BK243"/>
  <c r="N243"/>
  <c r="BE243"/>
  <c r="BI241"/>
  <c r="BH241"/>
  <c r="BG241"/>
  <c r="BF241"/>
  <c r="AA241"/>
  <c r="Y241"/>
  <c r="W241"/>
  <c r="BK241"/>
  <c r="N241"/>
  <c r="BE241"/>
  <c r="BI238"/>
  <c r="BH238"/>
  <c r="BG238"/>
  <c r="BF238"/>
  <c r="AA238"/>
  <c r="Y238"/>
  <c r="W238"/>
  <c r="BK238"/>
  <c r="N238"/>
  <c r="BE238"/>
  <c r="BI237"/>
  <c r="BH237"/>
  <c r="BG237"/>
  <c r="BF237"/>
  <c r="AA237"/>
  <c r="Y237"/>
  <c r="W237"/>
  <c r="BK237"/>
  <c r="N237"/>
  <c r="BE237"/>
  <c r="BI234"/>
  <c r="BH234"/>
  <c r="BG234"/>
  <c r="BF234"/>
  <c r="AA234"/>
  <c r="AA233"/>
  <c r="Y234"/>
  <c r="Y233"/>
  <c r="W234"/>
  <c r="W233"/>
  <c r="BK234"/>
  <c r="BK233"/>
  <c r="N233"/>
  <c r="N234"/>
  <c r="BE234"/>
  <c r="N93"/>
  <c r="BI229"/>
  <c r="BH229"/>
  <c r="BG229"/>
  <c r="BF229"/>
  <c r="AA229"/>
  <c r="Y229"/>
  <c r="W229"/>
  <c r="BK229"/>
  <c r="N229"/>
  <c r="BE229"/>
  <c r="BI226"/>
  <c r="BH226"/>
  <c r="BG226"/>
  <c r="BF226"/>
  <c r="AA226"/>
  <c r="AA225"/>
  <c r="Y226"/>
  <c r="Y225"/>
  <c r="W226"/>
  <c r="W225"/>
  <c r="BK226"/>
  <c r="BK225"/>
  <c r="N225"/>
  <c r="N226"/>
  <c r="BE226"/>
  <c r="N92"/>
  <c r="BI222"/>
  <c r="BH222"/>
  <c r="BG222"/>
  <c r="BF222"/>
  <c r="AA222"/>
  <c r="AA221"/>
  <c r="Y222"/>
  <c r="Y221"/>
  <c r="W222"/>
  <c r="W221"/>
  <c r="BK222"/>
  <c r="BK221"/>
  <c r="N221"/>
  <c r="N222"/>
  <c r="BE222"/>
  <c r="N91"/>
  <c r="BI218"/>
  <c r="BH218"/>
  <c r="BG218"/>
  <c r="BF218"/>
  <c r="AA218"/>
  <c r="Y218"/>
  <c r="W218"/>
  <c r="BK218"/>
  <c r="N218"/>
  <c r="BE218"/>
  <c r="BI217"/>
  <c r="BH217"/>
  <c r="BG217"/>
  <c r="BF217"/>
  <c r="AA217"/>
  <c r="Y217"/>
  <c r="W217"/>
  <c r="BK217"/>
  <c r="N217"/>
  <c r="BE217"/>
  <c r="BI214"/>
  <c r="BH214"/>
  <c r="BG214"/>
  <c r="BF214"/>
  <c r="AA214"/>
  <c r="Y214"/>
  <c r="W214"/>
  <c r="BK214"/>
  <c r="N214"/>
  <c r="BE214"/>
  <c r="BI213"/>
  <c r="BH213"/>
  <c r="BG213"/>
  <c r="BF213"/>
  <c r="AA213"/>
  <c r="Y213"/>
  <c r="W213"/>
  <c r="BK213"/>
  <c r="N213"/>
  <c r="BE213"/>
  <c r="BI212"/>
  <c r="BH212"/>
  <c r="BG212"/>
  <c r="BF212"/>
  <c r="AA212"/>
  <c r="Y212"/>
  <c r="W212"/>
  <c r="BK212"/>
  <c r="N212"/>
  <c r="BE212"/>
  <c r="BI209"/>
  <c r="BH209"/>
  <c r="BG209"/>
  <c r="BF209"/>
  <c r="AA209"/>
  <c r="Y209"/>
  <c r="W209"/>
  <c r="BK209"/>
  <c r="N209"/>
  <c r="BE209"/>
  <c r="BI206"/>
  <c r="BH206"/>
  <c r="BG206"/>
  <c r="BF206"/>
  <c r="AA206"/>
  <c r="Y206"/>
  <c r="W206"/>
  <c r="BK206"/>
  <c r="N206"/>
  <c r="BE206"/>
  <c r="BI205"/>
  <c r="BH205"/>
  <c r="BG205"/>
  <c r="BF205"/>
  <c r="AA205"/>
  <c r="Y205"/>
  <c r="W205"/>
  <c r="BK205"/>
  <c r="N205"/>
  <c r="BE205"/>
  <c r="BI191"/>
  <c r="BH191"/>
  <c r="BG191"/>
  <c r="BF191"/>
  <c r="AA191"/>
  <c r="Y191"/>
  <c r="W191"/>
  <c r="BK191"/>
  <c r="N191"/>
  <c r="BE191"/>
  <c r="BI188"/>
  <c r="BH188"/>
  <c r="BG188"/>
  <c r="BF188"/>
  <c r="AA188"/>
  <c r="Y188"/>
  <c r="W188"/>
  <c r="BK188"/>
  <c r="N188"/>
  <c r="BE188"/>
  <c r="BI181"/>
  <c r="BH181"/>
  <c r="BG181"/>
  <c r="BF181"/>
  <c r="AA181"/>
  <c r="Y181"/>
  <c r="W181"/>
  <c r="BK181"/>
  <c r="N181"/>
  <c r="BE181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2"/>
  <c r="BH172"/>
  <c r="BG172"/>
  <c r="BF172"/>
  <c r="AA172"/>
  <c r="Y172"/>
  <c r="W172"/>
  <c r="BK172"/>
  <c r="N172"/>
  <c r="BE172"/>
  <c r="BI164"/>
  <c r="BH164"/>
  <c r="BG164"/>
  <c r="BF164"/>
  <c r="AA164"/>
  <c r="Y164"/>
  <c r="W164"/>
  <c r="BK164"/>
  <c r="N164"/>
  <c r="BE164"/>
  <c r="BI161"/>
  <c r="BH161"/>
  <c r="BG161"/>
  <c r="BF161"/>
  <c r="AA161"/>
  <c r="Y161"/>
  <c r="W161"/>
  <c r="BK161"/>
  <c r="N161"/>
  <c r="BE161"/>
  <c r="BI158"/>
  <c r="BH158"/>
  <c r="BG158"/>
  <c r="BF158"/>
  <c r="AA158"/>
  <c r="Y158"/>
  <c r="W158"/>
  <c r="BK158"/>
  <c r="N158"/>
  <c r="BE158"/>
  <c r="BI146"/>
  <c r="BH146"/>
  <c r="BG146"/>
  <c r="BF146"/>
  <c r="AA146"/>
  <c r="Y146"/>
  <c r="W146"/>
  <c r="BK146"/>
  <c r="N146"/>
  <c r="BE146"/>
  <c r="BI143"/>
  <c r="BH143"/>
  <c r="BG143"/>
  <c r="BF143"/>
  <c r="AA143"/>
  <c r="Y143"/>
  <c r="W143"/>
  <c r="BK143"/>
  <c r="N143"/>
  <c r="BE143"/>
  <c r="BI140"/>
  <c r="BH140"/>
  <c r="BG140"/>
  <c r="BF140"/>
  <c r="AA140"/>
  <c r="Y140"/>
  <c r="W140"/>
  <c r="BK140"/>
  <c r="N140"/>
  <c r="BE140"/>
  <c r="BI129"/>
  <c r="BH129"/>
  <c r="BG129"/>
  <c r="BF129"/>
  <c r="AA129"/>
  <c r="AA128"/>
  <c r="AA127"/>
  <c r="AA126"/>
  <c r="Y129"/>
  <c r="Y128"/>
  <c r="Y127"/>
  <c r="Y126"/>
  <c r="W129"/>
  <c r="W128"/>
  <c r="W127"/>
  <c r="W126"/>
  <c i="1" r="AU89"/>
  <c i="3" r="BK129"/>
  <c r="BK128"/>
  <c r="N128"/>
  <c r="BK127"/>
  <c r="N127"/>
  <c r="BK126"/>
  <c r="N126"/>
  <c r="N88"/>
  <c r="N129"/>
  <c r="BE129"/>
  <c r="N90"/>
  <c r="N89"/>
  <c r="F122"/>
  <c r="F120"/>
  <c r="F11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6"/>
  <c i="1" r="BD89"/>
  <c i="3" r="BH102"/>
  <c r="H35"/>
  <c i="1" r="BC89"/>
  <c i="3" r="BG102"/>
  <c r="H34"/>
  <c i="1" r="BB89"/>
  <c i="3" r="BF102"/>
  <c r="M33"/>
  <c i="1" r="AW89"/>
  <c i="3" r="H33"/>
  <c i="1" r="BA89"/>
  <c i="3" r="N102"/>
  <c r="N101"/>
  <c r="L109"/>
  <c r="BE102"/>
  <c r="M32"/>
  <c i="1" r="AV89"/>
  <c i="3" r="H32"/>
  <c i="1" r="AZ89"/>
  <c i="3" r="M28"/>
  <c i="1" r="AS89"/>
  <c i="3" r="M27"/>
  <c r="F83"/>
  <c r="F81"/>
  <c r="F79"/>
  <c r="M30"/>
  <c i="1" r="AG89"/>
  <c i="3" r="L38"/>
  <c r="O21"/>
  <c r="E21"/>
  <c r="M123"/>
  <c r="M84"/>
  <c r="O20"/>
  <c r="O18"/>
  <c r="E18"/>
  <c r="M122"/>
  <c r="M83"/>
  <c r="O17"/>
  <c r="O15"/>
  <c r="E15"/>
  <c r="F123"/>
  <c r="F84"/>
  <c r="O14"/>
  <c r="O9"/>
  <c r="M120"/>
  <c r="M81"/>
  <c r="F6"/>
  <c r="F117"/>
  <c r="F78"/>
  <c i="2" r="N230"/>
  <c i="1" r="AY88"/>
  <c r="AX88"/>
  <c i="2" r="BI226"/>
  <c r="BH226"/>
  <c r="BG226"/>
  <c r="BF226"/>
  <c r="AA226"/>
  <c r="AA225"/>
  <c r="Y226"/>
  <c r="Y225"/>
  <c r="W226"/>
  <c r="W225"/>
  <c r="BK226"/>
  <c r="BK225"/>
  <c r="N225"/>
  <c r="N226"/>
  <c r="BE226"/>
  <c r="N97"/>
  <c r="BI221"/>
  <c r="BH221"/>
  <c r="BG221"/>
  <c r="BF221"/>
  <c r="AA221"/>
  <c r="AA220"/>
  <c r="Y221"/>
  <c r="Y220"/>
  <c r="W221"/>
  <c r="W220"/>
  <c r="BK221"/>
  <c r="BK220"/>
  <c r="N220"/>
  <c r="N221"/>
  <c r="BE221"/>
  <c r="N96"/>
  <c r="BI217"/>
  <c r="BH217"/>
  <c r="BG217"/>
  <c r="BF217"/>
  <c r="AA217"/>
  <c r="AA216"/>
  <c r="AA215"/>
  <c r="Y217"/>
  <c r="Y216"/>
  <c r="Y215"/>
  <c r="W217"/>
  <c r="W216"/>
  <c r="W215"/>
  <c r="BK217"/>
  <c r="BK216"/>
  <c r="N216"/>
  <c r="BK215"/>
  <c r="N215"/>
  <c r="N217"/>
  <c r="BE217"/>
  <c r="N95"/>
  <c r="N94"/>
  <c r="BI214"/>
  <c r="BH214"/>
  <c r="BG214"/>
  <c r="BF214"/>
  <c r="AA214"/>
  <c r="AA213"/>
  <c r="Y214"/>
  <c r="Y213"/>
  <c r="W214"/>
  <c r="W213"/>
  <c r="BK214"/>
  <c r="BK213"/>
  <c r="N213"/>
  <c r="N214"/>
  <c r="BE214"/>
  <c r="N93"/>
  <c r="BI212"/>
  <c r="BH212"/>
  <c r="BG212"/>
  <c r="BF212"/>
  <c r="AA212"/>
  <c r="Y212"/>
  <c r="W212"/>
  <c r="BK212"/>
  <c r="N212"/>
  <c r="BE212"/>
  <c r="BI211"/>
  <c r="BH211"/>
  <c r="BG211"/>
  <c r="BF211"/>
  <c r="AA211"/>
  <c r="Y211"/>
  <c r="W211"/>
  <c r="BK211"/>
  <c r="N211"/>
  <c r="BE211"/>
  <c r="BI210"/>
  <c r="BH210"/>
  <c r="BG210"/>
  <c r="BF210"/>
  <c r="AA210"/>
  <c r="Y210"/>
  <c r="W210"/>
  <c r="BK210"/>
  <c r="N210"/>
  <c r="BE210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3"/>
  <c r="BH203"/>
  <c r="BG203"/>
  <c r="BF203"/>
  <c r="AA203"/>
  <c r="AA202"/>
  <c r="Y203"/>
  <c r="Y202"/>
  <c r="W203"/>
  <c r="W202"/>
  <c r="BK203"/>
  <c r="BK202"/>
  <c r="N202"/>
  <c r="N203"/>
  <c r="BE203"/>
  <c r="N92"/>
  <c r="BI199"/>
  <c r="BH199"/>
  <c r="BG199"/>
  <c r="BF199"/>
  <c r="AA199"/>
  <c r="Y199"/>
  <c r="W199"/>
  <c r="BK199"/>
  <c r="N199"/>
  <c r="BE199"/>
  <c r="BI196"/>
  <c r="BH196"/>
  <c r="BG196"/>
  <c r="BF196"/>
  <c r="AA196"/>
  <c r="Y196"/>
  <c r="W196"/>
  <c r="BK196"/>
  <c r="N196"/>
  <c r="BE196"/>
  <c r="BI190"/>
  <c r="BH190"/>
  <c r="BG190"/>
  <c r="BF190"/>
  <c r="AA190"/>
  <c r="Y190"/>
  <c r="W190"/>
  <c r="BK190"/>
  <c r="N190"/>
  <c r="BE190"/>
  <c r="BI188"/>
  <c r="BH188"/>
  <c r="BG188"/>
  <c r="BF188"/>
  <c r="AA188"/>
  <c r="Y188"/>
  <c r="W188"/>
  <c r="BK188"/>
  <c r="N188"/>
  <c r="BE188"/>
  <c r="BI181"/>
  <c r="BH181"/>
  <c r="BG181"/>
  <c r="BF181"/>
  <c r="AA181"/>
  <c r="AA180"/>
  <c r="Y181"/>
  <c r="Y180"/>
  <c r="W181"/>
  <c r="W180"/>
  <c r="BK181"/>
  <c r="BK180"/>
  <c r="N180"/>
  <c r="N181"/>
  <c r="BE181"/>
  <c r="N91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3"/>
  <c r="BH163"/>
  <c r="BG163"/>
  <c r="BF163"/>
  <c r="AA163"/>
  <c r="Y163"/>
  <c r="W163"/>
  <c r="BK163"/>
  <c r="N163"/>
  <c r="BE163"/>
  <c r="BI160"/>
  <c r="BH160"/>
  <c r="BG160"/>
  <c r="BF160"/>
  <c r="AA160"/>
  <c r="Y160"/>
  <c r="W160"/>
  <c r="BK160"/>
  <c r="N160"/>
  <c r="BE160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4"/>
  <c r="BH154"/>
  <c r="BG154"/>
  <c r="BF154"/>
  <c r="AA154"/>
  <c r="Y154"/>
  <c r="W154"/>
  <c r="BK154"/>
  <c r="N154"/>
  <c r="BE154"/>
  <c r="BI151"/>
  <c r="BH151"/>
  <c r="BG151"/>
  <c r="BF151"/>
  <c r="AA151"/>
  <c r="Y151"/>
  <c r="W151"/>
  <c r="BK151"/>
  <c r="N151"/>
  <c r="BE151"/>
  <c r="BI139"/>
  <c r="BH139"/>
  <c r="BG139"/>
  <c r="BF139"/>
  <c r="AA139"/>
  <c r="Y139"/>
  <c r="W139"/>
  <c r="BK139"/>
  <c r="N139"/>
  <c r="BE139"/>
  <c r="BI136"/>
  <c r="BH136"/>
  <c r="BG136"/>
  <c r="BF136"/>
  <c r="AA136"/>
  <c r="Y136"/>
  <c r="W136"/>
  <c r="BK136"/>
  <c r="N136"/>
  <c r="BE136"/>
  <c r="BI130"/>
  <c r="BH130"/>
  <c r="BG130"/>
  <c r="BF130"/>
  <c r="AA130"/>
  <c r="Y130"/>
  <c r="W130"/>
  <c r="BK130"/>
  <c r="N130"/>
  <c r="BE130"/>
  <c r="BI127"/>
  <c r="BH127"/>
  <c r="BG127"/>
  <c r="BF127"/>
  <c r="AA127"/>
  <c r="AA126"/>
  <c r="AA125"/>
  <c r="AA124"/>
  <c r="Y127"/>
  <c r="Y126"/>
  <c r="Y125"/>
  <c r="Y124"/>
  <c r="W127"/>
  <c r="W126"/>
  <c r="W125"/>
  <c r="W124"/>
  <c i="1" r="AU88"/>
  <c i="2" r="BK127"/>
  <c r="BK126"/>
  <c r="N126"/>
  <c r="BK125"/>
  <c r="N125"/>
  <c r="BK124"/>
  <c r="N124"/>
  <c r="N88"/>
  <c r="N127"/>
  <c r="BE127"/>
  <c r="N90"/>
  <c r="N89"/>
  <c r="F120"/>
  <c r="F118"/>
  <c r="F11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H36"/>
  <c i="1" r="BD88"/>
  <c i="2" r="BH100"/>
  <c r="H35"/>
  <c i="1" r="BC88"/>
  <c i="2" r="BG100"/>
  <c r="H34"/>
  <c i="1" r="BB88"/>
  <c i="2" r="BF100"/>
  <c r="M33"/>
  <c i="1" r="AW88"/>
  <c i="2" r="H33"/>
  <c i="1" r="BA88"/>
  <c i="2" r="N100"/>
  <c r="N99"/>
  <c r="L107"/>
  <c r="BE100"/>
  <c r="M32"/>
  <c i="1" r="AV88"/>
  <c i="2" r="H32"/>
  <c i="1" r="AZ88"/>
  <c i="2" r="M28"/>
  <c i="1" r="AS88"/>
  <c i="2" r="M27"/>
  <c r="F83"/>
  <c r="F81"/>
  <c r="F79"/>
  <c r="M30"/>
  <c i="1" r="AG88"/>
  <c i="2" r="L38"/>
  <c r="O21"/>
  <c r="E21"/>
  <c r="M121"/>
  <c r="M84"/>
  <c r="O20"/>
  <c r="O18"/>
  <c r="E18"/>
  <c r="M120"/>
  <c r="M83"/>
  <c r="O17"/>
  <c r="O15"/>
  <c r="E15"/>
  <c r="F121"/>
  <c r="F84"/>
  <c r="O14"/>
  <c r="O9"/>
  <c r="M118"/>
  <c r="M81"/>
  <c r="F6"/>
  <c r="F115"/>
  <c r="F78"/>
  <c i="1" r="CK96"/>
  <c r="CJ96"/>
  <c r="CI96"/>
  <c r="CC96"/>
  <c r="CH96"/>
  <c r="CB96"/>
  <c r="CG96"/>
  <c r="CA96"/>
  <c r="CF96"/>
  <c r="BZ96"/>
  <c r="CE96"/>
  <c r="CK95"/>
  <c r="CJ95"/>
  <c r="CI95"/>
  <c r="CC95"/>
  <c r="CH95"/>
  <c r="CB95"/>
  <c r="CG95"/>
  <c r="CA95"/>
  <c r="CF95"/>
  <c r="BZ95"/>
  <c r="CE95"/>
  <c r="CK94"/>
  <c r="CJ94"/>
  <c r="CI94"/>
  <c r="CC94"/>
  <c r="CH94"/>
  <c r="CB94"/>
  <c r="CG94"/>
  <c r="CA94"/>
  <c r="CF94"/>
  <c r="BZ94"/>
  <c r="CE94"/>
  <c r="CK93"/>
  <c r="CJ93"/>
  <c r="CI93"/>
  <c r="CH93"/>
  <c r="CG93"/>
  <c r="CF93"/>
  <c r="BZ93"/>
  <c r="CE93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6"/>
  <c r="CD96"/>
  <c r="AV96"/>
  <c r="BY96"/>
  <c r="AN96"/>
  <c r="AG95"/>
  <c r="CD95"/>
  <c r="AV95"/>
  <c r="BY95"/>
  <c r="AN95"/>
  <c r="AG94"/>
  <c r="CD94"/>
  <c r="AV94"/>
  <c r="BY94"/>
  <c r="AN94"/>
  <c r="AG93"/>
  <c r="AG92"/>
  <c r="AK27"/>
  <c r="AG98"/>
  <c r="CD93"/>
  <c r="W31"/>
  <c r="AV93"/>
  <c r="BY93"/>
  <c r="AK31"/>
  <c r="AN93"/>
  <c r="AN92"/>
  <c r="AT90"/>
  <c r="AN90"/>
  <c r="AT89"/>
  <c r="AN89"/>
  <c r="AT88"/>
  <c r="AN88"/>
  <c r="AN87"/>
  <c r="AN98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<sst xmlns="http://schemas.openxmlformats.org/spreadsheetml/2006/main">
  <si>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</si>
  <si>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</si>
  <si>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</si>
  <si>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</si>
  <si>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</si>
  <si>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</si>
  <si>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</si>
  <si>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</si>
  <si>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</si>
  <si>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</si>
  <si>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</si>
  <si>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</si>
  <si>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</si>
  <si>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</si>
  <si>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</si>
  <si>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</si>
  <si>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</si>
  <si>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2018120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</si>
  <si>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</si>
  <si>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</si>
  <si>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Obnova dětských pískovišť a okolí</t>
  </si>
  <si>
    <t>JKSO:</t>
  </si>
  <si>
    <t/>
  </si>
  <si>
    <t>CC-CZ:</t>
  </si>
  <si>
    <t>Místo:</t>
  </si>
  <si>
    <t>Liberec</t>
  </si>
  <si>
    <t>Datum:</t>
  </si>
  <si>
    <t>6. 9. 2018</t>
  </si>
  <si>
    <t>Objednatel:</t>
  </si>
  <si>
    <t>IČ:</t>
  </si>
  <si>
    <t>Statutární město Liberec</t>
  </si>
  <si>
    <t>DIČ:</t>
  </si>
  <si>
    <t>Zhotovitel:</t>
  </si>
  <si>
    <t>Vyplň údaj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</si>
  <si>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</si>
  <si>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</si>
  <si>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</si>
  <si>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</si>
  <si>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</si>
  <si>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</si>
  <si>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</si>
  <si>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</si>
  <si>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</si>
  <si>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</si>
  <si>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</si>
  <si>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</si>
  <si>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</si>
  <si>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</si>
  <si>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</si>
  <si>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</si>
  <si>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</si>
  <si>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</si>
  <si>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</si>
  <si>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</si>
  <si>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</si>
  <si>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</si>
  <si>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</si>
  <si>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</si>
  <si>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</si>
  <si>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</si>
  <si>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</si>
  <si>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</si>
  <si>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</si>
  <si>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</si>
  <si>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</si>
  <si>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</si>
  <si>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</si>
  <si>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</si>
  <si>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</si>
  <si>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</si>
  <si>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</si>
  <si>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</si>
  <si>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</si>
  <si>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</si>
  <si>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</si>
  <si>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</si>
  <si>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</si>
  <si>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</si>
  <si>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</si>
  <si>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</si>
  <si>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</si>
  <si>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{492b0300-4bb1-4eff-8327-4f1001752677}</t>
  </si>
  <si>
    <t>{00000000-0000-0000-0000-000000000000}</t>
  </si>
  <si>
    <t>/</t>
  </si>
  <si>
    <t>001</t>
  </si>
  <si>
    <t>Budyšínská</t>
  </si>
  <si>
    <t>1</t>
  </si>
  <si>
    <t>{ac574d30-aae2-4ab8-a0ce-f7e05d356c7b}</t>
  </si>
  <si>
    <t>002</t>
  </si>
  <si>
    <t>Hodkovická</t>
  </si>
  <si>
    <t>{8558ff15-ab88-4389-bfa7-cf6d08983a77}</t>
  </si>
  <si>
    <t>003</t>
  </si>
  <si>
    <t>Sametová</t>
  </si>
  <si>
    <t>{81fce0a6-8821-409a-bec3-8100876417f8}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</si>
  <si>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</si>
  <si>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</si>
  <si>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</si>
  <si>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</si>
  <si>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</si>
  <si>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</si>
  <si>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</si>
  <si>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</si>
  <si>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</si>
  <si>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</si>
  <si>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</si>
  <si>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</si>
  <si>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</si>
  <si>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</si>
  <si>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</si>
  <si>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</si>
  <si>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</si>
  <si>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001 - Budyšínská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</si>
  <si>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</si>
  <si>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</si>
  <si>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</si>
  <si>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</si>
  <si>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</si>
  <si>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</si>
  <si>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</si>
  <si>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</si>
  <si>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</si>
  <si>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</si>
  <si>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</si>
  <si>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</si>
  <si>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</si>
  <si>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VRN6 - Územní vlivy</t>
  </si>
  <si>
    <t xml:space="preserve">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</si>
  <si>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</si>
  <si>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</si>
  <si>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</si>
  <si>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</si>
  <si>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</si>
  <si>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</si>
  <si>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</si>
  <si>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</si>
  <si>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</si>
  <si>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</si>
  <si>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</si>
  <si>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</si>
  <si>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</si>
  <si>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</si>
  <si>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</si>
  <si>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</si>
  <si>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</si>
  <si>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</si>
  <si>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</si>
  <si>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</si>
  <si>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</si>
  <si>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</si>
  <si>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</si>
  <si>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</si>
  <si>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</si>
  <si>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11215150-R</t>
  </si>
  <si>
    <t>Odstranění zbytku kmene stromu zarostlého v oplocení včetně odvozu a likvidace</t>
  </si>
  <si>
    <t>kus</t>
  </si>
  <si>
    <t>4</t>
  </si>
  <si>
    <t>1721593343</t>
  </si>
  <si>
    <t>"oplocení v prostoru stávajícího pískoviště"</t>
  </si>
  <si>
    <t>VV</t>
  </si>
  <si>
    <t>113106121</t>
  </si>
  <si>
    <t>Rozebrání dlažeb z betonových nebo kamenných dlaždic komunikací pro pěší ručně</t>
  </si>
  <si>
    <t>m2</t>
  </si>
  <si>
    <t>1200522117</t>
  </si>
  <si>
    <t>"zpevněná plocha kolem stávajícího pískoviště"</t>
  </si>
  <si>
    <t>(4,2+2*0,8)*1,2</t>
  </si>
  <si>
    <t>(4,2+2*0,8)*0,8</t>
  </si>
  <si>
    <t>2*4,2*0,8</t>
  </si>
  <si>
    <t>Součet</t>
  </si>
  <si>
    <t>3</t>
  </si>
  <si>
    <t>11320111-R</t>
  </si>
  <si>
    <t>Vytrhání obrub pískoviště z betonových krajníků stojatých</t>
  </si>
  <si>
    <t>m</t>
  </si>
  <si>
    <t>-1477662118</t>
  </si>
  <si>
    <t>"obruba stávajícího pískoviště"</t>
  </si>
  <si>
    <t>4*4,2</t>
  </si>
  <si>
    <t>122201101</t>
  </si>
  <si>
    <t>Odkopávky a prokopávky nezapažené v hornině tř. 3 objem do 100 m3</t>
  </si>
  <si>
    <t>m3</t>
  </si>
  <si>
    <t>-621033933</t>
  </si>
  <si>
    <t>"pískoviště č. 1 (+15% na obruby)"</t>
  </si>
  <si>
    <t>3*3*0,3*1,15</t>
  </si>
  <si>
    <t>"pískoviště č. 1 (2 m kolem obruby)"</t>
  </si>
  <si>
    <t>(2*(3,3+2*2)+2*3)*2*0,15</t>
  </si>
  <si>
    <t>"pískoviště č. 2 (+15% na obruby)"</t>
  </si>
  <si>
    <t>"odpočet odstraněného písku"</t>
  </si>
  <si>
    <t>-4*4*0,2</t>
  </si>
  <si>
    <t>"pískoviště č. 2 (2 m kolem obrub vč.podkladních vrtev pod dlaždicemi)"</t>
  </si>
  <si>
    <t>5</t>
  </si>
  <si>
    <t>122201109</t>
  </si>
  <si>
    <t>Příplatek za lepivost u odkopávek v hornině tř. 1 až 3</t>
  </si>
  <si>
    <t>700461062</t>
  </si>
  <si>
    <t>"předpoklad 50% objemu"</t>
  </si>
  <si>
    <t>15,37*50/100</t>
  </si>
  <si>
    <t>6</t>
  </si>
  <si>
    <t>162701105</t>
  </si>
  <si>
    <t>Vodorovné přemístění do 10000 m výkopku/sypaniny z horniny tř. 1 až 4</t>
  </si>
  <si>
    <t>1493976338</t>
  </si>
  <si>
    <t>"přebytečná zemina z odkopů na skládku"</t>
  </si>
  <si>
    <t>15,37</t>
  </si>
  <si>
    <t>7</t>
  </si>
  <si>
    <t>171201201</t>
  </si>
  <si>
    <t>Uložení sypaniny na skládky</t>
  </si>
  <si>
    <t>227751508</t>
  </si>
  <si>
    <t>8</t>
  </si>
  <si>
    <t>171201211</t>
  </si>
  <si>
    <t>Poplatek za uložení stavebního odpadu - zeminy a kameniva na skládce</t>
  </si>
  <si>
    <t>t</t>
  </si>
  <si>
    <t>1723156158</t>
  </si>
  <si>
    <t>15,37*1,85</t>
  </si>
  <si>
    <t>9</t>
  </si>
  <si>
    <t>181111111</t>
  </si>
  <si>
    <t>Plošná úprava terénu do 500 m2 zemina tř 1 až 4 nerovnosti do 100 mm v rovinně a svahu do 1:5</t>
  </si>
  <si>
    <t>-807968597</t>
  </si>
  <si>
    <t>"finální úprava po rozprostření ornice před osetím"</t>
  </si>
  <si>
    <t>82,4</t>
  </si>
  <si>
    <t>10</t>
  </si>
  <si>
    <t>181411131</t>
  </si>
  <si>
    <t>Založení parkového trávníku výsevem plochy do 1000 m2 v rovině a ve svahu do 1:5</t>
  </si>
  <si>
    <t>-671219970</t>
  </si>
  <si>
    <t>(2*(3,3+2*2)+2*3)*2</t>
  </si>
  <si>
    <t>"pískoviště č. 2 (2 m kolem obrub)"</t>
  </si>
  <si>
    <t>11</t>
  </si>
  <si>
    <t>M</t>
  </si>
  <si>
    <t>00572410</t>
  </si>
  <si>
    <t>osivo směs travní parková</t>
  </si>
  <si>
    <t>kg</t>
  </si>
  <si>
    <t>1500599912</t>
  </si>
  <si>
    <t>12</t>
  </si>
  <si>
    <t>181951102</t>
  </si>
  <si>
    <t>Úprava pláně v hornině tř. 1 až 4 se zhutněním</t>
  </si>
  <si>
    <t>-928560863</t>
  </si>
  <si>
    <t>"pod pískoviště"</t>
  </si>
  <si>
    <t>2*3*3*1,15</t>
  </si>
  <si>
    <t>13</t>
  </si>
  <si>
    <t>182301121</t>
  </si>
  <si>
    <t>Rozprostření ornice pl do 500 m2 ve svahu přes 1:5 tl vrstvy do 100 mm</t>
  </si>
  <si>
    <t>-1406946493</t>
  </si>
  <si>
    <t>14</t>
  </si>
  <si>
    <t>1037150-R</t>
  </si>
  <si>
    <t>ornice vč. nákupu a dopravy na místo rozprostření</t>
  </si>
  <si>
    <t>-294382115</t>
  </si>
  <si>
    <t>182303111</t>
  </si>
  <si>
    <t>Doplnění zeminy nebo substrátu na travnatých plochách tl 50 mm rovina v rovinně a svahu do 1:5</t>
  </si>
  <si>
    <t>1590373134</t>
  </si>
  <si>
    <t>16</t>
  </si>
  <si>
    <t>10371500</t>
  </si>
  <si>
    <t>substrát pro trávníky VL</t>
  </si>
  <si>
    <t>-1414532700</t>
  </si>
  <si>
    <t>17</t>
  </si>
  <si>
    <t>183402121</t>
  </si>
  <si>
    <t>Rozrušení půdy souvislé plochy do 500 m2 hloubky do 150 mm v rovině a svahu do 1:5</t>
  </si>
  <si>
    <t>158513931</t>
  </si>
  <si>
    <t>"pod ornici"</t>
  </si>
  <si>
    <t>18</t>
  </si>
  <si>
    <t>916991121</t>
  </si>
  <si>
    <t>Lože pod obrubníky, krajníky nebo obruby z dlažebních kostek z betonu prostého</t>
  </si>
  <si>
    <t>1038111684</t>
  </si>
  <si>
    <t>"lože pryžových obrubníků"</t>
  </si>
  <si>
    <t>"pískoviště č. 1 (nové 3x3 m)"</t>
  </si>
  <si>
    <t>2*(3+3,3)*0,3*0,2</t>
  </si>
  <si>
    <t>"pískoviště č. 2 (obnova 3x3 m)"</t>
  </si>
  <si>
    <t>19</t>
  </si>
  <si>
    <t>93600411-R</t>
  </si>
  <si>
    <t xml:space="preserve">Dětské pískoviště s rámem z recyklované pryže 300/150 mm, spojování k sobě plastovými kolíčky a polyuretanovým lepidlem, kotvení do betonu s použitím ocelových trnů </t>
  </si>
  <si>
    <t>1880014244</t>
  </si>
  <si>
    <t>2*2*(3+3,3)</t>
  </si>
  <si>
    <t>20</t>
  </si>
  <si>
    <t>93600412-R</t>
  </si>
  <si>
    <t>Zřízení vnitřního prostoru dětského pískoviště včetně podkladní vrstvy z geotextilie a vrstvy písku v tl. 200-250 mm</t>
  </si>
  <si>
    <t>-875493573</t>
  </si>
  <si>
    <t>3*3</t>
  </si>
  <si>
    <t>93600421-R</t>
  </si>
  <si>
    <t>Udržování dětských pískovišť - odstranění písku s naložením na dopravní prostředek</t>
  </si>
  <si>
    <t>-1441304127</t>
  </si>
  <si>
    <t>"pískoviště č. 2 (4x4 m)"</t>
  </si>
  <si>
    <t>4*4*0,2</t>
  </si>
  <si>
    <t>22</t>
  </si>
  <si>
    <t>961044111</t>
  </si>
  <si>
    <t>Bourání základů z betonu prostého</t>
  </si>
  <si>
    <t>-899460250</t>
  </si>
  <si>
    <t>"lože obrub stávajícího pískoviště"</t>
  </si>
  <si>
    <t>4*4,2*0,4*0,2</t>
  </si>
  <si>
    <t>23</t>
  </si>
  <si>
    <t>997221551</t>
  </si>
  <si>
    <t>Vodorovná doprava suti ze sypkých materiálů do 1 km</t>
  </si>
  <si>
    <t>-1754674537</t>
  </si>
  <si>
    <t>"odstraňovaný písek z pískoviště"</t>
  </si>
  <si>
    <t>5,344</t>
  </si>
  <si>
    <t>24</t>
  </si>
  <si>
    <t>997221559</t>
  </si>
  <si>
    <t>Příplatek ZKD 1 km u vodorovné dopravy suti ze sypkých materiálů</t>
  </si>
  <si>
    <t>2097102960</t>
  </si>
  <si>
    <t>25</t>
  </si>
  <si>
    <t>997221561</t>
  </si>
  <si>
    <t>Vodorovná doprava suti z kusových materiálů do 1 km</t>
  </si>
  <si>
    <t>356312359</t>
  </si>
  <si>
    <t>"betonové dlaždice, obruby vč. lože"</t>
  </si>
  <si>
    <t>12,232</t>
  </si>
  <si>
    <t>26</t>
  </si>
  <si>
    <t>997221569</t>
  </si>
  <si>
    <t>Příplatek ZKD 1 km u vodorovné dopravy suti z kusových materiálů</t>
  </si>
  <si>
    <t>-997081899</t>
  </si>
  <si>
    <t>27</t>
  </si>
  <si>
    <t>997221815</t>
  </si>
  <si>
    <t>Poplatek za uložení na skládce (skládkovné) stavebního odpadu betonového kód odpadu 170 101</t>
  </si>
  <si>
    <t>314346734</t>
  </si>
  <si>
    <t>28</t>
  </si>
  <si>
    <t>997221855</t>
  </si>
  <si>
    <t>Poplatek za uložení na skládce (skládkovné) zeminy a kameniva kód odpadu 170 504</t>
  </si>
  <si>
    <t>-1086987406</t>
  </si>
  <si>
    <t>29</t>
  </si>
  <si>
    <t>998231311</t>
  </si>
  <si>
    <t>Přesun hmot pro sadovnické a krajinářské úpravy vodorovně do 5000 m</t>
  </si>
  <si>
    <t>-198466023</t>
  </si>
  <si>
    <t>30</t>
  </si>
  <si>
    <t>030001000</t>
  </si>
  <si>
    <t>…</t>
  </si>
  <si>
    <t>1024</t>
  </si>
  <si>
    <t>-1952743529</t>
  </si>
  <si>
    <t>"zabezpečení a ochrana staveniště, elektrocentrála apod."</t>
  </si>
  <si>
    <t>31</t>
  </si>
  <si>
    <t>062002000</t>
  </si>
  <si>
    <t>Ztížené dopravní podmínky</t>
  </si>
  <si>
    <t>-838937658</t>
  </si>
  <si>
    <t>"práce v parcích a vnitroblocích"</t>
  </si>
  <si>
    <t>"omezený přístup techniky, uvedení přístupových cest do původního stavu"</t>
  </si>
  <si>
    <t>32</t>
  </si>
  <si>
    <t>090001000</t>
  </si>
  <si>
    <t>314587151</t>
  </si>
  <si>
    <t>"ostatní náklady jinde neuvedené nutné k řádnému provedení a předání díla"</t>
  </si>
  <si>
    <t>"atesty na písek apod."</t>
  </si>
  <si>
    <t>VP - Vícepráce</t>
  </si>
  <si>
    <t>PN</t>
  </si>
  <si>
    <t>002 - Hodkovická</t>
  </si>
  <si>
    <t xml:space="preserve">    4 - Vodorovné konstrukce</t>
  </si>
  <si>
    <t xml:space="preserve">    5 - Komunikace pozemní</t>
  </si>
  <si>
    <t>"zpevněná plocha kolem pískoviště"</t>
  </si>
  <si>
    <t>(4,1+0,6+1,2)*0,9</t>
  </si>
  <si>
    <t>(4,1+0,6+1,2)*0,6</t>
  </si>
  <si>
    <t>4,35*0,6</t>
  </si>
  <si>
    <t>4,35*0,9</t>
  </si>
  <si>
    <t>Mezisoučet</t>
  </si>
  <si>
    <t>"chodník (pro opětovné použití z cca 80%)"</t>
  </si>
  <si>
    <t>21,5*1</t>
  </si>
  <si>
    <t>113202111</t>
  </si>
  <si>
    <t>Vytrhání obrub krajníků obrubníků stojatých</t>
  </si>
  <si>
    <t>-1313417845</t>
  </si>
  <si>
    <t>"obruba pískoviště"</t>
  </si>
  <si>
    <t>2*(4,1+4,35)</t>
  </si>
  <si>
    <t>113204111</t>
  </si>
  <si>
    <t>Vytrhání obrub záhonových</t>
  </si>
  <si>
    <t>554588222</t>
  </si>
  <si>
    <t>"chodník - cca 20% na výměnu"</t>
  </si>
  <si>
    <t>2*21,5*20/100</t>
  </si>
  <si>
    <t>"pískoviště nové (+15% na obruby)"</t>
  </si>
  <si>
    <t>"cca 5 m3 na úpravu terénu v okolí pískoviště (zářez)"</t>
  </si>
  <si>
    <t>"2 m kolem obrub na výměnu zeminy"</t>
  </si>
  <si>
    <t>(2*(3,3+2*2)+3*4)*2*0,15</t>
  </si>
  <si>
    <t>"kruh průměru 3 m pod houpadla na výměnu zeminy (2x)"</t>
  </si>
  <si>
    <t>2*3,14*3*3/4*0,15</t>
  </si>
  <si>
    <t>"podkladní vrstvy pod dlaždicemi u rušeného pískoviště pro výměnu zeminy"</t>
  </si>
  <si>
    <t>15,375*0,15</t>
  </si>
  <si>
    <t>20,511*50/100</t>
  </si>
  <si>
    <t>162201102</t>
  </si>
  <si>
    <t>Vodorovné přemístění do 50 m výkopku/sypaniny z horniny tř. 1 až 4</t>
  </si>
  <si>
    <t>1836103321</t>
  </si>
  <si>
    <t>"manipulace pro zpětné zásypy"</t>
  </si>
  <si>
    <t>4,367</t>
  </si>
  <si>
    <t>20,511</t>
  </si>
  <si>
    <t>"hromada zeminy"</t>
  </si>
  <si>
    <t>1,5</t>
  </si>
  <si>
    <t>"odpočet materiálu pro zásyp"</t>
  </si>
  <si>
    <t>-4,367</t>
  </si>
  <si>
    <t>167101101</t>
  </si>
  <si>
    <t>Nakládání výkopku z hornin tř. 1 až 4 do 100 m3</t>
  </si>
  <si>
    <t>-1703089510</t>
  </si>
  <si>
    <t>"hromada zeminy s kamením v místě chodníku"</t>
  </si>
  <si>
    <t>"pro zpětné zásypy"</t>
  </si>
  <si>
    <t>17,644*1,85</t>
  </si>
  <si>
    <t>174101101</t>
  </si>
  <si>
    <t>Zásyp jam, šachet rýh nebo kolem objektů sypaninou se zhutněním</t>
  </si>
  <si>
    <t>170636054</t>
  </si>
  <si>
    <t>"počítáno s využitím materiálu z odkopů"</t>
  </si>
  <si>
    <t>"rušené pískoviště na úroveň -0,150 (pro doplnění ornice)"</t>
  </si>
  <si>
    <t>4,1*4,35*0,2</t>
  </si>
  <si>
    <t>"díry po sloupcích věšáků na prádlo (odhad 0,1 m3/kus)"</t>
  </si>
  <si>
    <t>8*0,1</t>
  </si>
  <si>
    <t>138,54</t>
  </si>
  <si>
    <t>"na místě rušeného pískoviště"</t>
  </si>
  <si>
    <t>4,35*4,1</t>
  </si>
  <si>
    <t>"cca 25 m2 na úpravu terénu v okolí nového pískoviště (zářez)"</t>
  </si>
  <si>
    <t>"2 m kolem obrub pískoviště"</t>
  </si>
  <si>
    <t>"kruh průměru 3 m pod houpadla"</t>
  </si>
  <si>
    <t>2*3,14*3*3/4</t>
  </si>
  <si>
    <t>"v místě vybouraných dlaždic"</t>
  </si>
  <si>
    <t>15,375</t>
  </si>
  <si>
    <t>"v místě věšáků"</t>
  </si>
  <si>
    <t>219180215</t>
  </si>
  <si>
    <t>3*3*1,15</t>
  </si>
  <si>
    <t>182101101</t>
  </si>
  <si>
    <t>Svahování v zářezech v hornině tř. 1 až 4</t>
  </si>
  <si>
    <t>624085706</t>
  </si>
  <si>
    <t>"mimo plochu v místě věšáků (jen ornice)"</t>
  </si>
  <si>
    <t>138,54-25</t>
  </si>
  <si>
    <t>451577877</t>
  </si>
  <si>
    <t>Podklad nebo lože pod dlažbu vodorovný nebo do sklonu 1:5 ze štěrkopísku tl do 100 mm</t>
  </si>
  <si>
    <t>-757032768</t>
  </si>
  <si>
    <t>"vyrovnání podkladu překládaného chodníku"</t>
  </si>
  <si>
    <t>596811220</t>
  </si>
  <si>
    <t>Kladení betonové dlažby komunikací pro pěší do lože z kameniva vel do 0,25 m2 plochy do 50 m2</t>
  </si>
  <si>
    <t>49156745</t>
  </si>
  <si>
    <t>"přeložení dlaždic chodníku"</t>
  </si>
  <si>
    <t>59245601</t>
  </si>
  <si>
    <t>dlažba desková betonová 50x50x5cm přírodní</t>
  </si>
  <si>
    <t>1874327495</t>
  </si>
  <si>
    <t>"přeložení dlaždic chodníku, využito 80 % původních"</t>
  </si>
  <si>
    <t>"doplněno 20% nových"</t>
  </si>
  <si>
    <t>21,5*1*20/100</t>
  </si>
  <si>
    <t>916331112</t>
  </si>
  <si>
    <t>Osazení zahradního obrubníku betonového do lože z betonu s boční opěrou</t>
  </si>
  <si>
    <t>-1104635324</t>
  </si>
  <si>
    <t>59217002</t>
  </si>
  <si>
    <t xml:space="preserve">obrubník betonový zahradní  šedý 100 x 5 x 20 cm</t>
  </si>
  <si>
    <t>-1093160229</t>
  </si>
  <si>
    <t>1861842064</t>
  </si>
  <si>
    <t>2*(3+3,3)</t>
  </si>
  <si>
    <t>4*4,25*0,2</t>
  </si>
  <si>
    <t>93600523-R</t>
  </si>
  <si>
    <t>Montáž houpadla pružinového vč. základu</t>
  </si>
  <si>
    <t>483907302</t>
  </si>
  <si>
    <t>74920001-R</t>
  </si>
  <si>
    <t>pružinové houpadlo - pes</t>
  </si>
  <si>
    <t>-304925001</t>
  </si>
  <si>
    <t>33</t>
  </si>
  <si>
    <t>74920002-R</t>
  </si>
  <si>
    <t>pružinové houpadlo - slon</t>
  </si>
  <si>
    <t>-1317208878</t>
  </si>
  <si>
    <t>34</t>
  </si>
  <si>
    <t>936124112</t>
  </si>
  <si>
    <t>Montáž lavičky stabilní parkové se zabetonováním noh</t>
  </si>
  <si>
    <t>-313581937</t>
  </si>
  <si>
    <t>35</t>
  </si>
  <si>
    <t>74910100-R</t>
  </si>
  <si>
    <t>lavička antivandal 2 m, konstrukce žárově zinkovaná s recyklátovým sedákem a opěrákem</t>
  </si>
  <si>
    <t>1854375441</t>
  </si>
  <si>
    <t>36</t>
  </si>
  <si>
    <t>"lože obrub pískoviště"</t>
  </si>
  <si>
    <t>2*(4,1+4,35)*0,4*0,2</t>
  </si>
  <si>
    <t>"zbytky patek sloupků věšáků na prádlo (odhad 0,05 m3/kus)"</t>
  </si>
  <si>
    <t>8*0,05</t>
  </si>
  <si>
    <t>37</t>
  </si>
  <si>
    <t>966071711</t>
  </si>
  <si>
    <t>Bourání sloupků a vzpěr plotových ocelových do 2,5 m zabetonovaných</t>
  </si>
  <si>
    <t>-196314913</t>
  </si>
  <si>
    <t>"odřezané sloupky věšáků na prádlo vč. betonových patek"</t>
  </si>
  <si>
    <t>38</t>
  </si>
  <si>
    <t>966071721</t>
  </si>
  <si>
    <t>Bourání sloupků a vzpěr plotových ocelových do 2,5 m odřezáním</t>
  </si>
  <si>
    <t>-1765879817</t>
  </si>
  <si>
    <t>"odřezání vodorovné trubky od sloupků věšáků na prádlo (8 řezů)"</t>
  </si>
  <si>
    <t>"odřezání svislé trubky věšáků na prádlo nad patkou (8 řezů)"</t>
  </si>
  <si>
    <t>39</t>
  </si>
  <si>
    <t>979054441</t>
  </si>
  <si>
    <t>Očištění vybouraných z desek nebo dlaždic s původním spárováním z kameniva těženého</t>
  </si>
  <si>
    <t>-1736948104</t>
  </si>
  <si>
    <t>"pro přeložení dlaždic chodníku, využito 80 % původních"</t>
  </si>
  <si>
    <t>21,5*1*80/100</t>
  </si>
  <si>
    <t>40</t>
  </si>
  <si>
    <t>5,678</t>
  </si>
  <si>
    <t>41</t>
  </si>
  <si>
    <t>42</t>
  </si>
  <si>
    <t>12,949</t>
  </si>
  <si>
    <t>43</t>
  </si>
  <si>
    <t>44</t>
  </si>
  <si>
    <t>45</t>
  </si>
  <si>
    <t>46</t>
  </si>
  <si>
    <t>998223011</t>
  </si>
  <si>
    <t>Přesun hmot pro pozemní komunikace s krytem dlážděným</t>
  </si>
  <si>
    <t>-253457359</t>
  </si>
  <si>
    <t>47</t>
  </si>
  <si>
    <t>48</t>
  </si>
  <si>
    <t>49</t>
  </si>
  <si>
    <t>50</t>
  </si>
  <si>
    <t>"atesty na písek, houpadla apod."</t>
  </si>
  <si>
    <t>003 - Sametová</t>
  </si>
  <si>
    <t>113107131</t>
  </si>
  <si>
    <t>Odstranění podkladu z betonu prostého tl 150 mm ručně</t>
  </si>
  <si>
    <t>-1394018131</t>
  </si>
  <si>
    <t>"nájezd"</t>
  </si>
  <si>
    <t>1,85*4,1</t>
  </si>
  <si>
    <t>1985375170</t>
  </si>
  <si>
    <t>1024868202</t>
  </si>
  <si>
    <t>"obruba celkové plochy"</t>
  </si>
  <si>
    <t>6,5+2*10,2+6,5-1,85+2*4,1</t>
  </si>
  <si>
    <t>879122308</t>
  </si>
  <si>
    <t>"dotčené plochy +1 m okolo - odhad odkopu prům.tl. 0,15 m"</t>
  </si>
  <si>
    <t>"vč. plochy pod houpadly"</t>
  </si>
  <si>
    <t>(6,5+2*1)*(10,2+2*1)*0,15</t>
  </si>
  <si>
    <t>1,85*1,4*0,15</t>
  </si>
  <si>
    <t>"odpočet objemu odstraněného písku"</t>
  </si>
  <si>
    <t>-3*3*0,15</t>
  </si>
  <si>
    <t>"přípočet objemu pro pískoviště +15% na obruby"</t>
  </si>
  <si>
    <t>3*3*0,15*1,15</t>
  </si>
  <si>
    <t>1616618077</t>
  </si>
  <si>
    <t>16,147*50/100</t>
  </si>
  <si>
    <t>-1400855384</t>
  </si>
  <si>
    <t>1,4</t>
  </si>
  <si>
    <t>716297757</t>
  </si>
  <si>
    <t>16,147</t>
  </si>
  <si>
    <t>-1,4</t>
  </si>
  <si>
    <t>1491104962</t>
  </si>
  <si>
    <t>563420458</t>
  </si>
  <si>
    <t>-698323123</t>
  </si>
  <si>
    <t>14,747*1,85</t>
  </si>
  <si>
    <t>-137846156</t>
  </si>
  <si>
    <t>12*0,1</t>
  </si>
  <si>
    <t>"díry po lavičkách"</t>
  </si>
  <si>
    <t>2*0,1</t>
  </si>
  <si>
    <t>604453829</t>
  </si>
  <si>
    <t>220,4</t>
  </si>
  <si>
    <t>1716041077</t>
  </si>
  <si>
    <t>"dotčené plochy +1 m okolo"</t>
  </si>
  <si>
    <t>(6,5+2*1)*(10,2+2*1)</t>
  </si>
  <si>
    <t>1,85*1,4</t>
  </si>
  <si>
    <t>"odpočet plochy pískoviště"</t>
  </si>
  <si>
    <t>-3,3*3,3</t>
  </si>
  <si>
    <t>25*5</t>
  </si>
  <si>
    <t>737475921</t>
  </si>
  <si>
    <t>-423957812</t>
  </si>
  <si>
    <t>-642534051</t>
  </si>
  <si>
    <t>-126169235</t>
  </si>
  <si>
    <t>-850297473</t>
  </si>
  <si>
    <t>"dotčené plochy +1 m"</t>
  </si>
  <si>
    <t>2119070379</t>
  </si>
  <si>
    <t>735476411</t>
  </si>
  <si>
    <t>-106524559</t>
  </si>
  <si>
    <t>1487011252</t>
  </si>
  <si>
    <t>35988455</t>
  </si>
  <si>
    <t>892763211</t>
  </si>
  <si>
    <t>3*3*0,2</t>
  </si>
  <si>
    <t>-1248608776</t>
  </si>
  <si>
    <t>26454492</t>
  </si>
  <si>
    <t>-647598492</t>
  </si>
  <si>
    <t>-538286058</t>
  </si>
  <si>
    <t>-1645209417</t>
  </si>
  <si>
    <t>277453776</t>
  </si>
  <si>
    <t>2*(3+3,3)*0,4*0,2</t>
  </si>
  <si>
    <t>"lože záhonových obrubníků"</t>
  </si>
  <si>
    <t>(6,5+2*10,2+6,5-1,85+2*4,1)*0,25*0,15</t>
  </si>
  <si>
    <t>12*0,05</t>
  </si>
  <si>
    <t>"zbytky patek laviček (odhad 0,1m3/kus)</t>
  </si>
  <si>
    <t>966001211</t>
  </si>
  <si>
    <t>Odstranění lavičky stabilní zabetonované</t>
  </si>
  <si>
    <t>916542549</t>
  </si>
  <si>
    <t>"2 kusy do suti"</t>
  </si>
  <si>
    <t>"1 kus s odvozem na deponii města"</t>
  </si>
  <si>
    <t>1367271666</t>
  </si>
  <si>
    <t>1157241768</t>
  </si>
  <si>
    <t>"odřezání vodorovné trubky od sloupků věšáků na prádlo (12 řezů)"</t>
  </si>
  <si>
    <t>"odřezání svislé trubky věšáků na prádlo na patkou (12 řezů)"</t>
  </si>
  <si>
    <t>-1390960423</t>
  </si>
  <si>
    <t>3,006</t>
  </si>
  <si>
    <t>-1969824643</t>
  </si>
  <si>
    <t>-165648570</t>
  </si>
  <si>
    <t>15,615</t>
  </si>
  <si>
    <t>-762415333</t>
  </si>
  <si>
    <t>1402186886</t>
  </si>
  <si>
    <t>1075169780</t>
  </si>
  <si>
    <t>578990540</t>
  </si>
  <si>
    <t>-1823107303</t>
  </si>
  <si>
    <t>-1814315580</t>
  </si>
  <si>
    <t>-260587788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</si>
</sst>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4" fontId="13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 wrapText="1"/>
    </xf>
    <xf numFmtId="0" fontId="31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2" fillId="0" borderId="16" xfId="0" applyNumberFormat="1" applyFont="1" applyBorder="1" applyAlignment="1" applyProtection="1">
      <alignment vertical="center"/>
    </xf>
    <xf numFmtId="4" fontId="32" fillId="0" borderId="17" xfId="0" applyNumberFormat="1" applyFont="1" applyBorder="1" applyAlignment="1" applyProtection="1">
      <alignment vertical="center"/>
    </xf>
    <xf numFmtId="166" fontId="32" fillId="0" borderId="17" xfId="0" applyNumberFormat="1" applyFont="1" applyBorder="1" applyAlignment="1" applyProtection="1">
      <alignment vertical="center"/>
    </xf>
    <xf numFmtId="4" fontId="32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7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5" fillId="2" borderId="0" xfId="1" applyFont="1" applyFill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4" fontId="33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37" fillId="0" borderId="25" xfId="0" applyFont="1" applyBorder="1" applyAlignment="1" applyProtection="1">
      <alignment horizontal="center" vertical="center"/>
    </xf>
    <xf numFmtId="49" fontId="37" fillId="0" borderId="25" xfId="0" applyNumberFormat="1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center" vertical="center" wrapText="1"/>
    </xf>
    <xf numFmtId="167" fontId="37" fillId="0" borderId="25" xfId="0" applyNumberFormat="1" applyFont="1" applyBorder="1" applyAlignment="1" applyProtection="1">
      <alignment vertical="center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4" borderId="25" xfId="0" applyNumberFormat="1" applyFont="1" applyFill="1" applyBorder="1" applyAlignment="1" applyProtection="1">
      <alignment vertical="center"/>
    </xf>
    <xf numFmtId="4" fontId="37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R2" s="23" t="s">
        <v>8</v>
      </c>
      <c r="BS2" s="24" t="s">
        <v>9</v>
      </c>
      <c r="BT2" s="24" t="s">
        <v>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ht="36.96" customHeight="1">
      <c r="B4" s="28"/>
      <c r="C4" s="29" t="s">
        <v>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S4" s="22" t="s">
        <v>13</v>
      </c>
      <c r="BE4" s="32" t="s">
        <v>14</v>
      </c>
      <c r="BS4" s="24" t="s">
        <v>15</v>
      </c>
    </row>
    <row r="5" ht="14.4" customHeight="1">
      <c r="B5" s="28"/>
      <c r="C5" s="33"/>
      <c r="D5" s="34" t="s">
        <v>16</v>
      </c>
      <c r="E5" s="33"/>
      <c r="F5" s="33"/>
      <c r="G5" s="33"/>
      <c r="H5" s="33"/>
      <c r="I5" s="33"/>
      <c r="J5" s="33"/>
      <c r="K5" s="35" t="s">
        <v>17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1"/>
      <c r="BE5" s="36" t="s">
        <v>18</v>
      </c>
      <c r="BS5" s="24" t="s">
        <v>9</v>
      </c>
    </row>
    <row r="6" ht="36.96" customHeight="1">
      <c r="B6" s="28"/>
      <c r="C6" s="33"/>
      <c r="D6" s="37" t="s">
        <v>19</v>
      </c>
      <c r="E6" s="33"/>
      <c r="F6" s="33"/>
      <c r="G6" s="33"/>
      <c r="H6" s="33"/>
      <c r="I6" s="33"/>
      <c r="J6" s="33"/>
      <c r="K6" s="38" t="s">
        <v>20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1"/>
      <c r="BE6" s="39"/>
      <c r="BS6" s="24" t="s">
        <v>9</v>
      </c>
    </row>
    <row r="7" ht="14.4" customHeight="1">
      <c r="B7" s="28"/>
      <c r="C7" s="33"/>
      <c r="D7" s="40" t="s">
        <v>21</v>
      </c>
      <c r="E7" s="33"/>
      <c r="F7" s="33"/>
      <c r="G7" s="33"/>
      <c r="H7" s="33"/>
      <c r="I7" s="33"/>
      <c r="J7" s="33"/>
      <c r="K7" s="35" t="s">
        <v>22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40" t="s">
        <v>23</v>
      </c>
      <c r="AL7" s="33"/>
      <c r="AM7" s="33"/>
      <c r="AN7" s="35" t="s">
        <v>22</v>
      </c>
      <c r="AO7" s="33"/>
      <c r="AP7" s="33"/>
      <c r="AQ7" s="31"/>
      <c r="BE7" s="39"/>
      <c r="BS7" s="24" t="s">
        <v>9</v>
      </c>
    </row>
    <row r="8" ht="14.4" customHeight="1">
      <c r="B8" s="28"/>
      <c r="C8" s="33"/>
      <c r="D8" s="40" t="s">
        <v>24</v>
      </c>
      <c r="E8" s="33"/>
      <c r="F8" s="33"/>
      <c r="G8" s="33"/>
      <c r="H8" s="33"/>
      <c r="I8" s="33"/>
      <c r="J8" s="33"/>
      <c r="K8" s="35" t="s">
        <v>25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40" t="s">
        <v>26</v>
      </c>
      <c r="AL8" s="33"/>
      <c r="AM8" s="33"/>
      <c r="AN8" s="41" t="s">
        <v>27</v>
      </c>
      <c r="AO8" s="33"/>
      <c r="AP8" s="33"/>
      <c r="AQ8" s="31"/>
      <c r="BE8" s="39"/>
      <c r="BS8" s="24" t="s">
        <v>9</v>
      </c>
    </row>
    <row r="9" ht="14.4" customHeight="1">
      <c r="B9" s="2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1"/>
      <c r="BE9" s="39"/>
      <c r="BS9" s="24" t="s">
        <v>9</v>
      </c>
    </row>
    <row r="10" ht="14.4" customHeight="1">
      <c r="B10" s="28"/>
      <c r="C10" s="33"/>
      <c r="D10" s="40" t="s">
        <v>28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40" t="s">
        <v>29</v>
      </c>
      <c r="AL10" s="33"/>
      <c r="AM10" s="33"/>
      <c r="AN10" s="35" t="s">
        <v>22</v>
      </c>
      <c r="AO10" s="33"/>
      <c r="AP10" s="33"/>
      <c r="AQ10" s="31"/>
      <c r="BE10" s="39"/>
      <c r="BS10" s="24" t="s">
        <v>9</v>
      </c>
    </row>
    <row r="11" ht="18.48" customHeight="1">
      <c r="B11" s="28"/>
      <c r="C11" s="33"/>
      <c r="D11" s="33"/>
      <c r="E11" s="35" t="s">
        <v>30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40" t="s">
        <v>31</v>
      </c>
      <c r="AL11" s="33"/>
      <c r="AM11" s="33"/>
      <c r="AN11" s="35" t="s">
        <v>22</v>
      </c>
      <c r="AO11" s="33"/>
      <c r="AP11" s="33"/>
      <c r="AQ11" s="31"/>
      <c r="BE11" s="39"/>
      <c r="BS11" s="24" t="s">
        <v>9</v>
      </c>
    </row>
    <row r="12" ht="6.96" customHeight="1">
      <c r="B12" s="28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1"/>
      <c r="BE12" s="39"/>
      <c r="BS12" s="24" t="s">
        <v>9</v>
      </c>
    </row>
    <row r="13" ht="14.4" customHeight="1">
      <c r="B13" s="28"/>
      <c r="C13" s="33"/>
      <c r="D13" s="40" t="s">
        <v>32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40" t="s">
        <v>29</v>
      </c>
      <c r="AL13" s="33"/>
      <c r="AM13" s="33"/>
      <c r="AN13" s="42" t="s">
        <v>33</v>
      </c>
      <c r="AO13" s="33"/>
      <c r="AP13" s="33"/>
      <c r="AQ13" s="31"/>
      <c r="BE13" s="39"/>
      <c r="BS13" s="24" t="s">
        <v>9</v>
      </c>
    </row>
    <row r="14">
      <c r="B14" s="28"/>
      <c r="C14" s="33"/>
      <c r="D14" s="33"/>
      <c r="E14" s="42" t="s">
        <v>33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33"/>
      <c r="AM14" s="33"/>
      <c r="AN14" s="42" t="s">
        <v>33</v>
      </c>
      <c r="AO14" s="33"/>
      <c r="AP14" s="33"/>
      <c r="AQ14" s="31"/>
      <c r="BE14" s="39"/>
      <c r="BS14" s="24" t="s">
        <v>9</v>
      </c>
    </row>
    <row r="15" ht="6.96" customHeight="1">
      <c r="B15" s="28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1"/>
      <c r="BE15" s="39"/>
      <c r="BS15" s="24" t="s">
        <v>6</v>
      </c>
    </row>
    <row r="16" ht="14.4" customHeight="1">
      <c r="B16" s="28"/>
      <c r="C16" s="33"/>
      <c r="D16" s="40" t="s">
        <v>34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40" t="s">
        <v>29</v>
      </c>
      <c r="AL16" s="33"/>
      <c r="AM16" s="33"/>
      <c r="AN16" s="35" t="s">
        <v>22</v>
      </c>
      <c r="AO16" s="33"/>
      <c r="AP16" s="33"/>
      <c r="AQ16" s="31"/>
      <c r="BE16" s="39"/>
      <c r="BS16" s="24" t="s">
        <v>6</v>
      </c>
    </row>
    <row r="17" ht="18.48" customHeight="1">
      <c r="B17" s="28"/>
      <c r="C17" s="33"/>
      <c r="D17" s="33"/>
      <c r="E17" s="35" t="s">
        <v>35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40" t="s">
        <v>31</v>
      </c>
      <c r="AL17" s="33"/>
      <c r="AM17" s="33"/>
      <c r="AN17" s="35" t="s">
        <v>22</v>
      </c>
      <c r="AO17" s="33"/>
      <c r="AP17" s="33"/>
      <c r="AQ17" s="31"/>
      <c r="BE17" s="39"/>
      <c r="BS17" s="24" t="s">
        <v>36</v>
      </c>
    </row>
    <row r="18" ht="6.96" customHeight="1">
      <c r="B18" s="2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1"/>
      <c r="BE18" s="39"/>
      <c r="BS18" s="24" t="s">
        <v>9</v>
      </c>
    </row>
    <row r="19" ht="14.4" customHeight="1">
      <c r="B19" s="28"/>
      <c r="C19" s="33"/>
      <c r="D19" s="40" t="s">
        <v>37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40" t="s">
        <v>29</v>
      </c>
      <c r="AL19" s="33"/>
      <c r="AM19" s="33"/>
      <c r="AN19" s="35" t="s">
        <v>22</v>
      </c>
      <c r="AO19" s="33"/>
      <c r="AP19" s="33"/>
      <c r="AQ19" s="31"/>
      <c r="BE19" s="39"/>
      <c r="BS19" s="24" t="s">
        <v>9</v>
      </c>
    </row>
    <row r="20" ht="18.48" customHeight="1">
      <c r="B20" s="28"/>
      <c r="C20" s="33"/>
      <c r="D20" s="33"/>
      <c r="E20" s="35" t="s">
        <v>35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40" t="s">
        <v>31</v>
      </c>
      <c r="AL20" s="33"/>
      <c r="AM20" s="33"/>
      <c r="AN20" s="35" t="s">
        <v>22</v>
      </c>
      <c r="AO20" s="33"/>
      <c r="AP20" s="33"/>
      <c r="AQ20" s="31"/>
      <c r="BE20" s="39"/>
    </row>
    <row r="21" ht="6.96" customHeight="1">
      <c r="B21" s="28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1"/>
      <c r="BE21" s="39"/>
    </row>
    <row r="22">
      <c r="B22" s="28"/>
      <c r="C22" s="33"/>
      <c r="D22" s="40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1"/>
      <c r="BE22" s="39"/>
    </row>
    <row r="23" ht="16.5" customHeight="1">
      <c r="B23" s="28"/>
      <c r="C23" s="33"/>
      <c r="D23" s="33"/>
      <c r="E23" s="44" t="s">
        <v>22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33"/>
      <c r="AP23" s="33"/>
      <c r="AQ23" s="31"/>
      <c r="BE23" s="39"/>
    </row>
    <row r="24" ht="6.96" customHeight="1">
      <c r="B24" s="2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1"/>
      <c r="BE24" s="39"/>
    </row>
    <row r="25" ht="6.96" customHeight="1">
      <c r="B25" s="28"/>
      <c r="C25" s="3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33"/>
      <c r="AQ25" s="31"/>
      <c r="BE25" s="39"/>
    </row>
    <row r="26" ht="14.4" customHeight="1">
      <c r="B26" s="28"/>
      <c r="C26" s="33"/>
      <c r="D26" s="46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47">
        <f>ROUND(AG87,2)</f>
        <v>0</v>
      </c>
      <c r="AL26" s="33"/>
      <c r="AM26" s="33"/>
      <c r="AN26" s="33"/>
      <c r="AO26" s="33"/>
      <c r="AP26" s="33"/>
      <c r="AQ26" s="31"/>
      <c r="BE26" s="39"/>
    </row>
    <row r="27" ht="14.4" customHeight="1">
      <c r="B27" s="28"/>
      <c r="C27" s="33"/>
      <c r="D27" s="46" t="s">
        <v>40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47">
        <f>ROUND(AG92,2)</f>
        <v>0</v>
      </c>
      <c r="AL27" s="47"/>
      <c r="AM27" s="47"/>
      <c r="AN27" s="47"/>
      <c r="AO27" s="47"/>
      <c r="AP27" s="33"/>
      <c r="AQ27" s="31"/>
      <c r="BE27" s="39"/>
    </row>
    <row r="28" s="1" customFormat="1" ht="6.96" customHeight="1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50"/>
      <c r="BE28" s="39"/>
    </row>
    <row r="29" s="1" customFormat="1" ht="25.92" customHeight="1">
      <c r="B29" s="48"/>
      <c r="C29" s="49"/>
      <c r="D29" s="51" t="s">
        <v>41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>
        <f>ROUND(AK26+AK27,2)</f>
        <v>0</v>
      </c>
      <c r="AL29" s="52"/>
      <c r="AM29" s="52"/>
      <c r="AN29" s="52"/>
      <c r="AO29" s="52"/>
      <c r="AP29" s="49"/>
      <c r="AQ29" s="50"/>
      <c r="BE29" s="39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50"/>
      <c r="BE30" s="39"/>
    </row>
    <row r="31" s="2" customFormat="1" ht="14.4" customHeight="1">
      <c r="B31" s="54"/>
      <c r="C31" s="55"/>
      <c r="D31" s="56" t="s">
        <v>42</v>
      </c>
      <c r="E31" s="55"/>
      <c r="F31" s="56" t="s">
        <v>43</v>
      </c>
      <c r="G31" s="55"/>
      <c r="H31" s="55"/>
      <c r="I31" s="55"/>
      <c r="J31" s="55"/>
      <c r="K31" s="55"/>
      <c r="L31" s="57">
        <v>0.20999999999999999</v>
      </c>
      <c r="M31" s="55"/>
      <c r="N31" s="55"/>
      <c r="O31" s="55"/>
      <c r="P31" s="55"/>
      <c r="Q31" s="55"/>
      <c r="R31" s="55"/>
      <c r="S31" s="55"/>
      <c r="T31" s="58" t="s">
        <v>44</v>
      </c>
      <c r="U31" s="55"/>
      <c r="V31" s="55"/>
      <c r="W31" s="59">
        <f>ROUND(AZ87+SUM(CD93:CD97),2)</f>
        <v>0</v>
      </c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9">
        <f>ROUND(AV87+SUM(BY93:BY97),2)</f>
        <v>0</v>
      </c>
      <c r="AL31" s="55"/>
      <c r="AM31" s="55"/>
      <c r="AN31" s="55"/>
      <c r="AO31" s="55"/>
      <c r="AP31" s="55"/>
      <c r="AQ31" s="60"/>
      <c r="BE31" s="39"/>
    </row>
    <row r="32" s="2" customFormat="1" ht="14.4" customHeight="1">
      <c r="B32" s="54"/>
      <c r="C32" s="55"/>
      <c r="D32" s="55"/>
      <c r="E32" s="55"/>
      <c r="F32" s="56" t="s">
        <v>45</v>
      </c>
      <c r="G32" s="55"/>
      <c r="H32" s="55"/>
      <c r="I32" s="55"/>
      <c r="J32" s="55"/>
      <c r="K32" s="55"/>
      <c r="L32" s="57">
        <v>0.14999999999999999</v>
      </c>
      <c r="M32" s="55"/>
      <c r="N32" s="55"/>
      <c r="O32" s="55"/>
      <c r="P32" s="55"/>
      <c r="Q32" s="55"/>
      <c r="R32" s="55"/>
      <c r="S32" s="55"/>
      <c r="T32" s="58" t="s">
        <v>44</v>
      </c>
      <c r="U32" s="55"/>
      <c r="V32" s="55"/>
      <c r="W32" s="59">
        <f>ROUND(BA87+SUM(CE93:CE97),2)</f>
        <v>0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9">
        <f>ROUND(AW87+SUM(BZ93:BZ97),2)</f>
        <v>0</v>
      </c>
      <c r="AL32" s="55"/>
      <c r="AM32" s="55"/>
      <c r="AN32" s="55"/>
      <c r="AO32" s="55"/>
      <c r="AP32" s="55"/>
      <c r="AQ32" s="60"/>
      <c r="BE32" s="39"/>
    </row>
    <row r="33" hidden="1" s="2" customFormat="1" ht="14.4" customHeight="1">
      <c r="B33" s="54"/>
      <c r="C33" s="55"/>
      <c r="D33" s="55"/>
      <c r="E33" s="55"/>
      <c r="F33" s="56" t="s">
        <v>46</v>
      </c>
      <c r="G33" s="55"/>
      <c r="H33" s="55"/>
      <c r="I33" s="55"/>
      <c r="J33" s="55"/>
      <c r="K33" s="55"/>
      <c r="L33" s="57">
        <v>0.20999999999999999</v>
      </c>
      <c r="M33" s="55"/>
      <c r="N33" s="55"/>
      <c r="O33" s="55"/>
      <c r="P33" s="55"/>
      <c r="Q33" s="55"/>
      <c r="R33" s="55"/>
      <c r="S33" s="55"/>
      <c r="T33" s="58" t="s">
        <v>44</v>
      </c>
      <c r="U33" s="55"/>
      <c r="V33" s="55"/>
      <c r="W33" s="59">
        <f>ROUND(BB87+SUM(CF93:CF97),2)</f>
        <v>0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9">
        <v>0</v>
      </c>
      <c r="AL33" s="55"/>
      <c r="AM33" s="55"/>
      <c r="AN33" s="55"/>
      <c r="AO33" s="55"/>
      <c r="AP33" s="55"/>
      <c r="AQ33" s="60"/>
      <c r="BE33" s="39"/>
    </row>
    <row r="34" hidden="1" s="2" customFormat="1" ht="14.4" customHeight="1">
      <c r="B34" s="54"/>
      <c r="C34" s="55"/>
      <c r="D34" s="55"/>
      <c r="E34" s="55"/>
      <c r="F34" s="56" t="s">
        <v>47</v>
      </c>
      <c r="G34" s="55"/>
      <c r="H34" s="55"/>
      <c r="I34" s="55"/>
      <c r="J34" s="55"/>
      <c r="K34" s="55"/>
      <c r="L34" s="57">
        <v>0.14999999999999999</v>
      </c>
      <c r="M34" s="55"/>
      <c r="N34" s="55"/>
      <c r="O34" s="55"/>
      <c r="P34" s="55"/>
      <c r="Q34" s="55"/>
      <c r="R34" s="55"/>
      <c r="S34" s="55"/>
      <c r="T34" s="58" t="s">
        <v>44</v>
      </c>
      <c r="U34" s="55"/>
      <c r="V34" s="55"/>
      <c r="W34" s="59">
        <f>ROUND(BC87+SUM(CG93:CG97),2)</f>
        <v>0</v>
      </c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9">
        <v>0</v>
      </c>
      <c r="AL34" s="55"/>
      <c r="AM34" s="55"/>
      <c r="AN34" s="55"/>
      <c r="AO34" s="55"/>
      <c r="AP34" s="55"/>
      <c r="AQ34" s="60"/>
      <c r="BE34" s="39"/>
    </row>
    <row r="35" hidden="1" s="2" customFormat="1" ht="14.4" customHeight="1">
      <c r="B35" s="54"/>
      <c r="C35" s="55"/>
      <c r="D35" s="55"/>
      <c r="E35" s="55"/>
      <c r="F35" s="56" t="s">
        <v>48</v>
      </c>
      <c r="G35" s="55"/>
      <c r="H35" s="55"/>
      <c r="I35" s="55"/>
      <c r="J35" s="55"/>
      <c r="K35" s="55"/>
      <c r="L35" s="57">
        <v>0</v>
      </c>
      <c r="M35" s="55"/>
      <c r="N35" s="55"/>
      <c r="O35" s="55"/>
      <c r="P35" s="55"/>
      <c r="Q35" s="55"/>
      <c r="R35" s="55"/>
      <c r="S35" s="55"/>
      <c r="T35" s="58" t="s">
        <v>44</v>
      </c>
      <c r="U35" s="55"/>
      <c r="V35" s="55"/>
      <c r="W35" s="59">
        <f>ROUND(BD87+SUM(CH93:CH97),2)</f>
        <v>0</v>
      </c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9">
        <v>0</v>
      </c>
      <c r="AL35" s="55"/>
      <c r="AM35" s="55"/>
      <c r="AN35" s="55"/>
      <c r="AO35" s="55"/>
      <c r="AP35" s="55"/>
      <c r="AQ35" s="60"/>
    </row>
    <row r="36" s="1" customFormat="1" ht="6.96" customHeight="1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0"/>
    </row>
    <row r="37" s="1" customFormat="1" ht="25.92" customHeight="1">
      <c r="B37" s="48"/>
      <c r="C37" s="61"/>
      <c r="D37" s="62" t="s">
        <v>49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 t="s">
        <v>50</v>
      </c>
      <c r="U37" s="63"/>
      <c r="V37" s="63"/>
      <c r="W37" s="63"/>
      <c r="X37" s="65" t="s">
        <v>51</v>
      </c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6">
        <f>SUM(AK29:AK35)</f>
        <v>0</v>
      </c>
      <c r="AL37" s="63"/>
      <c r="AM37" s="63"/>
      <c r="AN37" s="63"/>
      <c r="AO37" s="67"/>
      <c r="AP37" s="61"/>
      <c r="AQ37" s="50"/>
    </row>
    <row r="38" s="1" customFormat="1" ht="14.4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50"/>
    </row>
    <row r="39">
      <c r="B39" s="28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1"/>
    </row>
    <row r="40">
      <c r="B40" s="28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1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1"/>
    </row>
    <row r="49" s="1" customFormat="1">
      <c r="B49" s="48"/>
      <c r="C49" s="49"/>
      <c r="D49" s="68" t="s">
        <v>52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70"/>
      <c r="AA49" s="49"/>
      <c r="AB49" s="49"/>
      <c r="AC49" s="68" t="s">
        <v>53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70"/>
      <c r="AP49" s="49"/>
      <c r="AQ49" s="50"/>
    </row>
    <row r="50">
      <c r="B50" s="28"/>
      <c r="C50" s="33"/>
      <c r="D50" s="71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72"/>
      <c r="AA50" s="33"/>
      <c r="AB50" s="33"/>
      <c r="AC50" s="71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72"/>
      <c r="AP50" s="33"/>
      <c r="AQ50" s="31"/>
    </row>
    <row r="51">
      <c r="B51" s="28"/>
      <c r="C51" s="33"/>
      <c r="D51" s="71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72"/>
      <c r="AA51" s="33"/>
      <c r="AB51" s="33"/>
      <c r="AC51" s="71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72"/>
      <c r="AP51" s="33"/>
      <c r="AQ51" s="31"/>
    </row>
    <row r="52">
      <c r="B52" s="28"/>
      <c r="C52" s="33"/>
      <c r="D52" s="71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72"/>
      <c r="AA52" s="33"/>
      <c r="AB52" s="33"/>
      <c r="AC52" s="71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72"/>
      <c r="AP52" s="33"/>
      <c r="AQ52" s="31"/>
    </row>
    <row r="53">
      <c r="B53" s="28"/>
      <c r="C53" s="33"/>
      <c r="D53" s="71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72"/>
      <c r="AA53" s="33"/>
      <c r="AB53" s="33"/>
      <c r="AC53" s="71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72"/>
      <c r="AP53" s="33"/>
      <c r="AQ53" s="31"/>
    </row>
    <row r="54">
      <c r="B54" s="28"/>
      <c r="C54" s="33"/>
      <c r="D54" s="71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72"/>
      <c r="AA54" s="33"/>
      <c r="AB54" s="33"/>
      <c r="AC54" s="71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72"/>
      <c r="AP54" s="33"/>
      <c r="AQ54" s="31"/>
    </row>
    <row r="55">
      <c r="B55" s="28"/>
      <c r="C55" s="33"/>
      <c r="D55" s="71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72"/>
      <c r="AA55" s="33"/>
      <c r="AB55" s="33"/>
      <c r="AC55" s="71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72"/>
      <c r="AP55" s="33"/>
      <c r="AQ55" s="31"/>
    </row>
    <row r="56">
      <c r="B56" s="28"/>
      <c r="C56" s="33"/>
      <c r="D56" s="71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72"/>
      <c r="AA56" s="33"/>
      <c r="AB56" s="33"/>
      <c r="AC56" s="71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72"/>
      <c r="AP56" s="33"/>
      <c r="AQ56" s="31"/>
    </row>
    <row r="57">
      <c r="B57" s="28"/>
      <c r="C57" s="33"/>
      <c r="D57" s="7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72"/>
      <c r="AA57" s="33"/>
      <c r="AB57" s="33"/>
      <c r="AC57" s="71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72"/>
      <c r="AP57" s="33"/>
      <c r="AQ57" s="31"/>
    </row>
    <row r="58" s="1" customFormat="1">
      <c r="B58" s="48"/>
      <c r="C58" s="49"/>
      <c r="D58" s="73" t="s">
        <v>54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 t="s">
        <v>55</v>
      </c>
      <c r="S58" s="74"/>
      <c r="T58" s="74"/>
      <c r="U58" s="74"/>
      <c r="V58" s="74"/>
      <c r="W58" s="74"/>
      <c r="X58" s="74"/>
      <c r="Y58" s="74"/>
      <c r="Z58" s="76"/>
      <c r="AA58" s="49"/>
      <c r="AB58" s="49"/>
      <c r="AC58" s="73" t="s">
        <v>54</v>
      </c>
      <c r="AD58" s="74"/>
      <c r="AE58" s="74"/>
      <c r="AF58" s="74"/>
      <c r="AG58" s="74"/>
      <c r="AH58" s="74"/>
      <c r="AI58" s="74"/>
      <c r="AJ58" s="74"/>
      <c r="AK58" s="74"/>
      <c r="AL58" s="74"/>
      <c r="AM58" s="75" t="s">
        <v>55</v>
      </c>
      <c r="AN58" s="74"/>
      <c r="AO58" s="76"/>
      <c r="AP58" s="49"/>
      <c r="AQ58" s="50"/>
    </row>
    <row r="59">
      <c r="B59" s="28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</row>
    <row r="60" s="1" customFormat="1">
      <c r="B60" s="48"/>
      <c r="C60" s="49"/>
      <c r="D60" s="68" t="s">
        <v>56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0"/>
      <c r="AA60" s="49"/>
      <c r="AB60" s="49"/>
      <c r="AC60" s="68" t="s">
        <v>57</v>
      </c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70"/>
      <c r="AP60" s="49"/>
      <c r="AQ60" s="50"/>
    </row>
    <row r="61">
      <c r="B61" s="28"/>
      <c r="C61" s="33"/>
      <c r="D61" s="7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72"/>
      <c r="AA61" s="33"/>
      <c r="AB61" s="33"/>
      <c r="AC61" s="71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72"/>
      <c r="AP61" s="33"/>
      <c r="AQ61" s="31"/>
    </row>
    <row r="62">
      <c r="B62" s="28"/>
      <c r="C62" s="33"/>
      <c r="D62" s="71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72"/>
      <c r="AA62" s="33"/>
      <c r="AB62" s="33"/>
      <c r="AC62" s="71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72"/>
      <c r="AP62" s="33"/>
      <c r="AQ62" s="31"/>
    </row>
    <row r="63">
      <c r="B63" s="28"/>
      <c r="C63" s="33"/>
      <c r="D63" s="71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72"/>
      <c r="AA63" s="33"/>
      <c r="AB63" s="33"/>
      <c r="AC63" s="71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72"/>
      <c r="AP63" s="33"/>
      <c r="AQ63" s="31"/>
    </row>
    <row r="64">
      <c r="B64" s="28"/>
      <c r="C64" s="33"/>
      <c r="D64" s="71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72"/>
      <c r="AA64" s="33"/>
      <c r="AB64" s="33"/>
      <c r="AC64" s="71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72"/>
      <c r="AP64" s="33"/>
      <c r="AQ64" s="31"/>
    </row>
    <row r="65">
      <c r="B65" s="28"/>
      <c r="C65" s="33"/>
      <c r="D65" s="71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72"/>
      <c r="AA65" s="33"/>
      <c r="AB65" s="33"/>
      <c r="AC65" s="71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72"/>
      <c r="AP65" s="33"/>
      <c r="AQ65" s="31"/>
    </row>
    <row r="66">
      <c r="B66" s="28"/>
      <c r="C66" s="33"/>
      <c r="D66" s="7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72"/>
      <c r="AA66" s="33"/>
      <c r="AB66" s="33"/>
      <c r="AC66" s="71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72"/>
      <c r="AP66" s="33"/>
      <c r="AQ66" s="31"/>
    </row>
    <row r="67">
      <c r="B67" s="28"/>
      <c r="C67" s="33"/>
      <c r="D67" s="7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72"/>
      <c r="AA67" s="33"/>
      <c r="AB67" s="33"/>
      <c r="AC67" s="71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72"/>
      <c r="AP67" s="33"/>
      <c r="AQ67" s="31"/>
    </row>
    <row r="68">
      <c r="B68" s="28"/>
      <c r="C68" s="33"/>
      <c r="D68" s="71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72"/>
      <c r="AA68" s="33"/>
      <c r="AB68" s="33"/>
      <c r="AC68" s="71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72"/>
      <c r="AP68" s="33"/>
      <c r="AQ68" s="31"/>
    </row>
    <row r="69" s="1" customFormat="1">
      <c r="B69" s="48"/>
      <c r="C69" s="49"/>
      <c r="D69" s="73" t="s">
        <v>54</v>
      </c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5" t="s">
        <v>55</v>
      </c>
      <c r="S69" s="74"/>
      <c r="T69" s="74"/>
      <c r="U69" s="74"/>
      <c r="V69" s="74"/>
      <c r="W69" s="74"/>
      <c r="X69" s="74"/>
      <c r="Y69" s="74"/>
      <c r="Z69" s="76"/>
      <c r="AA69" s="49"/>
      <c r="AB69" s="49"/>
      <c r="AC69" s="73" t="s">
        <v>54</v>
      </c>
      <c r="AD69" s="74"/>
      <c r="AE69" s="74"/>
      <c r="AF69" s="74"/>
      <c r="AG69" s="74"/>
      <c r="AH69" s="74"/>
      <c r="AI69" s="74"/>
      <c r="AJ69" s="74"/>
      <c r="AK69" s="74"/>
      <c r="AL69" s="74"/>
      <c r="AM69" s="75" t="s">
        <v>55</v>
      </c>
      <c r="AN69" s="74"/>
      <c r="AO69" s="76"/>
      <c r="AP69" s="49"/>
      <c r="AQ69" s="50"/>
    </row>
    <row r="70" s="1" customFormat="1" ht="6.96" customHeight="1"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50"/>
    </row>
    <row r="71" s="1" customFormat="1" ht="6.96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2"/>
    </row>
    <row r="76" s="1" customFormat="1" ht="36.96" customHeight="1">
      <c r="B76" s="48"/>
      <c r="C76" s="29" t="s">
        <v>58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50"/>
    </row>
    <row r="77" s="3" customFormat="1" ht="14.4" customHeight="1">
      <c r="B77" s="83"/>
      <c r="C77" s="40" t="s">
        <v>16</v>
      </c>
      <c r="D77" s="84"/>
      <c r="E77" s="84"/>
      <c r="F77" s="84"/>
      <c r="G77" s="84"/>
      <c r="H77" s="84"/>
      <c r="I77" s="84"/>
      <c r="J77" s="84"/>
      <c r="K77" s="84"/>
      <c r="L77" s="84" t="str">
        <f>K5</f>
        <v>2018120</v>
      </c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5"/>
    </row>
    <row r="78" s="4" customFormat="1" ht="36.96" customHeight="1">
      <c r="B78" s="86"/>
      <c r="C78" s="87" t="s">
        <v>19</v>
      </c>
      <c r="D78" s="88"/>
      <c r="E78" s="88"/>
      <c r="F78" s="88"/>
      <c r="G78" s="88"/>
      <c r="H78" s="88"/>
      <c r="I78" s="88"/>
      <c r="J78" s="88"/>
      <c r="K78" s="88"/>
      <c r="L78" s="89" t="str">
        <f>K6</f>
        <v>Obnova dětských pískovišť a okolí</v>
      </c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90"/>
    </row>
    <row r="79" s="1" customFormat="1" ht="6.96" customHeight="1"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50"/>
    </row>
    <row r="80" s="1" customFormat="1">
      <c r="B80" s="48"/>
      <c r="C80" s="40" t="s">
        <v>24</v>
      </c>
      <c r="D80" s="49"/>
      <c r="E80" s="49"/>
      <c r="F80" s="49"/>
      <c r="G80" s="49"/>
      <c r="H80" s="49"/>
      <c r="I80" s="49"/>
      <c r="J80" s="49"/>
      <c r="K80" s="49"/>
      <c r="L80" s="91" t="str">
        <f>IF(K8="","",K8)</f>
        <v>Liberec</v>
      </c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0" t="s">
        <v>26</v>
      </c>
      <c r="AJ80" s="49"/>
      <c r="AK80" s="49"/>
      <c r="AL80" s="49"/>
      <c r="AM80" s="92" t="str">
        <f> IF(AN8= "","",AN8)</f>
        <v>6. 9. 2018</v>
      </c>
      <c r="AN80" s="49"/>
      <c r="AO80" s="49"/>
      <c r="AP80" s="49"/>
      <c r="AQ80" s="50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50"/>
    </row>
    <row r="82" s="1" customFormat="1">
      <c r="B82" s="48"/>
      <c r="C82" s="40" t="s">
        <v>28</v>
      </c>
      <c r="D82" s="49"/>
      <c r="E82" s="49"/>
      <c r="F82" s="49"/>
      <c r="G82" s="49"/>
      <c r="H82" s="49"/>
      <c r="I82" s="49"/>
      <c r="J82" s="49"/>
      <c r="K82" s="49"/>
      <c r="L82" s="84" t="str">
        <f>IF(E11= "","",E11)</f>
        <v>Statutární město Liberec</v>
      </c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0" t="s">
        <v>34</v>
      </c>
      <c r="AJ82" s="49"/>
      <c r="AK82" s="49"/>
      <c r="AL82" s="49"/>
      <c r="AM82" s="84" t="str">
        <f>IF(E17="","",E17)</f>
        <v xml:space="preserve"> </v>
      </c>
      <c r="AN82" s="84"/>
      <c r="AO82" s="84"/>
      <c r="AP82" s="84"/>
      <c r="AQ82" s="50"/>
      <c r="AS82" s="93" t="s">
        <v>59</v>
      </c>
      <c r="AT82" s="94"/>
      <c r="AU82" s="95"/>
      <c r="AV82" s="95"/>
      <c r="AW82" s="95"/>
      <c r="AX82" s="95"/>
      <c r="AY82" s="95"/>
      <c r="AZ82" s="95"/>
      <c r="BA82" s="95"/>
      <c r="BB82" s="95"/>
      <c r="BC82" s="95"/>
      <c r="BD82" s="96"/>
    </row>
    <row r="83" s="1" customFormat="1">
      <c r="B83" s="48"/>
      <c r="C83" s="40" t="s">
        <v>32</v>
      </c>
      <c r="D83" s="49"/>
      <c r="E83" s="49"/>
      <c r="F83" s="49"/>
      <c r="G83" s="49"/>
      <c r="H83" s="49"/>
      <c r="I83" s="49"/>
      <c r="J83" s="49"/>
      <c r="K83" s="49"/>
      <c r="L83" s="84" t="str">
        <f>IF(E14= "Vyplň údaj","",E14)</f>
        <v/>
      </c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0" t="s">
        <v>37</v>
      </c>
      <c r="AJ83" s="49"/>
      <c r="AK83" s="49"/>
      <c r="AL83" s="49"/>
      <c r="AM83" s="84" t="str">
        <f>IF(E20="","",E20)</f>
        <v xml:space="preserve"> </v>
      </c>
      <c r="AN83" s="84"/>
      <c r="AO83" s="84"/>
      <c r="AP83" s="84"/>
      <c r="AQ83" s="50"/>
      <c r="AS83" s="97"/>
      <c r="AT83" s="98"/>
      <c r="AU83" s="99"/>
      <c r="AV83" s="99"/>
      <c r="AW83" s="99"/>
      <c r="AX83" s="99"/>
      <c r="AY83" s="99"/>
      <c r="AZ83" s="99"/>
      <c r="BA83" s="99"/>
      <c r="BB83" s="99"/>
      <c r="BC83" s="99"/>
      <c r="BD83" s="100"/>
    </row>
    <row r="84" s="1" customFormat="1" ht="10.8" customHeight="1"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50"/>
      <c r="AS84" s="101"/>
      <c r="AT84" s="56"/>
      <c r="AU84" s="49"/>
      <c r="AV84" s="49"/>
      <c r="AW84" s="49"/>
      <c r="AX84" s="49"/>
      <c r="AY84" s="49"/>
      <c r="AZ84" s="49"/>
      <c r="BA84" s="49"/>
      <c r="BB84" s="49"/>
      <c r="BC84" s="49"/>
      <c r="BD84" s="102"/>
    </row>
    <row r="85" s="1" customFormat="1" ht="29.28" customHeight="1">
      <c r="B85" s="48"/>
      <c r="C85" s="103" t="s">
        <v>60</v>
      </c>
      <c r="D85" s="104"/>
      <c r="E85" s="104"/>
      <c r="F85" s="104"/>
      <c r="G85" s="104"/>
      <c r="H85" s="105"/>
      <c r="I85" s="106" t="s">
        <v>61</v>
      </c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6" t="s">
        <v>62</v>
      </c>
      <c r="AH85" s="104"/>
      <c r="AI85" s="104"/>
      <c r="AJ85" s="104"/>
      <c r="AK85" s="104"/>
      <c r="AL85" s="104"/>
      <c r="AM85" s="104"/>
      <c r="AN85" s="106" t="s">
        <v>63</v>
      </c>
      <c r="AO85" s="104"/>
      <c r="AP85" s="107"/>
      <c r="AQ85" s="50"/>
      <c r="AS85" s="108" t="s">
        <v>64</v>
      </c>
      <c r="AT85" s="109" t="s">
        <v>65</v>
      </c>
      <c r="AU85" s="109" t="s">
        <v>66</v>
      </c>
      <c r="AV85" s="109" t="s">
        <v>67</v>
      </c>
      <c r="AW85" s="109" t="s">
        <v>68</v>
      </c>
      <c r="AX85" s="109" t="s">
        <v>69</v>
      </c>
      <c r="AY85" s="109" t="s">
        <v>70</v>
      </c>
      <c r="AZ85" s="109" t="s">
        <v>71</v>
      </c>
      <c r="BA85" s="109" t="s">
        <v>72</v>
      </c>
      <c r="BB85" s="109" t="s">
        <v>73</v>
      </c>
      <c r="BC85" s="109" t="s">
        <v>74</v>
      </c>
      <c r="BD85" s="110" t="s">
        <v>75</v>
      </c>
    </row>
    <row r="86" s="1" customFormat="1" ht="10.8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50"/>
      <c r="AS86" s="111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70"/>
    </row>
    <row r="87" s="4" customFormat="1" ht="32.4" customHeight="1">
      <c r="B87" s="86"/>
      <c r="C87" s="112" t="s">
        <v>76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4">
        <f>ROUND(SUM(AG88:AG90),2)</f>
        <v>0</v>
      </c>
      <c r="AH87" s="114"/>
      <c r="AI87" s="114"/>
      <c r="AJ87" s="114"/>
      <c r="AK87" s="114"/>
      <c r="AL87" s="114"/>
      <c r="AM87" s="114"/>
      <c r="AN87" s="115">
        <f>SUM(AG87,AT87)</f>
        <v>0</v>
      </c>
      <c r="AO87" s="115"/>
      <c r="AP87" s="115"/>
      <c r="AQ87" s="90"/>
      <c r="AS87" s="116">
        <f>ROUND(SUM(AS88:AS90),2)</f>
        <v>0</v>
      </c>
      <c r="AT87" s="117">
        <f>ROUND(SUM(AV87:AW87),2)</f>
        <v>0</v>
      </c>
      <c r="AU87" s="118">
        <f>ROUND(SUM(AU88:AU90),5)</f>
        <v>0</v>
      </c>
      <c r="AV87" s="117">
        <f>ROUND(AZ87*L31,2)</f>
        <v>0</v>
      </c>
      <c r="AW87" s="117">
        <f>ROUND(BA87*L32,2)</f>
        <v>0</v>
      </c>
      <c r="AX87" s="117">
        <f>ROUND(BB87*L31,2)</f>
        <v>0</v>
      </c>
      <c r="AY87" s="117">
        <f>ROUND(BC87*L32,2)</f>
        <v>0</v>
      </c>
      <c r="AZ87" s="117">
        <f>ROUND(SUM(AZ88:AZ90),2)</f>
        <v>0</v>
      </c>
      <c r="BA87" s="117">
        <f>ROUND(SUM(BA88:BA90),2)</f>
        <v>0</v>
      </c>
      <c r="BB87" s="117">
        <f>ROUND(SUM(BB88:BB90),2)</f>
        <v>0</v>
      </c>
      <c r="BC87" s="117">
        <f>ROUND(SUM(BC88:BC90),2)</f>
        <v>0</v>
      </c>
      <c r="BD87" s="119">
        <f>ROUND(SUM(BD88:BD90),2)</f>
        <v>0</v>
      </c>
      <c r="BS87" s="120" t="s">
        <v>77</v>
      </c>
      <c r="BT87" s="120" t="s">
        <v>78</v>
      </c>
      <c r="BU87" s="121" t="s">
        <v>79</v>
      </c>
      <c r="BV87" s="120" t="s">
        <v>80</v>
      </c>
      <c r="BW87" s="120" t="s">
        <v>81</v>
      </c>
      <c r="BX87" s="120" t="s">
        <v>82</v>
      </c>
    </row>
    <row r="88" s="5" customFormat="1" ht="16.5" customHeight="1">
      <c r="A88" s="122" t="s">
        <v>83</v>
      </c>
      <c r="B88" s="123"/>
      <c r="C88" s="124"/>
      <c r="D88" s="125" t="s">
        <v>84</v>
      </c>
      <c r="E88" s="125"/>
      <c r="F88" s="125"/>
      <c r="G88" s="125"/>
      <c r="H88" s="125"/>
      <c r="I88" s="126"/>
      <c r="J88" s="125" t="s">
        <v>85</v>
      </c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7">
        <f>'001 - Budyšínská'!M30</f>
        <v>0</v>
      </c>
      <c r="AH88" s="126"/>
      <c r="AI88" s="126"/>
      <c r="AJ88" s="126"/>
      <c r="AK88" s="126"/>
      <c r="AL88" s="126"/>
      <c r="AM88" s="126"/>
      <c r="AN88" s="127">
        <f>SUM(AG88,AT88)</f>
        <v>0</v>
      </c>
      <c r="AO88" s="126"/>
      <c r="AP88" s="126"/>
      <c r="AQ88" s="128"/>
      <c r="AS88" s="129">
        <f>'001 - Budyšínská'!M28</f>
        <v>0</v>
      </c>
      <c r="AT88" s="130">
        <f>ROUND(SUM(AV88:AW88),2)</f>
        <v>0</v>
      </c>
      <c r="AU88" s="131">
        <f>'001 - Budyšínská'!W124</f>
        <v>0</v>
      </c>
      <c r="AV88" s="130">
        <f>'001 - Budyšínská'!M32</f>
        <v>0</v>
      </c>
      <c r="AW88" s="130">
        <f>'001 - Budyšínská'!M33</f>
        <v>0</v>
      </c>
      <c r="AX88" s="130">
        <f>'001 - Budyšínská'!M34</f>
        <v>0</v>
      </c>
      <c r="AY88" s="130">
        <f>'001 - Budyšínská'!M35</f>
        <v>0</v>
      </c>
      <c r="AZ88" s="130">
        <f>'001 - Budyšínská'!H32</f>
        <v>0</v>
      </c>
      <c r="BA88" s="130">
        <f>'001 - Budyšínská'!H33</f>
        <v>0</v>
      </c>
      <c r="BB88" s="130">
        <f>'001 - Budyšínská'!H34</f>
        <v>0</v>
      </c>
      <c r="BC88" s="130">
        <f>'001 - Budyšínská'!H35</f>
        <v>0</v>
      </c>
      <c r="BD88" s="132">
        <f>'001 - Budyšínská'!H36</f>
        <v>0</v>
      </c>
      <c r="BT88" s="133" t="s">
        <v>86</v>
      </c>
      <c r="BV88" s="133" t="s">
        <v>80</v>
      </c>
      <c r="BW88" s="133" t="s">
        <v>87</v>
      </c>
      <c r="BX88" s="133" t="s">
        <v>81</v>
      </c>
    </row>
    <row r="89" s="5" customFormat="1" ht="16.5" customHeight="1">
      <c r="A89" s="122" t="s">
        <v>83</v>
      </c>
      <c r="B89" s="123"/>
      <c r="C89" s="124"/>
      <c r="D89" s="125" t="s">
        <v>88</v>
      </c>
      <c r="E89" s="125"/>
      <c r="F89" s="125"/>
      <c r="G89" s="125"/>
      <c r="H89" s="125"/>
      <c r="I89" s="126"/>
      <c r="J89" s="125" t="s">
        <v>89</v>
      </c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7">
        <f>'002 - Hodkovická'!M30</f>
        <v>0</v>
      </c>
      <c r="AH89" s="126"/>
      <c r="AI89" s="126"/>
      <c r="AJ89" s="126"/>
      <c r="AK89" s="126"/>
      <c r="AL89" s="126"/>
      <c r="AM89" s="126"/>
      <c r="AN89" s="127">
        <f>SUM(AG89,AT89)</f>
        <v>0</v>
      </c>
      <c r="AO89" s="126"/>
      <c r="AP89" s="126"/>
      <c r="AQ89" s="128"/>
      <c r="AS89" s="129">
        <f>'002 - Hodkovická'!M28</f>
        <v>0</v>
      </c>
      <c r="AT89" s="130">
        <f>ROUND(SUM(AV89:AW89),2)</f>
        <v>0</v>
      </c>
      <c r="AU89" s="131">
        <f>'002 - Hodkovická'!W126</f>
        <v>0</v>
      </c>
      <c r="AV89" s="130">
        <f>'002 - Hodkovická'!M32</f>
        <v>0</v>
      </c>
      <c r="AW89" s="130">
        <f>'002 - Hodkovická'!M33</f>
        <v>0</v>
      </c>
      <c r="AX89" s="130">
        <f>'002 - Hodkovická'!M34</f>
        <v>0</v>
      </c>
      <c r="AY89" s="130">
        <f>'002 - Hodkovická'!M35</f>
        <v>0</v>
      </c>
      <c r="AZ89" s="130">
        <f>'002 - Hodkovická'!H32</f>
        <v>0</v>
      </c>
      <c r="BA89" s="130">
        <f>'002 - Hodkovická'!H33</f>
        <v>0</v>
      </c>
      <c r="BB89" s="130">
        <f>'002 - Hodkovická'!H34</f>
        <v>0</v>
      </c>
      <c r="BC89" s="130">
        <f>'002 - Hodkovická'!H35</f>
        <v>0</v>
      </c>
      <c r="BD89" s="132">
        <f>'002 - Hodkovická'!H36</f>
        <v>0</v>
      </c>
      <c r="BT89" s="133" t="s">
        <v>86</v>
      </c>
      <c r="BV89" s="133" t="s">
        <v>80</v>
      </c>
      <c r="BW89" s="133" t="s">
        <v>90</v>
      </c>
      <c r="BX89" s="133" t="s">
        <v>81</v>
      </c>
    </row>
    <row r="90" s="5" customFormat="1" ht="16.5" customHeight="1">
      <c r="A90" s="122" t="s">
        <v>83</v>
      </c>
      <c r="B90" s="123"/>
      <c r="C90" s="124"/>
      <c r="D90" s="125" t="s">
        <v>91</v>
      </c>
      <c r="E90" s="125"/>
      <c r="F90" s="125"/>
      <c r="G90" s="125"/>
      <c r="H90" s="125"/>
      <c r="I90" s="126"/>
      <c r="J90" s="125" t="s">
        <v>92</v>
      </c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7">
        <f>'003 - Sametová'!M30</f>
        <v>0</v>
      </c>
      <c r="AH90" s="126"/>
      <c r="AI90" s="126"/>
      <c r="AJ90" s="126"/>
      <c r="AK90" s="126"/>
      <c r="AL90" s="126"/>
      <c r="AM90" s="126"/>
      <c r="AN90" s="127">
        <f>SUM(AG90,AT90)</f>
        <v>0</v>
      </c>
      <c r="AO90" s="126"/>
      <c r="AP90" s="126"/>
      <c r="AQ90" s="128"/>
      <c r="AS90" s="134">
        <f>'003 - Sametová'!M28</f>
        <v>0</v>
      </c>
      <c r="AT90" s="135">
        <f>ROUND(SUM(AV90:AW90),2)</f>
        <v>0</v>
      </c>
      <c r="AU90" s="136">
        <f>'003 - Sametová'!W124</f>
        <v>0</v>
      </c>
      <c r="AV90" s="135">
        <f>'003 - Sametová'!M32</f>
        <v>0</v>
      </c>
      <c r="AW90" s="135">
        <f>'003 - Sametová'!M33</f>
        <v>0</v>
      </c>
      <c r="AX90" s="135">
        <f>'003 - Sametová'!M34</f>
        <v>0</v>
      </c>
      <c r="AY90" s="135">
        <f>'003 - Sametová'!M35</f>
        <v>0</v>
      </c>
      <c r="AZ90" s="135">
        <f>'003 - Sametová'!H32</f>
        <v>0</v>
      </c>
      <c r="BA90" s="135">
        <f>'003 - Sametová'!H33</f>
        <v>0</v>
      </c>
      <c r="BB90" s="135">
        <f>'003 - Sametová'!H34</f>
        <v>0</v>
      </c>
      <c r="BC90" s="135">
        <f>'003 - Sametová'!H35</f>
        <v>0</v>
      </c>
      <c r="BD90" s="137">
        <f>'003 - Sametová'!H36</f>
        <v>0</v>
      </c>
      <c r="BT90" s="133" t="s">
        <v>86</v>
      </c>
      <c r="BV90" s="133" t="s">
        <v>80</v>
      </c>
      <c r="BW90" s="133" t="s">
        <v>93</v>
      </c>
      <c r="BX90" s="133" t="s">
        <v>81</v>
      </c>
    </row>
    <row r="91">
      <c r="B91" s="28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1"/>
    </row>
    <row r="92" s="1" customFormat="1" ht="30" customHeight="1">
      <c r="B92" s="48"/>
      <c r="C92" s="112" t="s">
        <v>94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115">
        <f>ROUND(SUM(AG93:AG96),2)</f>
        <v>0</v>
      </c>
      <c r="AH92" s="115"/>
      <c r="AI92" s="115"/>
      <c r="AJ92" s="115"/>
      <c r="AK92" s="115"/>
      <c r="AL92" s="115"/>
      <c r="AM92" s="115"/>
      <c r="AN92" s="115">
        <f>ROUND(SUM(AN93:AN96),2)</f>
        <v>0</v>
      </c>
      <c r="AO92" s="115"/>
      <c r="AP92" s="115"/>
      <c r="AQ92" s="50"/>
      <c r="AS92" s="108" t="s">
        <v>95</v>
      </c>
      <c r="AT92" s="109" t="s">
        <v>96</v>
      </c>
      <c r="AU92" s="109" t="s">
        <v>42</v>
      </c>
      <c r="AV92" s="110" t="s">
        <v>65</v>
      </c>
    </row>
    <row r="93" s="1" customFormat="1" ht="19.92" customHeight="1">
      <c r="B93" s="48"/>
      <c r="C93" s="49"/>
      <c r="D93" s="138" t="s">
        <v>97</v>
      </c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139">
        <f>ROUND(AG87*AS93,2)</f>
        <v>0</v>
      </c>
      <c r="AH93" s="140"/>
      <c r="AI93" s="140"/>
      <c r="AJ93" s="140"/>
      <c r="AK93" s="140"/>
      <c r="AL93" s="140"/>
      <c r="AM93" s="140"/>
      <c r="AN93" s="140">
        <f>ROUND(AG93+AV93,2)</f>
        <v>0</v>
      </c>
      <c r="AO93" s="140"/>
      <c r="AP93" s="140"/>
      <c r="AQ93" s="50"/>
      <c r="AS93" s="141">
        <v>0</v>
      </c>
      <c r="AT93" s="142" t="s">
        <v>98</v>
      </c>
      <c r="AU93" s="142" t="s">
        <v>43</v>
      </c>
      <c r="AV93" s="143">
        <f>ROUND(IF(AU93="základní",AG93*L31,IF(AU93="snížená",AG93*L32,0)),2)</f>
        <v>0</v>
      </c>
      <c r="BV93" s="24" t="s">
        <v>99</v>
      </c>
      <c r="BY93" s="144">
        <f>IF(AU93="základní",AV93,0)</f>
        <v>0</v>
      </c>
      <c r="BZ93" s="144">
        <f>IF(AU93="snížená",AV93,0)</f>
        <v>0</v>
      </c>
      <c r="CA93" s="144">
        <v>0</v>
      </c>
      <c r="CB93" s="144">
        <v>0</v>
      </c>
      <c r="CC93" s="144">
        <v>0</v>
      </c>
      <c r="CD93" s="144">
        <f>IF(AU93="základní",AG93,0)</f>
        <v>0</v>
      </c>
      <c r="CE93" s="144">
        <f>IF(AU93="snížená",AG93,0)</f>
        <v>0</v>
      </c>
      <c r="CF93" s="144">
        <f>IF(AU93="zákl. přenesená",AG93,0)</f>
        <v>0</v>
      </c>
      <c r="CG93" s="144">
        <f>IF(AU93="sníž. přenesená",AG93,0)</f>
        <v>0</v>
      </c>
      <c r="CH93" s="144">
        <f>IF(AU93="nulová",AG93,0)</f>
        <v>0</v>
      </c>
      <c r="CI93" s="24">
        <f>IF(AU93="základní",1,IF(AU93="snížená",2,IF(AU93="zákl. přenesená",4,IF(AU93="sníž. přenesená",5,3))))</f>
        <v>1</v>
      </c>
      <c r="CJ93" s="24">
        <f>IF(AT93="stavební čast",1,IF(8893="investiční čast",2,3))</f>
        <v>1</v>
      </c>
      <c r="CK93" s="24" t="str">
        <f>IF(D93="Vyplň vlastní","","x")</f>
        <v>x</v>
      </c>
    </row>
    <row r="94" s="1" customFormat="1" ht="19.92" customHeight="1">
      <c r="B94" s="48"/>
      <c r="C94" s="49"/>
      <c r="D94" s="145" t="s">
        <v>100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49"/>
      <c r="AD94" s="49"/>
      <c r="AE94" s="49"/>
      <c r="AF94" s="49"/>
      <c r="AG94" s="139">
        <f>AG87*AS94</f>
        <v>0</v>
      </c>
      <c r="AH94" s="140"/>
      <c r="AI94" s="140"/>
      <c r="AJ94" s="140"/>
      <c r="AK94" s="140"/>
      <c r="AL94" s="140"/>
      <c r="AM94" s="140"/>
      <c r="AN94" s="140">
        <f>AG94+AV94</f>
        <v>0</v>
      </c>
      <c r="AO94" s="140"/>
      <c r="AP94" s="140"/>
      <c r="AQ94" s="50"/>
      <c r="AS94" s="146">
        <v>0</v>
      </c>
      <c r="AT94" s="147" t="s">
        <v>98</v>
      </c>
      <c r="AU94" s="147" t="s">
        <v>43</v>
      </c>
      <c r="AV94" s="148">
        <f>ROUND(IF(AU94="nulová",0,IF(OR(AU94="základní",AU94="zákl. přenesená"),AG94*L31,AG94*L32)),2)</f>
        <v>0</v>
      </c>
      <c r="BV94" s="24" t="s">
        <v>101</v>
      </c>
      <c r="BY94" s="144">
        <f>IF(AU94="základní",AV94,0)</f>
        <v>0</v>
      </c>
      <c r="BZ94" s="144">
        <f>IF(AU94="snížená",AV94,0)</f>
        <v>0</v>
      </c>
      <c r="CA94" s="144">
        <f>IF(AU94="zákl. přenesená",AV94,0)</f>
        <v>0</v>
      </c>
      <c r="CB94" s="144">
        <f>IF(AU94="sníž. přenesená",AV94,0)</f>
        <v>0</v>
      </c>
      <c r="CC94" s="144">
        <f>IF(AU94="nulová",AV94,0)</f>
        <v>0</v>
      </c>
      <c r="CD94" s="144">
        <f>IF(AU94="základní",AG94,0)</f>
        <v>0</v>
      </c>
      <c r="CE94" s="144">
        <f>IF(AU94="snížená",AG94,0)</f>
        <v>0</v>
      </c>
      <c r="CF94" s="144">
        <f>IF(AU94="zákl. přenesená",AG94,0)</f>
        <v>0</v>
      </c>
      <c r="CG94" s="144">
        <f>IF(AU94="sníž. přenesená",AG94,0)</f>
        <v>0</v>
      </c>
      <c r="CH94" s="144">
        <f>IF(AU94="nulová",AG94,0)</f>
        <v>0</v>
      </c>
      <c r="CI94" s="24">
        <f>IF(AU94="základní",1,IF(AU94="snížená",2,IF(AU94="zákl. přenesená",4,IF(AU94="sníž. přenesená",5,3))))</f>
        <v>1</v>
      </c>
      <c r="CJ94" s="24">
        <f>IF(AT94="stavební čast",1,IF(8894="investiční čast",2,3))</f>
        <v>1</v>
      </c>
      <c r="CK94" s="24" t="str">
        <f>IF(D94="Vyplň vlastní","","x")</f>
        <v/>
      </c>
    </row>
    <row r="95" s="1" customFormat="1" ht="19.92" customHeight="1">
      <c r="B95" s="48"/>
      <c r="C95" s="49"/>
      <c r="D95" s="145" t="s">
        <v>100</v>
      </c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49"/>
      <c r="AD95" s="49"/>
      <c r="AE95" s="49"/>
      <c r="AF95" s="49"/>
      <c r="AG95" s="139">
        <f>AG87*AS95</f>
        <v>0</v>
      </c>
      <c r="AH95" s="140"/>
      <c r="AI95" s="140"/>
      <c r="AJ95" s="140"/>
      <c r="AK95" s="140"/>
      <c r="AL95" s="140"/>
      <c r="AM95" s="140"/>
      <c r="AN95" s="140">
        <f>AG95+AV95</f>
        <v>0</v>
      </c>
      <c r="AO95" s="140"/>
      <c r="AP95" s="140"/>
      <c r="AQ95" s="50"/>
      <c r="AS95" s="146">
        <v>0</v>
      </c>
      <c r="AT95" s="147" t="s">
        <v>98</v>
      </c>
      <c r="AU95" s="147" t="s">
        <v>43</v>
      </c>
      <c r="AV95" s="148">
        <f>ROUND(IF(AU95="nulová",0,IF(OR(AU95="základní",AU95="zákl. přenesená"),AG95*L31,AG95*L32)),2)</f>
        <v>0</v>
      </c>
      <c r="BV95" s="24" t="s">
        <v>101</v>
      </c>
      <c r="BY95" s="144">
        <f>IF(AU95="základní",AV95,0)</f>
        <v>0</v>
      </c>
      <c r="BZ95" s="144">
        <f>IF(AU95="snížená",AV95,0)</f>
        <v>0</v>
      </c>
      <c r="CA95" s="144">
        <f>IF(AU95="zákl. přenesená",AV95,0)</f>
        <v>0</v>
      </c>
      <c r="CB95" s="144">
        <f>IF(AU95="sníž. přenesená",AV95,0)</f>
        <v>0</v>
      </c>
      <c r="CC95" s="144">
        <f>IF(AU95="nulová",AV95,0)</f>
        <v>0</v>
      </c>
      <c r="CD95" s="144">
        <f>IF(AU95="základní",AG95,0)</f>
        <v>0</v>
      </c>
      <c r="CE95" s="144">
        <f>IF(AU95="snížená",AG95,0)</f>
        <v>0</v>
      </c>
      <c r="CF95" s="144">
        <f>IF(AU95="zákl. přenesená",AG95,0)</f>
        <v>0</v>
      </c>
      <c r="CG95" s="144">
        <f>IF(AU95="sníž. přenesená",AG95,0)</f>
        <v>0</v>
      </c>
      <c r="CH95" s="144">
        <f>IF(AU95="nulová",AG95,0)</f>
        <v>0</v>
      </c>
      <c r="CI95" s="24">
        <f>IF(AU95="základní",1,IF(AU95="snížená",2,IF(AU95="zákl. přenesená",4,IF(AU95="sníž. přenesená",5,3))))</f>
        <v>1</v>
      </c>
      <c r="CJ95" s="24">
        <f>IF(AT95="stavební čast",1,IF(8895="investiční čast",2,3))</f>
        <v>1</v>
      </c>
      <c r="CK95" s="24" t="str">
        <f>IF(D95="Vyplň vlastní","","x")</f>
        <v/>
      </c>
    </row>
    <row r="96" s="1" customFormat="1" ht="19.92" customHeight="1">
      <c r="B96" s="48"/>
      <c r="C96" s="49"/>
      <c r="D96" s="145" t="s">
        <v>100</v>
      </c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49"/>
      <c r="AD96" s="49"/>
      <c r="AE96" s="49"/>
      <c r="AF96" s="49"/>
      <c r="AG96" s="139">
        <f>AG87*AS96</f>
        <v>0</v>
      </c>
      <c r="AH96" s="140"/>
      <c r="AI96" s="140"/>
      <c r="AJ96" s="140"/>
      <c r="AK96" s="140"/>
      <c r="AL96" s="140"/>
      <c r="AM96" s="140"/>
      <c r="AN96" s="140">
        <f>AG96+AV96</f>
        <v>0</v>
      </c>
      <c r="AO96" s="140"/>
      <c r="AP96" s="140"/>
      <c r="AQ96" s="50"/>
      <c r="AS96" s="149">
        <v>0</v>
      </c>
      <c r="AT96" s="150" t="s">
        <v>98</v>
      </c>
      <c r="AU96" s="150" t="s">
        <v>43</v>
      </c>
      <c r="AV96" s="151">
        <f>ROUND(IF(AU96="nulová",0,IF(OR(AU96="základní",AU96="zákl. přenesená"),AG96*L31,AG96*L32)),2)</f>
        <v>0</v>
      </c>
      <c r="BV96" s="24" t="s">
        <v>101</v>
      </c>
      <c r="BY96" s="144">
        <f>IF(AU96="základní",AV96,0)</f>
        <v>0</v>
      </c>
      <c r="BZ96" s="144">
        <f>IF(AU96="snížená",AV96,0)</f>
        <v>0</v>
      </c>
      <c r="CA96" s="144">
        <f>IF(AU96="zákl. přenesená",AV96,0)</f>
        <v>0</v>
      </c>
      <c r="CB96" s="144">
        <f>IF(AU96="sníž. přenesená",AV96,0)</f>
        <v>0</v>
      </c>
      <c r="CC96" s="144">
        <f>IF(AU96="nulová",AV96,0)</f>
        <v>0</v>
      </c>
      <c r="CD96" s="144">
        <f>IF(AU96="základní",AG96,0)</f>
        <v>0</v>
      </c>
      <c r="CE96" s="144">
        <f>IF(AU96="snížená",AG96,0)</f>
        <v>0</v>
      </c>
      <c r="CF96" s="144">
        <f>IF(AU96="zákl. přenesená",AG96,0)</f>
        <v>0</v>
      </c>
      <c r="CG96" s="144">
        <f>IF(AU96="sníž. přenesená",AG96,0)</f>
        <v>0</v>
      </c>
      <c r="CH96" s="144">
        <f>IF(AU96="nulová",AG96,0)</f>
        <v>0</v>
      </c>
      <c r="CI96" s="24">
        <f>IF(AU96="základní",1,IF(AU96="snížená",2,IF(AU96="zákl. přenesená",4,IF(AU96="sníž. přenesená",5,3))))</f>
        <v>1</v>
      </c>
      <c r="CJ96" s="24">
        <f>IF(AT96="stavební čast",1,IF(8896="investiční čast",2,3))</f>
        <v>1</v>
      </c>
      <c r="CK96" s="24" t="str">
        <f>IF(D96="Vyplň vlastní","","x")</f>
        <v/>
      </c>
    </row>
    <row r="97" s="1" customFormat="1" ht="10.8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50"/>
    </row>
    <row r="98" s="1" customFormat="1" ht="30" customHeight="1">
      <c r="B98" s="48"/>
      <c r="C98" s="152" t="s">
        <v>102</v>
      </c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4">
        <f>ROUND(AG87+AG92,2)</f>
        <v>0</v>
      </c>
      <c r="AH98" s="154"/>
      <c r="AI98" s="154"/>
      <c r="AJ98" s="154"/>
      <c r="AK98" s="154"/>
      <c r="AL98" s="154"/>
      <c r="AM98" s="154"/>
      <c r="AN98" s="154">
        <f>AN87+AN92</f>
        <v>0</v>
      </c>
      <c r="AO98" s="154"/>
      <c r="AP98" s="154"/>
      <c r="AQ98" s="50"/>
    </row>
    <row r="99" s="1" customFormat="1" ht="6.96" customHeight="1">
      <c r="B99" s="77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9"/>
    </row>
  </sheetData>
  <sheetProtection sheet="1" formatColumns="0" formatRows="0" objects="1" scenarios="1" spinCount="10" saltValue="asWF7RLndDFMbsz9t5cx3ZElD+AdTDNs7EpyH8aj6PLwFuik4yzrrCX0/2l67hZGvU2qRPfzmfn9a9uLm7x0CQ==" hashValue="pOqiKP1cH8ZYDGW6EQ0UaYVmGjOsYhiszH41eq0yAMXmuDrbsIBH2H/Za/mNXESCUG0uYwBCF/ivw2LPVGlbJw==" algorithmName="SHA-512" password="CC35"/>
  <mergeCells count="66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G93:AM93"/>
    <mergeCell ref="AN93:AP93"/>
    <mergeCell ref="D94:AB94"/>
    <mergeCell ref="AG94:AM94"/>
    <mergeCell ref="AN94:AP94"/>
    <mergeCell ref="D95:AB95"/>
    <mergeCell ref="AG95:AM95"/>
    <mergeCell ref="AN95:AP95"/>
    <mergeCell ref="D96:AB96"/>
    <mergeCell ref="AG96:AM96"/>
    <mergeCell ref="AN96:AP96"/>
    <mergeCell ref="AG87:AM87"/>
    <mergeCell ref="AN87:AP87"/>
    <mergeCell ref="AG92:AM92"/>
    <mergeCell ref="AN92:AP92"/>
    <mergeCell ref="AG98:AM98"/>
    <mergeCell ref="AN98:AP9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3:AU9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97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01 - Budyšínská'!C2" display="/"/>
    <hyperlink ref="A89" location="'002 - Hodkovická'!C2" display="/"/>
    <hyperlink ref="A90" location="'003 - Sametová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103</v>
      </c>
      <c r="G1" s="17"/>
      <c r="H1" s="156" t="s">
        <v>104</v>
      </c>
      <c r="I1" s="156"/>
      <c r="J1" s="156"/>
      <c r="K1" s="156"/>
      <c r="L1" s="17" t="s">
        <v>105</v>
      </c>
      <c r="M1" s="15"/>
      <c r="N1" s="15"/>
      <c r="O1" s="16" t="s">
        <v>106</v>
      </c>
      <c r="P1" s="15"/>
      <c r="Q1" s="15"/>
      <c r="R1" s="15"/>
      <c r="S1" s="17" t="s">
        <v>107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108</v>
      </c>
    </row>
    <row r="4" ht="36.96" customHeight="1">
      <c r="B4" s="28"/>
      <c r="C4" s="29" t="s">
        <v>109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57" t="str">
        <f>'Rekapitulace stavby'!K6</f>
        <v>Obnova dětských pískovišť a okolí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s="1" customFormat="1" ht="32.88" customHeight="1">
      <c r="B7" s="48"/>
      <c r="C7" s="49"/>
      <c r="D7" s="37" t="s">
        <v>110</v>
      </c>
      <c r="E7" s="49"/>
      <c r="F7" s="38" t="s">
        <v>111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8" t="str">
        <f>'Rekapitulace stavby'!AN8</f>
        <v>6. 9. 2018</v>
      </c>
      <c r="P9" s="92"/>
      <c r="Q9" s="49"/>
      <c r="R9" s="50"/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">
        <v>22</v>
      </c>
      <c r="P11" s="35"/>
      <c r="Q11" s="49"/>
      <c r="R11" s="50"/>
    </row>
    <row r="12" s="1" customFormat="1" ht="18" customHeight="1">
      <c r="B12" s="48"/>
      <c r="C12" s="49"/>
      <c r="D12" s="49"/>
      <c r="E12" s="35" t="s">
        <v>30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">
        <v>22</v>
      </c>
      <c r="P12" s="35"/>
      <c r="Q12" s="49"/>
      <c r="R12" s="50"/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59"/>
      <c r="G15" s="159"/>
      <c r="H15" s="159"/>
      <c r="I15" s="159"/>
      <c r="J15" s="159"/>
      <c r="K15" s="159"/>
      <c r="L15" s="159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tr">
        <f>IF('Rekapitulace stavby'!AN16="","",'Rekapitulace stavby'!AN16)</f>
        <v/>
      </c>
      <c r="P17" s="35"/>
      <c r="Q17" s="49"/>
      <c r="R17" s="50"/>
    </row>
    <row r="18" s="1" customFormat="1" ht="18" customHeight="1">
      <c r="B18" s="48"/>
      <c r="C18" s="49"/>
      <c r="D18" s="49"/>
      <c r="E18" s="35" t="str">
        <f>IF('Rekapitulace stavby'!E17="","",'Rekapitulace stavby'!E17)</f>
        <v xml:space="preserve"> 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tr">
        <f>IF('Rekapitulace stavby'!AN17="","",'Rekapitulace stavby'!AN17)</f>
        <v/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37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38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60" t="s">
        <v>112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97</v>
      </c>
      <c r="E28" s="49"/>
      <c r="F28" s="49"/>
      <c r="G28" s="49"/>
      <c r="H28" s="49"/>
      <c r="I28" s="49"/>
      <c r="J28" s="49"/>
      <c r="K28" s="49"/>
      <c r="L28" s="49"/>
      <c r="M28" s="47">
        <f>N99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61" t="s">
        <v>41</v>
      </c>
      <c r="E30" s="49"/>
      <c r="F30" s="49"/>
      <c r="G30" s="49"/>
      <c r="H30" s="49"/>
      <c r="I30" s="49"/>
      <c r="J30" s="49"/>
      <c r="K30" s="49"/>
      <c r="L30" s="49"/>
      <c r="M30" s="162">
        <f>ROUND(M27+M28,2)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42</v>
      </c>
      <c r="E32" s="56" t="s">
        <v>43</v>
      </c>
      <c r="F32" s="57">
        <v>0.20999999999999999</v>
      </c>
      <c r="G32" s="163" t="s">
        <v>44</v>
      </c>
      <c r="H32" s="164">
        <f>(SUM(BE99:BE106)+SUM(BE124:BE229))</f>
        <v>0</v>
      </c>
      <c r="I32" s="49"/>
      <c r="J32" s="49"/>
      <c r="K32" s="49"/>
      <c r="L32" s="49"/>
      <c r="M32" s="164">
        <f>ROUND((SUM(BE99:BE106)+SUM(BE124:BE229)), 2)*F32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45</v>
      </c>
      <c r="F33" s="57">
        <v>0.14999999999999999</v>
      </c>
      <c r="G33" s="163" t="s">
        <v>44</v>
      </c>
      <c r="H33" s="164">
        <f>(SUM(BF99:BF106)+SUM(BF124:BF229))</f>
        <v>0</v>
      </c>
      <c r="I33" s="49"/>
      <c r="J33" s="49"/>
      <c r="K33" s="49"/>
      <c r="L33" s="49"/>
      <c r="M33" s="164">
        <f>ROUND((SUM(BF99:BF106)+SUM(BF124:BF229)), 2)*F33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46</v>
      </c>
      <c r="F34" s="57">
        <v>0.20999999999999999</v>
      </c>
      <c r="G34" s="163" t="s">
        <v>44</v>
      </c>
      <c r="H34" s="164">
        <f>(SUM(BG99:BG106)+SUM(BG124:BG229))</f>
        <v>0</v>
      </c>
      <c r="I34" s="49"/>
      <c r="J34" s="49"/>
      <c r="K34" s="49"/>
      <c r="L34" s="49"/>
      <c r="M34" s="164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47</v>
      </c>
      <c r="F35" s="57">
        <v>0.14999999999999999</v>
      </c>
      <c r="G35" s="163" t="s">
        <v>44</v>
      </c>
      <c r="H35" s="164">
        <f>(SUM(BH99:BH106)+SUM(BH124:BH229))</f>
        <v>0</v>
      </c>
      <c r="I35" s="49"/>
      <c r="J35" s="49"/>
      <c r="K35" s="49"/>
      <c r="L35" s="49"/>
      <c r="M35" s="164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48</v>
      </c>
      <c r="F36" s="57">
        <v>0</v>
      </c>
      <c r="G36" s="163" t="s">
        <v>44</v>
      </c>
      <c r="H36" s="164">
        <f>(SUM(BI99:BI106)+SUM(BI124:BI229))</f>
        <v>0</v>
      </c>
      <c r="I36" s="49"/>
      <c r="J36" s="49"/>
      <c r="K36" s="49"/>
      <c r="L36" s="49"/>
      <c r="M36" s="164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53"/>
      <c r="D38" s="165" t="s">
        <v>49</v>
      </c>
      <c r="E38" s="105"/>
      <c r="F38" s="105"/>
      <c r="G38" s="166" t="s">
        <v>50</v>
      </c>
      <c r="H38" s="167" t="s">
        <v>51</v>
      </c>
      <c r="I38" s="105"/>
      <c r="J38" s="105"/>
      <c r="K38" s="105"/>
      <c r="L38" s="168">
        <f>SUM(M30:M36)</f>
        <v>0</v>
      </c>
      <c r="M38" s="168"/>
      <c r="N38" s="168"/>
      <c r="O38" s="168"/>
      <c r="P38" s="169"/>
      <c r="Q38" s="153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2"/>
    </row>
    <row r="76" s="1" customFormat="1" ht="36.96" customHeight="1">
      <c r="B76" s="48"/>
      <c r="C76" s="29" t="s">
        <v>113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3"/>
      <c r="U76" s="173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3"/>
      <c r="U77" s="173"/>
    </row>
    <row r="78" s="1" customFormat="1" ht="30" customHeight="1">
      <c r="B78" s="48"/>
      <c r="C78" s="40" t="s">
        <v>19</v>
      </c>
      <c r="D78" s="49"/>
      <c r="E78" s="49"/>
      <c r="F78" s="157" t="str">
        <f>F6</f>
        <v>Obnova dětských pískovišť a okolí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3"/>
      <c r="U78" s="173"/>
    </row>
    <row r="79" s="1" customFormat="1" ht="36.96" customHeight="1">
      <c r="B79" s="48"/>
      <c r="C79" s="87" t="s">
        <v>110</v>
      </c>
      <c r="D79" s="49"/>
      <c r="E79" s="49"/>
      <c r="F79" s="89" t="str">
        <f>F7</f>
        <v>001 - Budyšínská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3"/>
      <c r="U79" s="173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3"/>
      <c r="U80" s="173"/>
    </row>
    <row r="81" s="1" customFormat="1" ht="18" customHeight="1">
      <c r="B81" s="48"/>
      <c r="C81" s="40" t="s">
        <v>24</v>
      </c>
      <c r="D81" s="49"/>
      <c r="E81" s="49"/>
      <c r="F81" s="35" t="str">
        <f>F9</f>
        <v>Liberec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6. 9. 2018</v>
      </c>
      <c r="N81" s="92"/>
      <c r="O81" s="92"/>
      <c r="P81" s="92"/>
      <c r="Q81" s="49"/>
      <c r="R81" s="50"/>
      <c r="T81" s="173"/>
      <c r="U81" s="173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3"/>
      <c r="U82" s="173"/>
    </row>
    <row r="83" s="1" customFormat="1">
      <c r="B83" s="48"/>
      <c r="C83" s="40" t="s">
        <v>28</v>
      </c>
      <c r="D83" s="49"/>
      <c r="E83" s="49"/>
      <c r="F83" s="35" t="str">
        <f>E12</f>
        <v>Statutární město Liberec</v>
      </c>
      <c r="G83" s="49"/>
      <c r="H83" s="49"/>
      <c r="I83" s="49"/>
      <c r="J83" s="49"/>
      <c r="K83" s="40" t="s">
        <v>34</v>
      </c>
      <c r="L83" s="49"/>
      <c r="M83" s="35" t="str">
        <f>E18</f>
        <v xml:space="preserve"> </v>
      </c>
      <c r="N83" s="35"/>
      <c r="O83" s="35"/>
      <c r="P83" s="35"/>
      <c r="Q83" s="35"/>
      <c r="R83" s="50"/>
      <c r="T83" s="173"/>
      <c r="U83" s="173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37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3"/>
      <c r="U84" s="173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3"/>
      <c r="U85" s="173"/>
    </row>
    <row r="86" s="1" customFormat="1" ht="29.28" customHeight="1">
      <c r="B86" s="48"/>
      <c r="C86" s="174" t="s">
        <v>114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4" t="s">
        <v>115</v>
      </c>
      <c r="O86" s="153"/>
      <c r="P86" s="153"/>
      <c r="Q86" s="153"/>
      <c r="R86" s="50"/>
      <c r="T86" s="173"/>
      <c r="U86" s="173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3"/>
      <c r="U87" s="173"/>
    </row>
    <row r="88" s="1" customFormat="1" ht="29.28" customHeight="1">
      <c r="B88" s="48"/>
      <c r="C88" s="175" t="s">
        <v>116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N124</f>
        <v>0</v>
      </c>
      <c r="O88" s="176"/>
      <c r="P88" s="176"/>
      <c r="Q88" s="176"/>
      <c r="R88" s="50"/>
      <c r="T88" s="173"/>
      <c r="U88" s="173"/>
      <c r="AU88" s="24" t="s">
        <v>117</v>
      </c>
    </row>
    <row r="89" s="6" customFormat="1" ht="24.96" customHeight="1">
      <c r="B89" s="177"/>
      <c r="C89" s="178"/>
      <c r="D89" s="179" t="s">
        <v>118</v>
      </c>
      <c r="E89" s="178"/>
      <c r="F89" s="178"/>
      <c r="G89" s="178"/>
      <c r="H89" s="178"/>
      <c r="I89" s="178"/>
      <c r="J89" s="178"/>
      <c r="K89" s="178"/>
      <c r="L89" s="178"/>
      <c r="M89" s="178"/>
      <c r="N89" s="180">
        <f>N125</f>
        <v>0</v>
      </c>
      <c r="O89" s="178"/>
      <c r="P89" s="178"/>
      <c r="Q89" s="178"/>
      <c r="R89" s="181"/>
      <c r="T89" s="182"/>
      <c r="U89" s="182"/>
    </row>
    <row r="90" s="7" customFormat="1" ht="19.92" customHeight="1">
      <c r="B90" s="183"/>
      <c r="C90" s="184"/>
      <c r="D90" s="138" t="s">
        <v>119</v>
      </c>
      <c r="E90" s="184"/>
      <c r="F90" s="184"/>
      <c r="G90" s="184"/>
      <c r="H90" s="184"/>
      <c r="I90" s="184"/>
      <c r="J90" s="184"/>
      <c r="K90" s="184"/>
      <c r="L90" s="184"/>
      <c r="M90" s="184"/>
      <c r="N90" s="140">
        <f>N126</f>
        <v>0</v>
      </c>
      <c r="O90" s="184"/>
      <c r="P90" s="184"/>
      <c r="Q90" s="184"/>
      <c r="R90" s="185"/>
      <c r="T90" s="186"/>
      <c r="U90" s="186"/>
    </row>
    <row r="91" s="7" customFormat="1" ht="19.92" customHeight="1">
      <c r="B91" s="183"/>
      <c r="C91" s="184"/>
      <c r="D91" s="138" t="s">
        <v>120</v>
      </c>
      <c r="E91" s="184"/>
      <c r="F91" s="184"/>
      <c r="G91" s="184"/>
      <c r="H91" s="184"/>
      <c r="I91" s="184"/>
      <c r="J91" s="184"/>
      <c r="K91" s="184"/>
      <c r="L91" s="184"/>
      <c r="M91" s="184"/>
      <c r="N91" s="140">
        <f>N180</f>
        <v>0</v>
      </c>
      <c r="O91" s="184"/>
      <c r="P91" s="184"/>
      <c r="Q91" s="184"/>
      <c r="R91" s="185"/>
      <c r="T91" s="186"/>
      <c r="U91" s="186"/>
    </row>
    <row r="92" s="7" customFormat="1" ht="19.92" customHeight="1">
      <c r="B92" s="183"/>
      <c r="C92" s="184"/>
      <c r="D92" s="138" t="s">
        <v>121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40">
        <f>N202</f>
        <v>0</v>
      </c>
      <c r="O92" s="184"/>
      <c r="P92" s="184"/>
      <c r="Q92" s="184"/>
      <c r="R92" s="185"/>
      <c r="T92" s="186"/>
      <c r="U92" s="186"/>
    </row>
    <row r="93" s="7" customFormat="1" ht="19.92" customHeight="1">
      <c r="B93" s="183"/>
      <c r="C93" s="184"/>
      <c r="D93" s="138" t="s">
        <v>122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40">
        <f>N213</f>
        <v>0</v>
      </c>
      <c r="O93" s="184"/>
      <c r="P93" s="184"/>
      <c r="Q93" s="184"/>
      <c r="R93" s="185"/>
      <c r="T93" s="186"/>
      <c r="U93" s="186"/>
    </row>
    <row r="94" s="6" customFormat="1" ht="24.96" customHeight="1">
      <c r="B94" s="177"/>
      <c r="C94" s="178"/>
      <c r="D94" s="179" t="s">
        <v>123</v>
      </c>
      <c r="E94" s="178"/>
      <c r="F94" s="178"/>
      <c r="G94" s="178"/>
      <c r="H94" s="178"/>
      <c r="I94" s="178"/>
      <c r="J94" s="178"/>
      <c r="K94" s="178"/>
      <c r="L94" s="178"/>
      <c r="M94" s="178"/>
      <c r="N94" s="180">
        <f>N215</f>
        <v>0</v>
      </c>
      <c r="O94" s="178"/>
      <c r="P94" s="178"/>
      <c r="Q94" s="178"/>
      <c r="R94" s="181"/>
      <c r="T94" s="182"/>
      <c r="U94" s="182"/>
    </row>
    <row r="95" s="7" customFormat="1" ht="19.92" customHeight="1">
      <c r="B95" s="183"/>
      <c r="C95" s="184"/>
      <c r="D95" s="138" t="s">
        <v>124</v>
      </c>
      <c r="E95" s="184"/>
      <c r="F95" s="184"/>
      <c r="G95" s="184"/>
      <c r="H95" s="184"/>
      <c r="I95" s="184"/>
      <c r="J95" s="184"/>
      <c r="K95" s="184"/>
      <c r="L95" s="184"/>
      <c r="M95" s="184"/>
      <c r="N95" s="140">
        <f>N216</f>
        <v>0</v>
      </c>
      <c r="O95" s="184"/>
      <c r="P95" s="184"/>
      <c r="Q95" s="184"/>
      <c r="R95" s="185"/>
      <c r="T95" s="186"/>
      <c r="U95" s="186"/>
    </row>
    <row r="96" s="7" customFormat="1" ht="19.92" customHeight="1">
      <c r="B96" s="183"/>
      <c r="C96" s="184"/>
      <c r="D96" s="138" t="s">
        <v>125</v>
      </c>
      <c r="E96" s="184"/>
      <c r="F96" s="184"/>
      <c r="G96" s="184"/>
      <c r="H96" s="184"/>
      <c r="I96" s="184"/>
      <c r="J96" s="184"/>
      <c r="K96" s="184"/>
      <c r="L96" s="184"/>
      <c r="M96" s="184"/>
      <c r="N96" s="140">
        <f>N220</f>
        <v>0</v>
      </c>
      <c r="O96" s="184"/>
      <c r="P96" s="184"/>
      <c r="Q96" s="184"/>
      <c r="R96" s="185"/>
      <c r="T96" s="186"/>
      <c r="U96" s="186"/>
    </row>
    <row r="97" s="7" customFormat="1" ht="19.92" customHeight="1">
      <c r="B97" s="183"/>
      <c r="C97" s="184"/>
      <c r="D97" s="138" t="s">
        <v>126</v>
      </c>
      <c r="E97" s="184"/>
      <c r="F97" s="184"/>
      <c r="G97" s="184"/>
      <c r="H97" s="184"/>
      <c r="I97" s="184"/>
      <c r="J97" s="184"/>
      <c r="K97" s="184"/>
      <c r="L97" s="184"/>
      <c r="M97" s="184"/>
      <c r="N97" s="140">
        <f>N225</f>
        <v>0</v>
      </c>
      <c r="O97" s="184"/>
      <c r="P97" s="184"/>
      <c r="Q97" s="184"/>
      <c r="R97" s="185"/>
      <c r="T97" s="186"/>
      <c r="U97" s="186"/>
    </row>
    <row r="98" s="1" customFormat="1" ht="21.84" customHeight="1"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50"/>
      <c r="T98" s="173"/>
      <c r="U98" s="173"/>
    </row>
    <row r="99" s="1" customFormat="1" ht="29.28" customHeight="1">
      <c r="B99" s="48"/>
      <c r="C99" s="175" t="s">
        <v>127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176">
        <f>ROUND(N100+N101+N102+N103+N104+N105,2)</f>
        <v>0</v>
      </c>
      <c r="O99" s="187"/>
      <c r="P99" s="187"/>
      <c r="Q99" s="187"/>
      <c r="R99" s="50"/>
      <c r="T99" s="188"/>
      <c r="U99" s="189" t="s">
        <v>42</v>
      </c>
    </row>
    <row r="100" s="1" customFormat="1" ht="18" customHeight="1">
      <c r="B100" s="48"/>
      <c r="C100" s="49"/>
      <c r="D100" s="145" t="s">
        <v>128</v>
      </c>
      <c r="E100" s="138"/>
      <c r="F100" s="138"/>
      <c r="G100" s="138"/>
      <c r="H100" s="138"/>
      <c r="I100" s="49"/>
      <c r="J100" s="49"/>
      <c r="K100" s="49"/>
      <c r="L100" s="49"/>
      <c r="M100" s="49"/>
      <c r="N100" s="139">
        <f>ROUND(N88*T100,2)</f>
        <v>0</v>
      </c>
      <c r="O100" s="140"/>
      <c r="P100" s="140"/>
      <c r="Q100" s="140"/>
      <c r="R100" s="50"/>
      <c r="S100" s="190"/>
      <c r="T100" s="191"/>
      <c r="U100" s="192" t="s">
        <v>43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3" t="s">
        <v>129</v>
      </c>
      <c r="AZ100" s="190"/>
      <c r="BA100" s="190"/>
      <c r="BB100" s="190"/>
      <c r="BC100" s="190"/>
      <c r="BD100" s="190"/>
      <c r="BE100" s="194">
        <f>IF(U100="základní",N100,0)</f>
        <v>0</v>
      </c>
      <c r="BF100" s="194">
        <f>IF(U100="snížená",N100,0)</f>
        <v>0</v>
      </c>
      <c r="BG100" s="194">
        <f>IF(U100="zákl. přenesená",N100,0)</f>
        <v>0</v>
      </c>
      <c r="BH100" s="194">
        <f>IF(U100="sníž. přenesená",N100,0)</f>
        <v>0</v>
      </c>
      <c r="BI100" s="194">
        <f>IF(U100="nulová",N100,0)</f>
        <v>0</v>
      </c>
      <c r="BJ100" s="193" t="s">
        <v>86</v>
      </c>
      <c r="BK100" s="190"/>
      <c r="BL100" s="190"/>
      <c r="BM100" s="190"/>
    </row>
    <row r="101" s="1" customFormat="1" ht="18" customHeight="1">
      <c r="B101" s="48"/>
      <c r="C101" s="49"/>
      <c r="D101" s="145" t="s">
        <v>130</v>
      </c>
      <c r="E101" s="138"/>
      <c r="F101" s="138"/>
      <c r="G101" s="138"/>
      <c r="H101" s="138"/>
      <c r="I101" s="49"/>
      <c r="J101" s="49"/>
      <c r="K101" s="49"/>
      <c r="L101" s="49"/>
      <c r="M101" s="49"/>
      <c r="N101" s="139">
        <f>ROUND(N88*T101,2)</f>
        <v>0</v>
      </c>
      <c r="O101" s="140"/>
      <c r="P101" s="140"/>
      <c r="Q101" s="140"/>
      <c r="R101" s="50"/>
      <c r="S101" s="190"/>
      <c r="T101" s="191"/>
      <c r="U101" s="192" t="s">
        <v>43</v>
      </c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3" t="s">
        <v>129</v>
      </c>
      <c r="AZ101" s="190"/>
      <c r="BA101" s="190"/>
      <c r="BB101" s="190"/>
      <c r="BC101" s="190"/>
      <c r="BD101" s="190"/>
      <c r="BE101" s="194">
        <f>IF(U101="základní",N101,0)</f>
        <v>0</v>
      </c>
      <c r="BF101" s="194">
        <f>IF(U101="snížená",N101,0)</f>
        <v>0</v>
      </c>
      <c r="BG101" s="194">
        <f>IF(U101="zákl. přenesená",N101,0)</f>
        <v>0</v>
      </c>
      <c r="BH101" s="194">
        <f>IF(U101="sníž. přenesená",N101,0)</f>
        <v>0</v>
      </c>
      <c r="BI101" s="194">
        <f>IF(U101="nulová",N101,0)</f>
        <v>0</v>
      </c>
      <c r="BJ101" s="193" t="s">
        <v>86</v>
      </c>
      <c r="BK101" s="190"/>
      <c r="BL101" s="190"/>
      <c r="BM101" s="190"/>
    </row>
    <row r="102" s="1" customFormat="1" ht="18" customHeight="1">
      <c r="B102" s="48"/>
      <c r="C102" s="49"/>
      <c r="D102" s="145" t="s">
        <v>131</v>
      </c>
      <c r="E102" s="138"/>
      <c r="F102" s="138"/>
      <c r="G102" s="138"/>
      <c r="H102" s="138"/>
      <c r="I102" s="49"/>
      <c r="J102" s="49"/>
      <c r="K102" s="49"/>
      <c r="L102" s="49"/>
      <c r="M102" s="49"/>
      <c r="N102" s="139">
        <f>ROUND(N88*T102,2)</f>
        <v>0</v>
      </c>
      <c r="O102" s="140"/>
      <c r="P102" s="140"/>
      <c r="Q102" s="140"/>
      <c r="R102" s="50"/>
      <c r="S102" s="190"/>
      <c r="T102" s="191"/>
      <c r="U102" s="192" t="s">
        <v>43</v>
      </c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3" t="s">
        <v>129</v>
      </c>
      <c r="AZ102" s="190"/>
      <c r="BA102" s="190"/>
      <c r="BB102" s="190"/>
      <c r="BC102" s="190"/>
      <c r="BD102" s="190"/>
      <c r="BE102" s="194">
        <f>IF(U102="základní",N102,0)</f>
        <v>0</v>
      </c>
      <c r="BF102" s="194">
        <f>IF(U102="snížená",N102,0)</f>
        <v>0</v>
      </c>
      <c r="BG102" s="194">
        <f>IF(U102="zákl. přenesená",N102,0)</f>
        <v>0</v>
      </c>
      <c r="BH102" s="194">
        <f>IF(U102="sníž. přenesená",N102,0)</f>
        <v>0</v>
      </c>
      <c r="BI102" s="194">
        <f>IF(U102="nulová",N102,0)</f>
        <v>0</v>
      </c>
      <c r="BJ102" s="193" t="s">
        <v>86</v>
      </c>
      <c r="BK102" s="190"/>
      <c r="BL102" s="190"/>
      <c r="BM102" s="190"/>
    </row>
    <row r="103" s="1" customFormat="1" ht="18" customHeight="1">
      <c r="B103" s="48"/>
      <c r="C103" s="49"/>
      <c r="D103" s="145" t="s">
        <v>132</v>
      </c>
      <c r="E103" s="138"/>
      <c r="F103" s="138"/>
      <c r="G103" s="138"/>
      <c r="H103" s="138"/>
      <c r="I103" s="49"/>
      <c r="J103" s="49"/>
      <c r="K103" s="49"/>
      <c r="L103" s="49"/>
      <c r="M103" s="49"/>
      <c r="N103" s="139">
        <f>ROUND(N88*T103,2)</f>
        <v>0</v>
      </c>
      <c r="O103" s="140"/>
      <c r="P103" s="140"/>
      <c r="Q103" s="140"/>
      <c r="R103" s="50"/>
      <c r="S103" s="190"/>
      <c r="T103" s="191"/>
      <c r="U103" s="192" t="s">
        <v>43</v>
      </c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3" t="s">
        <v>129</v>
      </c>
      <c r="AZ103" s="190"/>
      <c r="BA103" s="190"/>
      <c r="BB103" s="190"/>
      <c r="BC103" s="190"/>
      <c r="BD103" s="190"/>
      <c r="BE103" s="194">
        <f>IF(U103="základní",N103,0)</f>
        <v>0</v>
      </c>
      <c r="BF103" s="194">
        <f>IF(U103="snížená",N103,0)</f>
        <v>0</v>
      </c>
      <c r="BG103" s="194">
        <f>IF(U103="zákl. přenesená",N103,0)</f>
        <v>0</v>
      </c>
      <c r="BH103" s="194">
        <f>IF(U103="sníž. přenesená",N103,0)</f>
        <v>0</v>
      </c>
      <c r="BI103" s="194">
        <f>IF(U103="nulová",N103,0)</f>
        <v>0</v>
      </c>
      <c r="BJ103" s="193" t="s">
        <v>86</v>
      </c>
      <c r="BK103" s="190"/>
      <c r="BL103" s="190"/>
      <c r="BM103" s="190"/>
    </row>
    <row r="104" s="1" customFormat="1" ht="18" customHeight="1">
      <c r="B104" s="48"/>
      <c r="C104" s="49"/>
      <c r="D104" s="145" t="s">
        <v>133</v>
      </c>
      <c r="E104" s="138"/>
      <c r="F104" s="138"/>
      <c r="G104" s="138"/>
      <c r="H104" s="138"/>
      <c r="I104" s="49"/>
      <c r="J104" s="49"/>
      <c r="K104" s="49"/>
      <c r="L104" s="49"/>
      <c r="M104" s="49"/>
      <c r="N104" s="139">
        <f>ROUND(N88*T104,2)</f>
        <v>0</v>
      </c>
      <c r="O104" s="140"/>
      <c r="P104" s="140"/>
      <c r="Q104" s="140"/>
      <c r="R104" s="50"/>
      <c r="S104" s="190"/>
      <c r="T104" s="191"/>
      <c r="U104" s="192" t="s">
        <v>43</v>
      </c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3" t="s">
        <v>129</v>
      </c>
      <c r="AZ104" s="190"/>
      <c r="BA104" s="190"/>
      <c r="BB104" s="190"/>
      <c r="BC104" s="190"/>
      <c r="BD104" s="190"/>
      <c r="BE104" s="194">
        <f>IF(U104="základní",N104,0)</f>
        <v>0</v>
      </c>
      <c r="BF104" s="194">
        <f>IF(U104="snížená",N104,0)</f>
        <v>0</v>
      </c>
      <c r="BG104" s="194">
        <f>IF(U104="zákl. přenesená",N104,0)</f>
        <v>0</v>
      </c>
      <c r="BH104" s="194">
        <f>IF(U104="sníž. přenesená",N104,0)</f>
        <v>0</v>
      </c>
      <c r="BI104" s="194">
        <f>IF(U104="nulová",N104,0)</f>
        <v>0</v>
      </c>
      <c r="BJ104" s="193" t="s">
        <v>86</v>
      </c>
      <c r="BK104" s="190"/>
      <c r="BL104" s="190"/>
      <c r="BM104" s="190"/>
    </row>
    <row r="105" s="1" customFormat="1" ht="18" customHeight="1">
      <c r="B105" s="48"/>
      <c r="C105" s="49"/>
      <c r="D105" s="138" t="s">
        <v>134</v>
      </c>
      <c r="E105" s="49"/>
      <c r="F105" s="49"/>
      <c r="G105" s="49"/>
      <c r="H105" s="49"/>
      <c r="I105" s="49"/>
      <c r="J105" s="49"/>
      <c r="K105" s="49"/>
      <c r="L105" s="49"/>
      <c r="M105" s="49"/>
      <c r="N105" s="139">
        <f>ROUND(N88*T105,2)</f>
        <v>0</v>
      </c>
      <c r="O105" s="140"/>
      <c r="P105" s="140"/>
      <c r="Q105" s="140"/>
      <c r="R105" s="50"/>
      <c r="S105" s="190"/>
      <c r="T105" s="195"/>
      <c r="U105" s="196" t="s">
        <v>43</v>
      </c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3" t="s">
        <v>135</v>
      </c>
      <c r="AZ105" s="190"/>
      <c r="BA105" s="190"/>
      <c r="BB105" s="190"/>
      <c r="BC105" s="190"/>
      <c r="BD105" s="190"/>
      <c r="BE105" s="194">
        <f>IF(U105="základní",N105,0)</f>
        <v>0</v>
      </c>
      <c r="BF105" s="194">
        <f>IF(U105="snížená",N105,0)</f>
        <v>0</v>
      </c>
      <c r="BG105" s="194">
        <f>IF(U105="zákl. přenesená",N105,0)</f>
        <v>0</v>
      </c>
      <c r="BH105" s="194">
        <f>IF(U105="sníž. přenesená",N105,0)</f>
        <v>0</v>
      </c>
      <c r="BI105" s="194">
        <f>IF(U105="nulová",N105,0)</f>
        <v>0</v>
      </c>
      <c r="BJ105" s="193" t="s">
        <v>86</v>
      </c>
      <c r="BK105" s="190"/>
      <c r="BL105" s="190"/>
      <c r="BM105" s="190"/>
    </row>
    <row r="106" s="1" customForma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  <c r="T106" s="173"/>
      <c r="U106" s="173"/>
    </row>
    <row r="107" s="1" customFormat="1" ht="29.28" customHeight="1">
      <c r="B107" s="48"/>
      <c r="C107" s="152" t="s">
        <v>102</v>
      </c>
      <c r="D107" s="153"/>
      <c r="E107" s="153"/>
      <c r="F107" s="153"/>
      <c r="G107" s="153"/>
      <c r="H107" s="153"/>
      <c r="I107" s="153"/>
      <c r="J107" s="153"/>
      <c r="K107" s="153"/>
      <c r="L107" s="154">
        <f>ROUND(SUM(N88+N99),2)</f>
        <v>0</v>
      </c>
      <c r="M107" s="154"/>
      <c r="N107" s="154"/>
      <c r="O107" s="154"/>
      <c r="P107" s="154"/>
      <c r="Q107" s="154"/>
      <c r="R107" s="50"/>
      <c r="T107" s="173"/>
      <c r="U107" s="173"/>
    </row>
    <row r="108" s="1" customFormat="1" ht="6.96" customHeight="1">
      <c r="B108" s="77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T108" s="173"/>
      <c r="U108" s="173"/>
    </row>
    <row r="112" s="1" customFormat="1" ht="6.96" customHeight="1">
      <c r="B112" s="80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2"/>
    </row>
    <row r="113" s="1" customFormat="1" ht="36.96" customHeight="1">
      <c r="B113" s="48"/>
      <c r="C113" s="29" t="s">
        <v>136</v>
      </c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30" customHeight="1">
      <c r="B115" s="48"/>
      <c r="C115" s="40" t="s">
        <v>19</v>
      </c>
      <c r="D115" s="49"/>
      <c r="E115" s="49"/>
      <c r="F115" s="157" t="str">
        <f>F6</f>
        <v>Obnova dětských pískovišť a okolí</v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9"/>
      <c r="R115" s="50"/>
    </row>
    <row r="116" s="1" customFormat="1" ht="36.96" customHeight="1">
      <c r="B116" s="48"/>
      <c r="C116" s="87" t="s">
        <v>110</v>
      </c>
      <c r="D116" s="49"/>
      <c r="E116" s="49"/>
      <c r="F116" s="89" t="str">
        <f>F7</f>
        <v>001 - Budyšínská</v>
      </c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6.96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1" customFormat="1" ht="18" customHeight="1">
      <c r="B118" s="48"/>
      <c r="C118" s="40" t="s">
        <v>24</v>
      </c>
      <c r="D118" s="49"/>
      <c r="E118" s="49"/>
      <c r="F118" s="35" t="str">
        <f>F9</f>
        <v>Liberec</v>
      </c>
      <c r="G118" s="49"/>
      <c r="H118" s="49"/>
      <c r="I118" s="49"/>
      <c r="J118" s="49"/>
      <c r="K118" s="40" t="s">
        <v>26</v>
      </c>
      <c r="L118" s="49"/>
      <c r="M118" s="92" t="str">
        <f>IF(O9="","",O9)</f>
        <v>6. 9. 2018</v>
      </c>
      <c r="N118" s="92"/>
      <c r="O118" s="92"/>
      <c r="P118" s="92"/>
      <c r="Q118" s="49"/>
      <c r="R118" s="50"/>
    </row>
    <row r="119" s="1" customFormat="1" ht="6.96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>
      <c r="B120" s="48"/>
      <c r="C120" s="40" t="s">
        <v>28</v>
      </c>
      <c r="D120" s="49"/>
      <c r="E120" s="49"/>
      <c r="F120" s="35" t="str">
        <f>E12</f>
        <v>Statutární město Liberec</v>
      </c>
      <c r="G120" s="49"/>
      <c r="H120" s="49"/>
      <c r="I120" s="49"/>
      <c r="J120" s="49"/>
      <c r="K120" s="40" t="s">
        <v>34</v>
      </c>
      <c r="L120" s="49"/>
      <c r="M120" s="35" t="str">
        <f>E18</f>
        <v xml:space="preserve"> </v>
      </c>
      <c r="N120" s="35"/>
      <c r="O120" s="35"/>
      <c r="P120" s="35"/>
      <c r="Q120" s="35"/>
      <c r="R120" s="50"/>
    </row>
    <row r="121" s="1" customFormat="1" ht="14.4" customHeight="1">
      <c r="B121" s="48"/>
      <c r="C121" s="40" t="s">
        <v>32</v>
      </c>
      <c r="D121" s="49"/>
      <c r="E121" s="49"/>
      <c r="F121" s="35" t="str">
        <f>IF(E15="","",E15)</f>
        <v>Vyplň údaj</v>
      </c>
      <c r="G121" s="49"/>
      <c r="H121" s="49"/>
      <c r="I121" s="49"/>
      <c r="J121" s="49"/>
      <c r="K121" s="40" t="s">
        <v>37</v>
      </c>
      <c r="L121" s="49"/>
      <c r="M121" s="35" t="str">
        <f>E21</f>
        <v xml:space="preserve"> </v>
      </c>
      <c r="N121" s="35"/>
      <c r="O121" s="35"/>
      <c r="P121" s="35"/>
      <c r="Q121" s="35"/>
      <c r="R121" s="50"/>
    </row>
    <row r="122" s="1" customFormat="1" ht="10.32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8" customFormat="1" ht="29.28" customHeight="1">
      <c r="B123" s="197"/>
      <c r="C123" s="198" t="s">
        <v>137</v>
      </c>
      <c r="D123" s="199" t="s">
        <v>138</v>
      </c>
      <c r="E123" s="199" t="s">
        <v>60</v>
      </c>
      <c r="F123" s="199" t="s">
        <v>139</v>
      </c>
      <c r="G123" s="199"/>
      <c r="H123" s="199"/>
      <c r="I123" s="199"/>
      <c r="J123" s="199" t="s">
        <v>140</v>
      </c>
      <c r="K123" s="199" t="s">
        <v>141</v>
      </c>
      <c r="L123" s="199" t="s">
        <v>142</v>
      </c>
      <c r="M123" s="199"/>
      <c r="N123" s="199" t="s">
        <v>115</v>
      </c>
      <c r="O123" s="199"/>
      <c r="P123" s="199"/>
      <c r="Q123" s="200"/>
      <c r="R123" s="201"/>
      <c r="T123" s="108" t="s">
        <v>143</v>
      </c>
      <c r="U123" s="109" t="s">
        <v>42</v>
      </c>
      <c r="V123" s="109" t="s">
        <v>144</v>
      </c>
      <c r="W123" s="109" t="s">
        <v>145</v>
      </c>
      <c r="X123" s="109" t="s">
        <v>146</v>
      </c>
      <c r="Y123" s="109" t="s">
        <v>147</v>
      </c>
      <c r="Z123" s="109" t="s">
        <v>148</v>
      </c>
      <c r="AA123" s="110" t="s">
        <v>149</v>
      </c>
    </row>
    <row r="124" s="1" customFormat="1" ht="29.28" customHeight="1">
      <c r="B124" s="48"/>
      <c r="C124" s="112" t="s">
        <v>112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202">
        <f>BK124</f>
        <v>0</v>
      </c>
      <c r="O124" s="203"/>
      <c r="P124" s="203"/>
      <c r="Q124" s="203"/>
      <c r="R124" s="50"/>
      <c r="T124" s="111"/>
      <c r="U124" s="69"/>
      <c r="V124" s="69"/>
      <c r="W124" s="204">
        <f>W125+W215+W230</f>
        <v>0</v>
      </c>
      <c r="X124" s="69"/>
      <c r="Y124" s="204">
        <f>Y125+Y215+Y230</f>
        <v>15.386164079999999</v>
      </c>
      <c r="Z124" s="69"/>
      <c r="AA124" s="205">
        <f>AA125+AA215+AA230</f>
        <v>17.575600000000001</v>
      </c>
      <c r="AT124" s="24" t="s">
        <v>77</v>
      </c>
      <c r="AU124" s="24" t="s">
        <v>117</v>
      </c>
      <c r="BK124" s="206">
        <f>BK125+BK215+BK230</f>
        <v>0</v>
      </c>
    </row>
    <row r="125" s="9" customFormat="1" ht="37.44" customHeight="1">
      <c r="B125" s="207"/>
      <c r="C125" s="208"/>
      <c r="D125" s="209" t="s">
        <v>118</v>
      </c>
      <c r="E125" s="209"/>
      <c r="F125" s="209"/>
      <c r="G125" s="209"/>
      <c r="H125" s="209"/>
      <c r="I125" s="209"/>
      <c r="J125" s="209"/>
      <c r="K125" s="209"/>
      <c r="L125" s="209"/>
      <c r="M125" s="209"/>
      <c r="N125" s="210">
        <f>BK125</f>
        <v>0</v>
      </c>
      <c r="O125" s="180"/>
      <c r="P125" s="180"/>
      <c r="Q125" s="180"/>
      <c r="R125" s="211"/>
      <c r="T125" s="212"/>
      <c r="U125" s="208"/>
      <c r="V125" s="208"/>
      <c r="W125" s="213">
        <f>W126+W180+W202+W213</f>
        <v>0</v>
      </c>
      <c r="X125" s="208"/>
      <c r="Y125" s="213">
        <f>Y126+Y180+Y202+Y213</f>
        <v>15.386164079999999</v>
      </c>
      <c r="Z125" s="208"/>
      <c r="AA125" s="214">
        <f>AA126+AA180+AA202+AA213</f>
        <v>17.575600000000001</v>
      </c>
      <c r="AR125" s="215" t="s">
        <v>86</v>
      </c>
      <c r="AT125" s="216" t="s">
        <v>77</v>
      </c>
      <c r="AU125" s="216" t="s">
        <v>78</v>
      </c>
      <c r="AY125" s="215" t="s">
        <v>150</v>
      </c>
      <c r="BK125" s="217">
        <f>BK126+BK180+BK202+BK213</f>
        <v>0</v>
      </c>
    </row>
    <row r="126" s="9" customFormat="1" ht="19.92" customHeight="1">
      <c r="B126" s="207"/>
      <c r="C126" s="208"/>
      <c r="D126" s="218" t="s">
        <v>119</v>
      </c>
      <c r="E126" s="218"/>
      <c r="F126" s="218"/>
      <c r="G126" s="218"/>
      <c r="H126" s="218"/>
      <c r="I126" s="218"/>
      <c r="J126" s="218"/>
      <c r="K126" s="218"/>
      <c r="L126" s="218"/>
      <c r="M126" s="218"/>
      <c r="N126" s="219">
        <f>BK126</f>
        <v>0</v>
      </c>
      <c r="O126" s="220"/>
      <c r="P126" s="220"/>
      <c r="Q126" s="220"/>
      <c r="R126" s="211"/>
      <c r="T126" s="212"/>
      <c r="U126" s="208"/>
      <c r="V126" s="208"/>
      <c r="W126" s="213">
        <f>SUM(W127:W179)</f>
        <v>0</v>
      </c>
      <c r="X126" s="208"/>
      <c r="Y126" s="213">
        <f>SUM(Y127:Y179)</f>
        <v>3.013242</v>
      </c>
      <c r="Z126" s="208"/>
      <c r="AA126" s="214">
        <f>SUM(AA127:AA179)</f>
        <v>9.5435999999999996</v>
      </c>
      <c r="AR126" s="215" t="s">
        <v>86</v>
      </c>
      <c r="AT126" s="216" t="s">
        <v>77</v>
      </c>
      <c r="AU126" s="216" t="s">
        <v>86</v>
      </c>
      <c r="AY126" s="215" t="s">
        <v>150</v>
      </c>
      <c r="BK126" s="217">
        <f>SUM(BK127:BK179)</f>
        <v>0</v>
      </c>
    </row>
    <row r="127" s="1" customFormat="1" ht="38.25" customHeight="1">
      <c r="B127" s="48"/>
      <c r="C127" s="221" t="s">
        <v>86</v>
      </c>
      <c r="D127" s="221" t="s">
        <v>151</v>
      </c>
      <c r="E127" s="222" t="s">
        <v>152</v>
      </c>
      <c r="F127" s="223" t="s">
        <v>153</v>
      </c>
      <c r="G127" s="223"/>
      <c r="H127" s="223"/>
      <c r="I127" s="223"/>
      <c r="J127" s="224" t="s">
        <v>154</v>
      </c>
      <c r="K127" s="225">
        <v>1</v>
      </c>
      <c r="L127" s="226">
        <v>0</v>
      </c>
      <c r="M127" s="227"/>
      <c r="N127" s="228">
        <f>ROUND(L127*K127,2)</f>
        <v>0</v>
      </c>
      <c r="O127" s="228"/>
      <c r="P127" s="228"/>
      <c r="Q127" s="228"/>
      <c r="R127" s="50"/>
      <c r="T127" s="229" t="s">
        <v>22</v>
      </c>
      <c r="U127" s="58" t="s">
        <v>43</v>
      </c>
      <c r="V127" s="49"/>
      <c r="W127" s="230">
        <f>V127*K127</f>
        <v>0</v>
      </c>
      <c r="X127" s="230">
        <v>0</v>
      </c>
      <c r="Y127" s="230">
        <f>X127*K127</f>
        <v>0</v>
      </c>
      <c r="Z127" s="230">
        <v>0</v>
      </c>
      <c r="AA127" s="231">
        <f>Z127*K127</f>
        <v>0</v>
      </c>
      <c r="AR127" s="24" t="s">
        <v>155</v>
      </c>
      <c r="AT127" s="24" t="s">
        <v>151</v>
      </c>
      <c r="AU127" s="24" t="s">
        <v>108</v>
      </c>
      <c r="AY127" s="24" t="s">
        <v>150</v>
      </c>
      <c r="BE127" s="144">
        <f>IF(U127="základní",N127,0)</f>
        <v>0</v>
      </c>
      <c r="BF127" s="144">
        <f>IF(U127="snížená",N127,0)</f>
        <v>0</v>
      </c>
      <c r="BG127" s="144">
        <f>IF(U127="zákl. přenesená",N127,0)</f>
        <v>0</v>
      </c>
      <c r="BH127" s="144">
        <f>IF(U127="sníž. přenesená",N127,0)</f>
        <v>0</v>
      </c>
      <c r="BI127" s="144">
        <f>IF(U127="nulová",N127,0)</f>
        <v>0</v>
      </c>
      <c r="BJ127" s="24" t="s">
        <v>86</v>
      </c>
      <c r="BK127" s="144">
        <f>ROUND(L127*K127,2)</f>
        <v>0</v>
      </c>
      <c r="BL127" s="24" t="s">
        <v>155</v>
      </c>
      <c r="BM127" s="24" t="s">
        <v>156</v>
      </c>
    </row>
    <row r="128" s="10" customFormat="1" ht="16.5" customHeight="1">
      <c r="B128" s="232"/>
      <c r="C128" s="233"/>
      <c r="D128" s="233"/>
      <c r="E128" s="234" t="s">
        <v>22</v>
      </c>
      <c r="F128" s="235" t="s">
        <v>157</v>
      </c>
      <c r="G128" s="236"/>
      <c r="H128" s="236"/>
      <c r="I128" s="236"/>
      <c r="J128" s="233"/>
      <c r="K128" s="234" t="s">
        <v>22</v>
      </c>
      <c r="L128" s="233"/>
      <c r="M128" s="233"/>
      <c r="N128" s="233"/>
      <c r="O128" s="233"/>
      <c r="P128" s="233"/>
      <c r="Q128" s="233"/>
      <c r="R128" s="237"/>
      <c r="T128" s="238"/>
      <c r="U128" s="233"/>
      <c r="V128" s="233"/>
      <c r="W128" s="233"/>
      <c r="X128" s="233"/>
      <c r="Y128" s="233"/>
      <c r="Z128" s="233"/>
      <c r="AA128" s="239"/>
      <c r="AT128" s="240" t="s">
        <v>158</v>
      </c>
      <c r="AU128" s="240" t="s">
        <v>108</v>
      </c>
      <c r="AV128" s="10" t="s">
        <v>86</v>
      </c>
      <c r="AW128" s="10" t="s">
        <v>36</v>
      </c>
      <c r="AX128" s="10" t="s">
        <v>78</v>
      </c>
      <c r="AY128" s="240" t="s">
        <v>150</v>
      </c>
    </row>
    <row r="129" s="11" customFormat="1" ht="16.5" customHeight="1">
      <c r="B129" s="241"/>
      <c r="C129" s="242"/>
      <c r="D129" s="242"/>
      <c r="E129" s="243" t="s">
        <v>22</v>
      </c>
      <c r="F129" s="244" t="s">
        <v>86</v>
      </c>
      <c r="G129" s="242"/>
      <c r="H129" s="242"/>
      <c r="I129" s="242"/>
      <c r="J129" s="242"/>
      <c r="K129" s="245">
        <v>1</v>
      </c>
      <c r="L129" s="242"/>
      <c r="M129" s="242"/>
      <c r="N129" s="242"/>
      <c r="O129" s="242"/>
      <c r="P129" s="242"/>
      <c r="Q129" s="242"/>
      <c r="R129" s="246"/>
      <c r="T129" s="247"/>
      <c r="U129" s="242"/>
      <c r="V129" s="242"/>
      <c r="W129" s="242"/>
      <c r="X129" s="242"/>
      <c r="Y129" s="242"/>
      <c r="Z129" s="242"/>
      <c r="AA129" s="248"/>
      <c r="AT129" s="249" t="s">
        <v>158</v>
      </c>
      <c r="AU129" s="249" t="s">
        <v>108</v>
      </c>
      <c r="AV129" s="11" t="s">
        <v>108</v>
      </c>
      <c r="AW129" s="11" t="s">
        <v>36</v>
      </c>
      <c r="AX129" s="11" t="s">
        <v>86</v>
      </c>
      <c r="AY129" s="249" t="s">
        <v>150</v>
      </c>
    </row>
    <row r="130" s="1" customFormat="1" ht="38.25" customHeight="1">
      <c r="B130" s="48"/>
      <c r="C130" s="221" t="s">
        <v>108</v>
      </c>
      <c r="D130" s="221" t="s">
        <v>151</v>
      </c>
      <c r="E130" s="222" t="s">
        <v>159</v>
      </c>
      <c r="F130" s="223" t="s">
        <v>160</v>
      </c>
      <c r="G130" s="223"/>
      <c r="H130" s="223"/>
      <c r="I130" s="223"/>
      <c r="J130" s="224" t="s">
        <v>161</v>
      </c>
      <c r="K130" s="225">
        <v>18.32</v>
      </c>
      <c r="L130" s="226">
        <v>0</v>
      </c>
      <c r="M130" s="227"/>
      <c r="N130" s="228">
        <f>ROUND(L130*K130,2)</f>
        <v>0</v>
      </c>
      <c r="O130" s="228"/>
      <c r="P130" s="228"/>
      <c r="Q130" s="228"/>
      <c r="R130" s="50"/>
      <c r="T130" s="229" t="s">
        <v>22</v>
      </c>
      <c r="U130" s="58" t="s">
        <v>43</v>
      </c>
      <c r="V130" s="49"/>
      <c r="W130" s="230">
        <f>V130*K130</f>
        <v>0</v>
      </c>
      <c r="X130" s="230">
        <v>0</v>
      </c>
      <c r="Y130" s="230">
        <f>X130*K130</f>
        <v>0</v>
      </c>
      <c r="Z130" s="230">
        <v>0.255</v>
      </c>
      <c r="AA130" s="231">
        <f>Z130*K130</f>
        <v>4.6715999999999998</v>
      </c>
      <c r="AR130" s="24" t="s">
        <v>155</v>
      </c>
      <c r="AT130" s="24" t="s">
        <v>151</v>
      </c>
      <c r="AU130" s="24" t="s">
        <v>108</v>
      </c>
      <c r="AY130" s="24" t="s">
        <v>150</v>
      </c>
      <c r="BE130" s="144">
        <f>IF(U130="základní",N130,0)</f>
        <v>0</v>
      </c>
      <c r="BF130" s="144">
        <f>IF(U130="snížená",N130,0)</f>
        <v>0</v>
      </c>
      <c r="BG130" s="144">
        <f>IF(U130="zákl. přenesená",N130,0)</f>
        <v>0</v>
      </c>
      <c r="BH130" s="144">
        <f>IF(U130="sníž. přenesená",N130,0)</f>
        <v>0</v>
      </c>
      <c r="BI130" s="144">
        <f>IF(U130="nulová",N130,0)</f>
        <v>0</v>
      </c>
      <c r="BJ130" s="24" t="s">
        <v>86</v>
      </c>
      <c r="BK130" s="144">
        <f>ROUND(L130*K130,2)</f>
        <v>0</v>
      </c>
      <c r="BL130" s="24" t="s">
        <v>155</v>
      </c>
      <c r="BM130" s="24" t="s">
        <v>162</v>
      </c>
    </row>
    <row r="131" s="10" customFormat="1" ht="25.5" customHeight="1">
      <c r="B131" s="232"/>
      <c r="C131" s="233"/>
      <c r="D131" s="233"/>
      <c r="E131" s="234" t="s">
        <v>22</v>
      </c>
      <c r="F131" s="235" t="s">
        <v>163</v>
      </c>
      <c r="G131" s="236"/>
      <c r="H131" s="236"/>
      <c r="I131" s="236"/>
      <c r="J131" s="233"/>
      <c r="K131" s="234" t="s">
        <v>22</v>
      </c>
      <c r="L131" s="233"/>
      <c r="M131" s="233"/>
      <c r="N131" s="233"/>
      <c r="O131" s="233"/>
      <c r="P131" s="233"/>
      <c r="Q131" s="233"/>
      <c r="R131" s="237"/>
      <c r="T131" s="238"/>
      <c r="U131" s="233"/>
      <c r="V131" s="233"/>
      <c r="W131" s="233"/>
      <c r="X131" s="233"/>
      <c r="Y131" s="233"/>
      <c r="Z131" s="233"/>
      <c r="AA131" s="239"/>
      <c r="AT131" s="240" t="s">
        <v>158</v>
      </c>
      <c r="AU131" s="240" t="s">
        <v>108</v>
      </c>
      <c r="AV131" s="10" t="s">
        <v>86</v>
      </c>
      <c r="AW131" s="10" t="s">
        <v>36</v>
      </c>
      <c r="AX131" s="10" t="s">
        <v>78</v>
      </c>
      <c r="AY131" s="240" t="s">
        <v>150</v>
      </c>
    </row>
    <row r="132" s="11" customFormat="1" ht="16.5" customHeight="1">
      <c r="B132" s="241"/>
      <c r="C132" s="242"/>
      <c r="D132" s="242"/>
      <c r="E132" s="243" t="s">
        <v>22</v>
      </c>
      <c r="F132" s="244" t="s">
        <v>164</v>
      </c>
      <c r="G132" s="242"/>
      <c r="H132" s="242"/>
      <c r="I132" s="242"/>
      <c r="J132" s="242"/>
      <c r="K132" s="245">
        <v>6.96</v>
      </c>
      <c r="L132" s="242"/>
      <c r="M132" s="242"/>
      <c r="N132" s="242"/>
      <c r="O132" s="242"/>
      <c r="P132" s="242"/>
      <c r="Q132" s="242"/>
      <c r="R132" s="246"/>
      <c r="T132" s="247"/>
      <c r="U132" s="242"/>
      <c r="V132" s="242"/>
      <c r="W132" s="242"/>
      <c r="X132" s="242"/>
      <c r="Y132" s="242"/>
      <c r="Z132" s="242"/>
      <c r="AA132" s="248"/>
      <c r="AT132" s="249" t="s">
        <v>158</v>
      </c>
      <c r="AU132" s="249" t="s">
        <v>108</v>
      </c>
      <c r="AV132" s="11" t="s">
        <v>108</v>
      </c>
      <c r="AW132" s="11" t="s">
        <v>36</v>
      </c>
      <c r="AX132" s="11" t="s">
        <v>78</v>
      </c>
      <c r="AY132" s="249" t="s">
        <v>150</v>
      </c>
    </row>
    <row r="133" s="11" customFormat="1" ht="16.5" customHeight="1">
      <c r="B133" s="241"/>
      <c r="C133" s="242"/>
      <c r="D133" s="242"/>
      <c r="E133" s="243" t="s">
        <v>22</v>
      </c>
      <c r="F133" s="244" t="s">
        <v>165</v>
      </c>
      <c r="G133" s="242"/>
      <c r="H133" s="242"/>
      <c r="I133" s="242"/>
      <c r="J133" s="242"/>
      <c r="K133" s="245">
        <v>4.6399999999999997</v>
      </c>
      <c r="L133" s="242"/>
      <c r="M133" s="242"/>
      <c r="N133" s="242"/>
      <c r="O133" s="242"/>
      <c r="P133" s="242"/>
      <c r="Q133" s="242"/>
      <c r="R133" s="246"/>
      <c r="T133" s="247"/>
      <c r="U133" s="242"/>
      <c r="V133" s="242"/>
      <c r="W133" s="242"/>
      <c r="X133" s="242"/>
      <c r="Y133" s="242"/>
      <c r="Z133" s="242"/>
      <c r="AA133" s="248"/>
      <c r="AT133" s="249" t="s">
        <v>158</v>
      </c>
      <c r="AU133" s="249" t="s">
        <v>108</v>
      </c>
      <c r="AV133" s="11" t="s">
        <v>108</v>
      </c>
      <c r="AW133" s="11" t="s">
        <v>36</v>
      </c>
      <c r="AX133" s="11" t="s">
        <v>78</v>
      </c>
      <c r="AY133" s="249" t="s">
        <v>150</v>
      </c>
    </row>
    <row r="134" s="11" customFormat="1" ht="16.5" customHeight="1">
      <c r="B134" s="241"/>
      <c r="C134" s="242"/>
      <c r="D134" s="242"/>
      <c r="E134" s="243" t="s">
        <v>22</v>
      </c>
      <c r="F134" s="244" t="s">
        <v>166</v>
      </c>
      <c r="G134" s="242"/>
      <c r="H134" s="242"/>
      <c r="I134" s="242"/>
      <c r="J134" s="242"/>
      <c r="K134" s="245">
        <v>6.7199999999999998</v>
      </c>
      <c r="L134" s="242"/>
      <c r="M134" s="242"/>
      <c r="N134" s="242"/>
      <c r="O134" s="242"/>
      <c r="P134" s="242"/>
      <c r="Q134" s="242"/>
      <c r="R134" s="246"/>
      <c r="T134" s="247"/>
      <c r="U134" s="242"/>
      <c r="V134" s="242"/>
      <c r="W134" s="242"/>
      <c r="X134" s="242"/>
      <c r="Y134" s="242"/>
      <c r="Z134" s="242"/>
      <c r="AA134" s="248"/>
      <c r="AT134" s="249" t="s">
        <v>158</v>
      </c>
      <c r="AU134" s="249" t="s">
        <v>108</v>
      </c>
      <c r="AV134" s="11" t="s">
        <v>108</v>
      </c>
      <c r="AW134" s="11" t="s">
        <v>36</v>
      </c>
      <c r="AX134" s="11" t="s">
        <v>78</v>
      </c>
      <c r="AY134" s="249" t="s">
        <v>150</v>
      </c>
    </row>
    <row r="135" s="12" customFormat="1" ht="16.5" customHeight="1">
      <c r="B135" s="250"/>
      <c r="C135" s="251"/>
      <c r="D135" s="251"/>
      <c r="E135" s="252" t="s">
        <v>22</v>
      </c>
      <c r="F135" s="253" t="s">
        <v>167</v>
      </c>
      <c r="G135" s="251"/>
      <c r="H135" s="251"/>
      <c r="I135" s="251"/>
      <c r="J135" s="251"/>
      <c r="K135" s="254">
        <v>18.32</v>
      </c>
      <c r="L135" s="251"/>
      <c r="M135" s="251"/>
      <c r="N135" s="251"/>
      <c r="O135" s="251"/>
      <c r="P135" s="251"/>
      <c r="Q135" s="251"/>
      <c r="R135" s="255"/>
      <c r="T135" s="256"/>
      <c r="U135" s="251"/>
      <c r="V135" s="251"/>
      <c r="W135" s="251"/>
      <c r="X135" s="251"/>
      <c r="Y135" s="251"/>
      <c r="Z135" s="251"/>
      <c r="AA135" s="257"/>
      <c r="AT135" s="258" t="s">
        <v>158</v>
      </c>
      <c r="AU135" s="258" t="s">
        <v>108</v>
      </c>
      <c r="AV135" s="12" t="s">
        <v>155</v>
      </c>
      <c r="AW135" s="12" t="s">
        <v>36</v>
      </c>
      <c r="AX135" s="12" t="s">
        <v>86</v>
      </c>
      <c r="AY135" s="258" t="s">
        <v>150</v>
      </c>
    </row>
    <row r="136" s="1" customFormat="1" ht="25.5" customHeight="1">
      <c r="B136" s="48"/>
      <c r="C136" s="221" t="s">
        <v>168</v>
      </c>
      <c r="D136" s="221" t="s">
        <v>151</v>
      </c>
      <c r="E136" s="222" t="s">
        <v>169</v>
      </c>
      <c r="F136" s="223" t="s">
        <v>170</v>
      </c>
      <c r="G136" s="223"/>
      <c r="H136" s="223"/>
      <c r="I136" s="223"/>
      <c r="J136" s="224" t="s">
        <v>171</v>
      </c>
      <c r="K136" s="225">
        <v>16.800000000000001</v>
      </c>
      <c r="L136" s="226">
        <v>0</v>
      </c>
      <c r="M136" s="227"/>
      <c r="N136" s="228">
        <f>ROUND(L136*K136,2)</f>
        <v>0</v>
      </c>
      <c r="O136" s="228"/>
      <c r="P136" s="228"/>
      <c r="Q136" s="228"/>
      <c r="R136" s="50"/>
      <c r="T136" s="229" t="s">
        <v>22</v>
      </c>
      <c r="U136" s="58" t="s">
        <v>43</v>
      </c>
      <c r="V136" s="49"/>
      <c r="W136" s="230">
        <f>V136*K136</f>
        <v>0</v>
      </c>
      <c r="X136" s="230">
        <v>0</v>
      </c>
      <c r="Y136" s="230">
        <f>X136*K136</f>
        <v>0</v>
      </c>
      <c r="Z136" s="230">
        <v>0.28999999999999998</v>
      </c>
      <c r="AA136" s="231">
        <f>Z136*K136</f>
        <v>4.8719999999999999</v>
      </c>
      <c r="AR136" s="24" t="s">
        <v>155</v>
      </c>
      <c r="AT136" s="24" t="s">
        <v>151</v>
      </c>
      <c r="AU136" s="24" t="s">
        <v>108</v>
      </c>
      <c r="AY136" s="24" t="s">
        <v>150</v>
      </c>
      <c r="BE136" s="144">
        <f>IF(U136="základní",N136,0)</f>
        <v>0</v>
      </c>
      <c r="BF136" s="144">
        <f>IF(U136="snížená",N136,0)</f>
        <v>0</v>
      </c>
      <c r="BG136" s="144">
        <f>IF(U136="zákl. přenesená",N136,0)</f>
        <v>0</v>
      </c>
      <c r="BH136" s="144">
        <f>IF(U136="sníž. přenesená",N136,0)</f>
        <v>0</v>
      </c>
      <c r="BI136" s="144">
        <f>IF(U136="nulová",N136,0)</f>
        <v>0</v>
      </c>
      <c r="BJ136" s="24" t="s">
        <v>86</v>
      </c>
      <c r="BK136" s="144">
        <f>ROUND(L136*K136,2)</f>
        <v>0</v>
      </c>
      <c r="BL136" s="24" t="s">
        <v>155</v>
      </c>
      <c r="BM136" s="24" t="s">
        <v>172</v>
      </c>
    </row>
    <row r="137" s="10" customFormat="1" ht="16.5" customHeight="1">
      <c r="B137" s="232"/>
      <c r="C137" s="233"/>
      <c r="D137" s="233"/>
      <c r="E137" s="234" t="s">
        <v>22</v>
      </c>
      <c r="F137" s="235" t="s">
        <v>173</v>
      </c>
      <c r="G137" s="236"/>
      <c r="H137" s="236"/>
      <c r="I137" s="236"/>
      <c r="J137" s="233"/>
      <c r="K137" s="234" t="s">
        <v>22</v>
      </c>
      <c r="L137" s="233"/>
      <c r="M137" s="233"/>
      <c r="N137" s="233"/>
      <c r="O137" s="233"/>
      <c r="P137" s="233"/>
      <c r="Q137" s="233"/>
      <c r="R137" s="237"/>
      <c r="T137" s="238"/>
      <c r="U137" s="233"/>
      <c r="V137" s="233"/>
      <c r="W137" s="233"/>
      <c r="X137" s="233"/>
      <c r="Y137" s="233"/>
      <c r="Z137" s="233"/>
      <c r="AA137" s="239"/>
      <c r="AT137" s="240" t="s">
        <v>158</v>
      </c>
      <c r="AU137" s="240" t="s">
        <v>108</v>
      </c>
      <c r="AV137" s="10" t="s">
        <v>86</v>
      </c>
      <c r="AW137" s="10" t="s">
        <v>36</v>
      </c>
      <c r="AX137" s="10" t="s">
        <v>78</v>
      </c>
      <c r="AY137" s="240" t="s">
        <v>150</v>
      </c>
    </row>
    <row r="138" s="11" customFormat="1" ht="16.5" customHeight="1">
      <c r="B138" s="241"/>
      <c r="C138" s="242"/>
      <c r="D138" s="242"/>
      <c r="E138" s="243" t="s">
        <v>22</v>
      </c>
      <c r="F138" s="244" t="s">
        <v>174</v>
      </c>
      <c r="G138" s="242"/>
      <c r="H138" s="242"/>
      <c r="I138" s="242"/>
      <c r="J138" s="242"/>
      <c r="K138" s="245">
        <v>16.800000000000001</v>
      </c>
      <c r="L138" s="242"/>
      <c r="M138" s="242"/>
      <c r="N138" s="242"/>
      <c r="O138" s="242"/>
      <c r="P138" s="242"/>
      <c r="Q138" s="242"/>
      <c r="R138" s="246"/>
      <c r="T138" s="247"/>
      <c r="U138" s="242"/>
      <c r="V138" s="242"/>
      <c r="W138" s="242"/>
      <c r="X138" s="242"/>
      <c r="Y138" s="242"/>
      <c r="Z138" s="242"/>
      <c r="AA138" s="248"/>
      <c r="AT138" s="249" t="s">
        <v>158</v>
      </c>
      <c r="AU138" s="249" t="s">
        <v>108</v>
      </c>
      <c r="AV138" s="11" t="s">
        <v>108</v>
      </c>
      <c r="AW138" s="11" t="s">
        <v>36</v>
      </c>
      <c r="AX138" s="11" t="s">
        <v>86</v>
      </c>
      <c r="AY138" s="249" t="s">
        <v>150</v>
      </c>
    </row>
    <row r="139" s="1" customFormat="1" ht="25.5" customHeight="1">
      <c r="B139" s="48"/>
      <c r="C139" s="221" t="s">
        <v>155</v>
      </c>
      <c r="D139" s="221" t="s">
        <v>151</v>
      </c>
      <c r="E139" s="222" t="s">
        <v>175</v>
      </c>
      <c r="F139" s="223" t="s">
        <v>176</v>
      </c>
      <c r="G139" s="223"/>
      <c r="H139" s="223"/>
      <c r="I139" s="223"/>
      <c r="J139" s="224" t="s">
        <v>177</v>
      </c>
      <c r="K139" s="225">
        <v>15.369999999999999</v>
      </c>
      <c r="L139" s="226">
        <v>0</v>
      </c>
      <c r="M139" s="227"/>
      <c r="N139" s="228">
        <f>ROUND(L139*K139,2)</f>
        <v>0</v>
      </c>
      <c r="O139" s="228"/>
      <c r="P139" s="228"/>
      <c r="Q139" s="228"/>
      <c r="R139" s="50"/>
      <c r="T139" s="229" t="s">
        <v>22</v>
      </c>
      <c r="U139" s="58" t="s">
        <v>43</v>
      </c>
      <c r="V139" s="49"/>
      <c r="W139" s="230">
        <f>V139*K139</f>
        <v>0</v>
      </c>
      <c r="X139" s="230">
        <v>0</v>
      </c>
      <c r="Y139" s="230">
        <f>X139*K139</f>
        <v>0</v>
      </c>
      <c r="Z139" s="230">
        <v>0</v>
      </c>
      <c r="AA139" s="231">
        <f>Z139*K139</f>
        <v>0</v>
      </c>
      <c r="AR139" s="24" t="s">
        <v>155</v>
      </c>
      <c r="AT139" s="24" t="s">
        <v>151</v>
      </c>
      <c r="AU139" s="24" t="s">
        <v>108</v>
      </c>
      <c r="AY139" s="24" t="s">
        <v>150</v>
      </c>
      <c r="BE139" s="144">
        <f>IF(U139="základní",N139,0)</f>
        <v>0</v>
      </c>
      <c r="BF139" s="144">
        <f>IF(U139="snížená",N139,0)</f>
        <v>0</v>
      </c>
      <c r="BG139" s="144">
        <f>IF(U139="zákl. přenesená",N139,0)</f>
        <v>0</v>
      </c>
      <c r="BH139" s="144">
        <f>IF(U139="sníž. přenesená",N139,0)</f>
        <v>0</v>
      </c>
      <c r="BI139" s="144">
        <f>IF(U139="nulová",N139,0)</f>
        <v>0</v>
      </c>
      <c r="BJ139" s="24" t="s">
        <v>86</v>
      </c>
      <c r="BK139" s="144">
        <f>ROUND(L139*K139,2)</f>
        <v>0</v>
      </c>
      <c r="BL139" s="24" t="s">
        <v>155</v>
      </c>
      <c r="BM139" s="24" t="s">
        <v>178</v>
      </c>
    </row>
    <row r="140" s="10" customFormat="1" ht="16.5" customHeight="1">
      <c r="B140" s="232"/>
      <c r="C140" s="233"/>
      <c r="D140" s="233"/>
      <c r="E140" s="234" t="s">
        <v>22</v>
      </c>
      <c r="F140" s="235" t="s">
        <v>179</v>
      </c>
      <c r="G140" s="236"/>
      <c r="H140" s="236"/>
      <c r="I140" s="236"/>
      <c r="J140" s="233"/>
      <c r="K140" s="234" t="s">
        <v>22</v>
      </c>
      <c r="L140" s="233"/>
      <c r="M140" s="233"/>
      <c r="N140" s="233"/>
      <c r="O140" s="233"/>
      <c r="P140" s="233"/>
      <c r="Q140" s="233"/>
      <c r="R140" s="237"/>
      <c r="T140" s="238"/>
      <c r="U140" s="233"/>
      <c r="V140" s="233"/>
      <c r="W140" s="233"/>
      <c r="X140" s="233"/>
      <c r="Y140" s="233"/>
      <c r="Z140" s="233"/>
      <c r="AA140" s="239"/>
      <c r="AT140" s="240" t="s">
        <v>158</v>
      </c>
      <c r="AU140" s="240" t="s">
        <v>108</v>
      </c>
      <c r="AV140" s="10" t="s">
        <v>86</v>
      </c>
      <c r="AW140" s="10" t="s">
        <v>36</v>
      </c>
      <c r="AX140" s="10" t="s">
        <v>78</v>
      </c>
      <c r="AY140" s="240" t="s">
        <v>150</v>
      </c>
    </row>
    <row r="141" s="11" customFormat="1" ht="16.5" customHeight="1">
      <c r="B141" s="241"/>
      <c r="C141" s="242"/>
      <c r="D141" s="242"/>
      <c r="E141" s="243" t="s">
        <v>22</v>
      </c>
      <c r="F141" s="244" t="s">
        <v>180</v>
      </c>
      <c r="G141" s="242"/>
      <c r="H141" s="242"/>
      <c r="I141" s="242"/>
      <c r="J141" s="242"/>
      <c r="K141" s="245">
        <v>3.105</v>
      </c>
      <c r="L141" s="242"/>
      <c r="M141" s="242"/>
      <c r="N141" s="242"/>
      <c r="O141" s="242"/>
      <c r="P141" s="242"/>
      <c r="Q141" s="242"/>
      <c r="R141" s="246"/>
      <c r="T141" s="247"/>
      <c r="U141" s="242"/>
      <c r="V141" s="242"/>
      <c r="W141" s="242"/>
      <c r="X141" s="242"/>
      <c r="Y141" s="242"/>
      <c r="Z141" s="242"/>
      <c r="AA141" s="248"/>
      <c r="AT141" s="249" t="s">
        <v>158</v>
      </c>
      <c r="AU141" s="249" t="s">
        <v>108</v>
      </c>
      <c r="AV141" s="11" t="s">
        <v>108</v>
      </c>
      <c r="AW141" s="11" t="s">
        <v>36</v>
      </c>
      <c r="AX141" s="11" t="s">
        <v>78</v>
      </c>
      <c r="AY141" s="249" t="s">
        <v>150</v>
      </c>
    </row>
    <row r="142" s="10" customFormat="1" ht="16.5" customHeight="1">
      <c r="B142" s="232"/>
      <c r="C142" s="233"/>
      <c r="D142" s="233"/>
      <c r="E142" s="234" t="s">
        <v>22</v>
      </c>
      <c r="F142" s="259" t="s">
        <v>181</v>
      </c>
      <c r="G142" s="233"/>
      <c r="H142" s="233"/>
      <c r="I142" s="233"/>
      <c r="J142" s="233"/>
      <c r="K142" s="234" t="s">
        <v>22</v>
      </c>
      <c r="L142" s="233"/>
      <c r="M142" s="233"/>
      <c r="N142" s="233"/>
      <c r="O142" s="233"/>
      <c r="P142" s="233"/>
      <c r="Q142" s="233"/>
      <c r="R142" s="237"/>
      <c r="T142" s="238"/>
      <c r="U142" s="233"/>
      <c r="V142" s="233"/>
      <c r="W142" s="233"/>
      <c r="X142" s="233"/>
      <c r="Y142" s="233"/>
      <c r="Z142" s="233"/>
      <c r="AA142" s="239"/>
      <c r="AT142" s="240" t="s">
        <v>158</v>
      </c>
      <c r="AU142" s="240" t="s">
        <v>108</v>
      </c>
      <c r="AV142" s="10" t="s">
        <v>86</v>
      </c>
      <c r="AW142" s="10" t="s">
        <v>36</v>
      </c>
      <c r="AX142" s="10" t="s">
        <v>78</v>
      </c>
      <c r="AY142" s="240" t="s">
        <v>150</v>
      </c>
    </row>
    <row r="143" s="11" customFormat="1" ht="16.5" customHeight="1">
      <c r="B143" s="241"/>
      <c r="C143" s="242"/>
      <c r="D143" s="242"/>
      <c r="E143" s="243" t="s">
        <v>22</v>
      </c>
      <c r="F143" s="244" t="s">
        <v>182</v>
      </c>
      <c r="G143" s="242"/>
      <c r="H143" s="242"/>
      <c r="I143" s="242"/>
      <c r="J143" s="242"/>
      <c r="K143" s="245">
        <v>6.1799999999999997</v>
      </c>
      <c r="L143" s="242"/>
      <c r="M143" s="242"/>
      <c r="N143" s="242"/>
      <c r="O143" s="242"/>
      <c r="P143" s="242"/>
      <c r="Q143" s="242"/>
      <c r="R143" s="246"/>
      <c r="T143" s="247"/>
      <c r="U143" s="242"/>
      <c r="V143" s="242"/>
      <c r="W143" s="242"/>
      <c r="X143" s="242"/>
      <c r="Y143" s="242"/>
      <c r="Z143" s="242"/>
      <c r="AA143" s="248"/>
      <c r="AT143" s="249" t="s">
        <v>158</v>
      </c>
      <c r="AU143" s="249" t="s">
        <v>108</v>
      </c>
      <c r="AV143" s="11" t="s">
        <v>108</v>
      </c>
      <c r="AW143" s="11" t="s">
        <v>36</v>
      </c>
      <c r="AX143" s="11" t="s">
        <v>78</v>
      </c>
      <c r="AY143" s="249" t="s">
        <v>150</v>
      </c>
    </row>
    <row r="144" s="10" customFormat="1" ht="16.5" customHeight="1">
      <c r="B144" s="232"/>
      <c r="C144" s="233"/>
      <c r="D144" s="233"/>
      <c r="E144" s="234" t="s">
        <v>22</v>
      </c>
      <c r="F144" s="259" t="s">
        <v>183</v>
      </c>
      <c r="G144" s="233"/>
      <c r="H144" s="233"/>
      <c r="I144" s="233"/>
      <c r="J144" s="233"/>
      <c r="K144" s="234" t="s">
        <v>22</v>
      </c>
      <c r="L144" s="233"/>
      <c r="M144" s="233"/>
      <c r="N144" s="233"/>
      <c r="O144" s="233"/>
      <c r="P144" s="233"/>
      <c r="Q144" s="233"/>
      <c r="R144" s="237"/>
      <c r="T144" s="238"/>
      <c r="U144" s="233"/>
      <c r="V144" s="233"/>
      <c r="W144" s="233"/>
      <c r="X144" s="233"/>
      <c r="Y144" s="233"/>
      <c r="Z144" s="233"/>
      <c r="AA144" s="239"/>
      <c r="AT144" s="240" t="s">
        <v>158</v>
      </c>
      <c r="AU144" s="240" t="s">
        <v>108</v>
      </c>
      <c r="AV144" s="10" t="s">
        <v>86</v>
      </c>
      <c r="AW144" s="10" t="s">
        <v>36</v>
      </c>
      <c r="AX144" s="10" t="s">
        <v>78</v>
      </c>
      <c r="AY144" s="240" t="s">
        <v>150</v>
      </c>
    </row>
    <row r="145" s="11" customFormat="1" ht="16.5" customHeight="1">
      <c r="B145" s="241"/>
      <c r="C145" s="242"/>
      <c r="D145" s="242"/>
      <c r="E145" s="243" t="s">
        <v>22</v>
      </c>
      <c r="F145" s="244" t="s">
        <v>180</v>
      </c>
      <c r="G145" s="242"/>
      <c r="H145" s="242"/>
      <c r="I145" s="242"/>
      <c r="J145" s="242"/>
      <c r="K145" s="245">
        <v>3.105</v>
      </c>
      <c r="L145" s="242"/>
      <c r="M145" s="242"/>
      <c r="N145" s="242"/>
      <c r="O145" s="242"/>
      <c r="P145" s="242"/>
      <c r="Q145" s="242"/>
      <c r="R145" s="246"/>
      <c r="T145" s="247"/>
      <c r="U145" s="242"/>
      <c r="V145" s="242"/>
      <c r="W145" s="242"/>
      <c r="X145" s="242"/>
      <c r="Y145" s="242"/>
      <c r="Z145" s="242"/>
      <c r="AA145" s="248"/>
      <c r="AT145" s="249" t="s">
        <v>158</v>
      </c>
      <c r="AU145" s="249" t="s">
        <v>108</v>
      </c>
      <c r="AV145" s="11" t="s">
        <v>108</v>
      </c>
      <c r="AW145" s="11" t="s">
        <v>36</v>
      </c>
      <c r="AX145" s="11" t="s">
        <v>78</v>
      </c>
      <c r="AY145" s="249" t="s">
        <v>150</v>
      </c>
    </row>
    <row r="146" s="10" customFormat="1" ht="16.5" customHeight="1">
      <c r="B146" s="232"/>
      <c r="C146" s="233"/>
      <c r="D146" s="233"/>
      <c r="E146" s="234" t="s">
        <v>22</v>
      </c>
      <c r="F146" s="259" t="s">
        <v>184</v>
      </c>
      <c r="G146" s="233"/>
      <c r="H146" s="233"/>
      <c r="I146" s="233"/>
      <c r="J146" s="233"/>
      <c r="K146" s="234" t="s">
        <v>22</v>
      </c>
      <c r="L146" s="233"/>
      <c r="M146" s="233"/>
      <c r="N146" s="233"/>
      <c r="O146" s="233"/>
      <c r="P146" s="233"/>
      <c r="Q146" s="233"/>
      <c r="R146" s="237"/>
      <c r="T146" s="238"/>
      <c r="U146" s="233"/>
      <c r="V146" s="233"/>
      <c r="W146" s="233"/>
      <c r="X146" s="233"/>
      <c r="Y146" s="233"/>
      <c r="Z146" s="233"/>
      <c r="AA146" s="239"/>
      <c r="AT146" s="240" t="s">
        <v>158</v>
      </c>
      <c r="AU146" s="240" t="s">
        <v>108</v>
      </c>
      <c r="AV146" s="10" t="s">
        <v>86</v>
      </c>
      <c r="AW146" s="10" t="s">
        <v>36</v>
      </c>
      <c r="AX146" s="10" t="s">
        <v>78</v>
      </c>
      <c r="AY146" s="240" t="s">
        <v>150</v>
      </c>
    </row>
    <row r="147" s="11" customFormat="1" ht="16.5" customHeight="1">
      <c r="B147" s="241"/>
      <c r="C147" s="242"/>
      <c r="D147" s="242"/>
      <c r="E147" s="243" t="s">
        <v>22</v>
      </c>
      <c r="F147" s="244" t="s">
        <v>185</v>
      </c>
      <c r="G147" s="242"/>
      <c r="H147" s="242"/>
      <c r="I147" s="242"/>
      <c r="J147" s="242"/>
      <c r="K147" s="245">
        <v>-3.2000000000000002</v>
      </c>
      <c r="L147" s="242"/>
      <c r="M147" s="242"/>
      <c r="N147" s="242"/>
      <c r="O147" s="242"/>
      <c r="P147" s="242"/>
      <c r="Q147" s="242"/>
      <c r="R147" s="246"/>
      <c r="T147" s="247"/>
      <c r="U147" s="242"/>
      <c r="V147" s="242"/>
      <c r="W147" s="242"/>
      <c r="X147" s="242"/>
      <c r="Y147" s="242"/>
      <c r="Z147" s="242"/>
      <c r="AA147" s="248"/>
      <c r="AT147" s="249" t="s">
        <v>158</v>
      </c>
      <c r="AU147" s="249" t="s">
        <v>108</v>
      </c>
      <c r="AV147" s="11" t="s">
        <v>108</v>
      </c>
      <c r="AW147" s="11" t="s">
        <v>36</v>
      </c>
      <c r="AX147" s="11" t="s">
        <v>78</v>
      </c>
      <c r="AY147" s="249" t="s">
        <v>150</v>
      </c>
    </row>
    <row r="148" s="10" customFormat="1" ht="25.5" customHeight="1">
      <c r="B148" s="232"/>
      <c r="C148" s="233"/>
      <c r="D148" s="233"/>
      <c r="E148" s="234" t="s">
        <v>22</v>
      </c>
      <c r="F148" s="259" t="s">
        <v>186</v>
      </c>
      <c r="G148" s="233"/>
      <c r="H148" s="233"/>
      <c r="I148" s="233"/>
      <c r="J148" s="233"/>
      <c r="K148" s="234" t="s">
        <v>22</v>
      </c>
      <c r="L148" s="233"/>
      <c r="M148" s="233"/>
      <c r="N148" s="233"/>
      <c r="O148" s="233"/>
      <c r="P148" s="233"/>
      <c r="Q148" s="233"/>
      <c r="R148" s="237"/>
      <c r="T148" s="238"/>
      <c r="U148" s="233"/>
      <c r="V148" s="233"/>
      <c r="W148" s="233"/>
      <c r="X148" s="233"/>
      <c r="Y148" s="233"/>
      <c r="Z148" s="233"/>
      <c r="AA148" s="239"/>
      <c r="AT148" s="240" t="s">
        <v>158</v>
      </c>
      <c r="AU148" s="240" t="s">
        <v>108</v>
      </c>
      <c r="AV148" s="10" t="s">
        <v>86</v>
      </c>
      <c r="AW148" s="10" t="s">
        <v>36</v>
      </c>
      <c r="AX148" s="10" t="s">
        <v>78</v>
      </c>
      <c r="AY148" s="240" t="s">
        <v>150</v>
      </c>
    </row>
    <row r="149" s="11" customFormat="1" ht="16.5" customHeight="1">
      <c r="B149" s="241"/>
      <c r="C149" s="242"/>
      <c r="D149" s="242"/>
      <c r="E149" s="243" t="s">
        <v>22</v>
      </c>
      <c r="F149" s="244" t="s">
        <v>182</v>
      </c>
      <c r="G149" s="242"/>
      <c r="H149" s="242"/>
      <c r="I149" s="242"/>
      <c r="J149" s="242"/>
      <c r="K149" s="245">
        <v>6.1799999999999997</v>
      </c>
      <c r="L149" s="242"/>
      <c r="M149" s="242"/>
      <c r="N149" s="242"/>
      <c r="O149" s="242"/>
      <c r="P149" s="242"/>
      <c r="Q149" s="242"/>
      <c r="R149" s="246"/>
      <c r="T149" s="247"/>
      <c r="U149" s="242"/>
      <c r="V149" s="242"/>
      <c r="W149" s="242"/>
      <c r="X149" s="242"/>
      <c r="Y149" s="242"/>
      <c r="Z149" s="242"/>
      <c r="AA149" s="248"/>
      <c r="AT149" s="249" t="s">
        <v>158</v>
      </c>
      <c r="AU149" s="249" t="s">
        <v>108</v>
      </c>
      <c r="AV149" s="11" t="s">
        <v>108</v>
      </c>
      <c r="AW149" s="11" t="s">
        <v>36</v>
      </c>
      <c r="AX149" s="11" t="s">
        <v>78</v>
      </c>
      <c r="AY149" s="249" t="s">
        <v>150</v>
      </c>
    </row>
    <row r="150" s="12" customFormat="1" ht="16.5" customHeight="1">
      <c r="B150" s="250"/>
      <c r="C150" s="251"/>
      <c r="D150" s="251"/>
      <c r="E150" s="252" t="s">
        <v>22</v>
      </c>
      <c r="F150" s="253" t="s">
        <v>167</v>
      </c>
      <c r="G150" s="251"/>
      <c r="H150" s="251"/>
      <c r="I150" s="251"/>
      <c r="J150" s="251"/>
      <c r="K150" s="254">
        <v>15.369999999999999</v>
      </c>
      <c r="L150" s="251"/>
      <c r="M150" s="251"/>
      <c r="N150" s="251"/>
      <c r="O150" s="251"/>
      <c r="P150" s="251"/>
      <c r="Q150" s="251"/>
      <c r="R150" s="255"/>
      <c r="T150" s="256"/>
      <c r="U150" s="251"/>
      <c r="V150" s="251"/>
      <c r="W150" s="251"/>
      <c r="X150" s="251"/>
      <c r="Y150" s="251"/>
      <c r="Z150" s="251"/>
      <c r="AA150" s="257"/>
      <c r="AT150" s="258" t="s">
        <v>158</v>
      </c>
      <c r="AU150" s="258" t="s">
        <v>108</v>
      </c>
      <c r="AV150" s="12" t="s">
        <v>155</v>
      </c>
      <c r="AW150" s="12" t="s">
        <v>36</v>
      </c>
      <c r="AX150" s="12" t="s">
        <v>86</v>
      </c>
      <c r="AY150" s="258" t="s">
        <v>150</v>
      </c>
    </row>
    <row r="151" s="1" customFormat="1" ht="25.5" customHeight="1">
      <c r="B151" s="48"/>
      <c r="C151" s="221" t="s">
        <v>187</v>
      </c>
      <c r="D151" s="221" t="s">
        <v>151</v>
      </c>
      <c r="E151" s="222" t="s">
        <v>188</v>
      </c>
      <c r="F151" s="223" t="s">
        <v>189</v>
      </c>
      <c r="G151" s="223"/>
      <c r="H151" s="223"/>
      <c r="I151" s="223"/>
      <c r="J151" s="224" t="s">
        <v>177</v>
      </c>
      <c r="K151" s="225">
        <v>7.6849999999999996</v>
      </c>
      <c r="L151" s="226">
        <v>0</v>
      </c>
      <c r="M151" s="227"/>
      <c r="N151" s="228">
        <f>ROUND(L151*K151,2)</f>
        <v>0</v>
      </c>
      <c r="O151" s="228"/>
      <c r="P151" s="228"/>
      <c r="Q151" s="228"/>
      <c r="R151" s="50"/>
      <c r="T151" s="229" t="s">
        <v>22</v>
      </c>
      <c r="U151" s="58" t="s">
        <v>43</v>
      </c>
      <c r="V151" s="49"/>
      <c r="W151" s="230">
        <f>V151*K151</f>
        <v>0</v>
      </c>
      <c r="X151" s="230">
        <v>0</v>
      </c>
      <c r="Y151" s="230">
        <f>X151*K151</f>
        <v>0</v>
      </c>
      <c r="Z151" s="230">
        <v>0</v>
      </c>
      <c r="AA151" s="231">
        <f>Z151*K151</f>
        <v>0</v>
      </c>
      <c r="AR151" s="24" t="s">
        <v>155</v>
      </c>
      <c r="AT151" s="24" t="s">
        <v>151</v>
      </c>
      <c r="AU151" s="24" t="s">
        <v>108</v>
      </c>
      <c r="AY151" s="24" t="s">
        <v>150</v>
      </c>
      <c r="BE151" s="144">
        <f>IF(U151="základní",N151,0)</f>
        <v>0</v>
      </c>
      <c r="BF151" s="144">
        <f>IF(U151="snížená",N151,0)</f>
        <v>0</v>
      </c>
      <c r="BG151" s="144">
        <f>IF(U151="zákl. přenesená",N151,0)</f>
        <v>0</v>
      </c>
      <c r="BH151" s="144">
        <f>IF(U151="sníž. přenesená",N151,0)</f>
        <v>0</v>
      </c>
      <c r="BI151" s="144">
        <f>IF(U151="nulová",N151,0)</f>
        <v>0</v>
      </c>
      <c r="BJ151" s="24" t="s">
        <v>86</v>
      </c>
      <c r="BK151" s="144">
        <f>ROUND(L151*K151,2)</f>
        <v>0</v>
      </c>
      <c r="BL151" s="24" t="s">
        <v>155</v>
      </c>
      <c r="BM151" s="24" t="s">
        <v>190</v>
      </c>
    </row>
    <row r="152" s="10" customFormat="1" ht="16.5" customHeight="1">
      <c r="B152" s="232"/>
      <c r="C152" s="233"/>
      <c r="D152" s="233"/>
      <c r="E152" s="234" t="s">
        <v>22</v>
      </c>
      <c r="F152" s="235" t="s">
        <v>191</v>
      </c>
      <c r="G152" s="236"/>
      <c r="H152" s="236"/>
      <c r="I152" s="236"/>
      <c r="J152" s="233"/>
      <c r="K152" s="234" t="s">
        <v>22</v>
      </c>
      <c r="L152" s="233"/>
      <c r="M152" s="233"/>
      <c r="N152" s="233"/>
      <c r="O152" s="233"/>
      <c r="P152" s="233"/>
      <c r="Q152" s="233"/>
      <c r="R152" s="237"/>
      <c r="T152" s="238"/>
      <c r="U152" s="233"/>
      <c r="V152" s="233"/>
      <c r="W152" s="233"/>
      <c r="X152" s="233"/>
      <c r="Y152" s="233"/>
      <c r="Z152" s="233"/>
      <c r="AA152" s="239"/>
      <c r="AT152" s="240" t="s">
        <v>158</v>
      </c>
      <c r="AU152" s="240" t="s">
        <v>108</v>
      </c>
      <c r="AV152" s="10" t="s">
        <v>86</v>
      </c>
      <c r="AW152" s="10" t="s">
        <v>36</v>
      </c>
      <c r="AX152" s="10" t="s">
        <v>78</v>
      </c>
      <c r="AY152" s="240" t="s">
        <v>150</v>
      </c>
    </row>
    <row r="153" s="11" customFormat="1" ht="16.5" customHeight="1">
      <c r="B153" s="241"/>
      <c r="C153" s="242"/>
      <c r="D153" s="242"/>
      <c r="E153" s="243" t="s">
        <v>22</v>
      </c>
      <c r="F153" s="244" t="s">
        <v>192</v>
      </c>
      <c r="G153" s="242"/>
      <c r="H153" s="242"/>
      <c r="I153" s="242"/>
      <c r="J153" s="242"/>
      <c r="K153" s="245">
        <v>7.6849999999999996</v>
      </c>
      <c r="L153" s="242"/>
      <c r="M153" s="242"/>
      <c r="N153" s="242"/>
      <c r="O153" s="242"/>
      <c r="P153" s="242"/>
      <c r="Q153" s="242"/>
      <c r="R153" s="246"/>
      <c r="T153" s="247"/>
      <c r="U153" s="242"/>
      <c r="V153" s="242"/>
      <c r="W153" s="242"/>
      <c r="X153" s="242"/>
      <c r="Y153" s="242"/>
      <c r="Z153" s="242"/>
      <c r="AA153" s="248"/>
      <c r="AT153" s="249" t="s">
        <v>158</v>
      </c>
      <c r="AU153" s="249" t="s">
        <v>108</v>
      </c>
      <c r="AV153" s="11" t="s">
        <v>108</v>
      </c>
      <c r="AW153" s="11" t="s">
        <v>36</v>
      </c>
      <c r="AX153" s="11" t="s">
        <v>86</v>
      </c>
      <c r="AY153" s="249" t="s">
        <v>150</v>
      </c>
    </row>
    <row r="154" s="1" customFormat="1" ht="25.5" customHeight="1">
      <c r="B154" s="48"/>
      <c r="C154" s="221" t="s">
        <v>193</v>
      </c>
      <c r="D154" s="221" t="s">
        <v>151</v>
      </c>
      <c r="E154" s="222" t="s">
        <v>194</v>
      </c>
      <c r="F154" s="223" t="s">
        <v>195</v>
      </c>
      <c r="G154" s="223"/>
      <c r="H154" s="223"/>
      <c r="I154" s="223"/>
      <c r="J154" s="224" t="s">
        <v>177</v>
      </c>
      <c r="K154" s="225">
        <v>15.369999999999999</v>
      </c>
      <c r="L154" s="226">
        <v>0</v>
      </c>
      <c r="M154" s="227"/>
      <c r="N154" s="228">
        <f>ROUND(L154*K154,2)</f>
        <v>0</v>
      </c>
      <c r="O154" s="228"/>
      <c r="P154" s="228"/>
      <c r="Q154" s="228"/>
      <c r="R154" s="50"/>
      <c r="T154" s="229" t="s">
        <v>22</v>
      </c>
      <c r="U154" s="58" t="s">
        <v>43</v>
      </c>
      <c r="V154" s="49"/>
      <c r="W154" s="230">
        <f>V154*K154</f>
        <v>0</v>
      </c>
      <c r="X154" s="230">
        <v>0</v>
      </c>
      <c r="Y154" s="230">
        <f>X154*K154</f>
        <v>0</v>
      </c>
      <c r="Z154" s="230">
        <v>0</v>
      </c>
      <c r="AA154" s="231">
        <f>Z154*K154</f>
        <v>0</v>
      </c>
      <c r="AR154" s="24" t="s">
        <v>155</v>
      </c>
      <c r="AT154" s="24" t="s">
        <v>151</v>
      </c>
      <c r="AU154" s="24" t="s">
        <v>108</v>
      </c>
      <c r="AY154" s="24" t="s">
        <v>150</v>
      </c>
      <c r="BE154" s="144">
        <f>IF(U154="základní",N154,0)</f>
        <v>0</v>
      </c>
      <c r="BF154" s="144">
        <f>IF(U154="snížená",N154,0)</f>
        <v>0</v>
      </c>
      <c r="BG154" s="144">
        <f>IF(U154="zákl. přenesená",N154,0)</f>
        <v>0</v>
      </c>
      <c r="BH154" s="144">
        <f>IF(U154="sníž. přenesená",N154,0)</f>
        <v>0</v>
      </c>
      <c r="BI154" s="144">
        <f>IF(U154="nulová",N154,0)</f>
        <v>0</v>
      </c>
      <c r="BJ154" s="24" t="s">
        <v>86</v>
      </c>
      <c r="BK154" s="144">
        <f>ROUND(L154*K154,2)</f>
        <v>0</v>
      </c>
      <c r="BL154" s="24" t="s">
        <v>155</v>
      </c>
      <c r="BM154" s="24" t="s">
        <v>196</v>
      </c>
    </row>
    <row r="155" s="10" customFormat="1" ht="16.5" customHeight="1">
      <c r="B155" s="232"/>
      <c r="C155" s="233"/>
      <c r="D155" s="233"/>
      <c r="E155" s="234" t="s">
        <v>22</v>
      </c>
      <c r="F155" s="235" t="s">
        <v>197</v>
      </c>
      <c r="G155" s="236"/>
      <c r="H155" s="236"/>
      <c r="I155" s="236"/>
      <c r="J155" s="233"/>
      <c r="K155" s="234" t="s">
        <v>22</v>
      </c>
      <c r="L155" s="233"/>
      <c r="M155" s="233"/>
      <c r="N155" s="233"/>
      <c r="O155" s="233"/>
      <c r="P155" s="233"/>
      <c r="Q155" s="233"/>
      <c r="R155" s="237"/>
      <c r="T155" s="238"/>
      <c r="U155" s="233"/>
      <c r="V155" s="233"/>
      <c r="W155" s="233"/>
      <c r="X155" s="233"/>
      <c r="Y155" s="233"/>
      <c r="Z155" s="233"/>
      <c r="AA155" s="239"/>
      <c r="AT155" s="240" t="s">
        <v>158</v>
      </c>
      <c r="AU155" s="240" t="s">
        <v>108</v>
      </c>
      <c r="AV155" s="10" t="s">
        <v>86</v>
      </c>
      <c r="AW155" s="10" t="s">
        <v>36</v>
      </c>
      <c r="AX155" s="10" t="s">
        <v>78</v>
      </c>
      <c r="AY155" s="240" t="s">
        <v>150</v>
      </c>
    </row>
    <row r="156" s="11" customFormat="1" ht="16.5" customHeight="1">
      <c r="B156" s="241"/>
      <c r="C156" s="242"/>
      <c r="D156" s="242"/>
      <c r="E156" s="243" t="s">
        <v>22</v>
      </c>
      <c r="F156" s="244" t="s">
        <v>198</v>
      </c>
      <c r="G156" s="242"/>
      <c r="H156" s="242"/>
      <c r="I156" s="242"/>
      <c r="J156" s="242"/>
      <c r="K156" s="245">
        <v>15.369999999999999</v>
      </c>
      <c r="L156" s="242"/>
      <c r="M156" s="242"/>
      <c r="N156" s="242"/>
      <c r="O156" s="242"/>
      <c r="P156" s="242"/>
      <c r="Q156" s="242"/>
      <c r="R156" s="246"/>
      <c r="T156" s="247"/>
      <c r="U156" s="242"/>
      <c r="V156" s="242"/>
      <c r="W156" s="242"/>
      <c r="X156" s="242"/>
      <c r="Y156" s="242"/>
      <c r="Z156" s="242"/>
      <c r="AA156" s="248"/>
      <c r="AT156" s="249" t="s">
        <v>158</v>
      </c>
      <c r="AU156" s="249" t="s">
        <v>108</v>
      </c>
      <c r="AV156" s="11" t="s">
        <v>108</v>
      </c>
      <c r="AW156" s="11" t="s">
        <v>36</v>
      </c>
      <c r="AX156" s="11" t="s">
        <v>86</v>
      </c>
      <c r="AY156" s="249" t="s">
        <v>150</v>
      </c>
    </row>
    <row r="157" s="1" customFormat="1" ht="16.5" customHeight="1">
      <c r="B157" s="48"/>
      <c r="C157" s="221" t="s">
        <v>199</v>
      </c>
      <c r="D157" s="221" t="s">
        <v>151</v>
      </c>
      <c r="E157" s="222" t="s">
        <v>200</v>
      </c>
      <c r="F157" s="223" t="s">
        <v>201</v>
      </c>
      <c r="G157" s="223"/>
      <c r="H157" s="223"/>
      <c r="I157" s="223"/>
      <c r="J157" s="224" t="s">
        <v>177</v>
      </c>
      <c r="K157" s="225">
        <v>15.369999999999999</v>
      </c>
      <c r="L157" s="226">
        <v>0</v>
      </c>
      <c r="M157" s="227"/>
      <c r="N157" s="228">
        <f>ROUND(L157*K157,2)</f>
        <v>0</v>
      </c>
      <c r="O157" s="228"/>
      <c r="P157" s="228"/>
      <c r="Q157" s="228"/>
      <c r="R157" s="50"/>
      <c r="T157" s="229" t="s">
        <v>22</v>
      </c>
      <c r="U157" s="58" t="s">
        <v>43</v>
      </c>
      <c r="V157" s="49"/>
      <c r="W157" s="230">
        <f>V157*K157</f>
        <v>0</v>
      </c>
      <c r="X157" s="230">
        <v>0</v>
      </c>
      <c r="Y157" s="230">
        <f>X157*K157</f>
        <v>0</v>
      </c>
      <c r="Z157" s="230">
        <v>0</v>
      </c>
      <c r="AA157" s="231">
        <f>Z157*K157</f>
        <v>0</v>
      </c>
      <c r="AR157" s="24" t="s">
        <v>155</v>
      </c>
      <c r="AT157" s="24" t="s">
        <v>151</v>
      </c>
      <c r="AU157" s="24" t="s">
        <v>108</v>
      </c>
      <c r="AY157" s="24" t="s">
        <v>150</v>
      </c>
      <c r="BE157" s="144">
        <f>IF(U157="základní",N157,0)</f>
        <v>0</v>
      </c>
      <c r="BF157" s="144">
        <f>IF(U157="snížená",N157,0)</f>
        <v>0</v>
      </c>
      <c r="BG157" s="144">
        <f>IF(U157="zákl. přenesená",N157,0)</f>
        <v>0</v>
      </c>
      <c r="BH157" s="144">
        <f>IF(U157="sníž. přenesená",N157,0)</f>
        <v>0</v>
      </c>
      <c r="BI157" s="144">
        <f>IF(U157="nulová",N157,0)</f>
        <v>0</v>
      </c>
      <c r="BJ157" s="24" t="s">
        <v>86</v>
      </c>
      <c r="BK157" s="144">
        <f>ROUND(L157*K157,2)</f>
        <v>0</v>
      </c>
      <c r="BL157" s="24" t="s">
        <v>155</v>
      </c>
      <c r="BM157" s="24" t="s">
        <v>202</v>
      </c>
    </row>
    <row r="158" s="1" customFormat="1" ht="25.5" customHeight="1">
      <c r="B158" s="48"/>
      <c r="C158" s="221" t="s">
        <v>203</v>
      </c>
      <c r="D158" s="221" t="s">
        <v>151</v>
      </c>
      <c r="E158" s="222" t="s">
        <v>204</v>
      </c>
      <c r="F158" s="223" t="s">
        <v>205</v>
      </c>
      <c r="G158" s="223"/>
      <c r="H158" s="223"/>
      <c r="I158" s="223"/>
      <c r="J158" s="224" t="s">
        <v>206</v>
      </c>
      <c r="K158" s="225">
        <v>28.434999999999999</v>
      </c>
      <c r="L158" s="226">
        <v>0</v>
      </c>
      <c r="M158" s="227"/>
      <c r="N158" s="228">
        <f>ROUND(L158*K158,2)</f>
        <v>0</v>
      </c>
      <c r="O158" s="228"/>
      <c r="P158" s="228"/>
      <c r="Q158" s="228"/>
      <c r="R158" s="50"/>
      <c r="T158" s="229" t="s">
        <v>22</v>
      </c>
      <c r="U158" s="58" t="s">
        <v>43</v>
      </c>
      <c r="V158" s="49"/>
      <c r="W158" s="230">
        <f>V158*K158</f>
        <v>0</v>
      </c>
      <c r="X158" s="230">
        <v>0</v>
      </c>
      <c r="Y158" s="230">
        <f>X158*K158</f>
        <v>0</v>
      </c>
      <c r="Z158" s="230">
        <v>0</v>
      </c>
      <c r="AA158" s="231">
        <f>Z158*K158</f>
        <v>0</v>
      </c>
      <c r="AR158" s="24" t="s">
        <v>155</v>
      </c>
      <c r="AT158" s="24" t="s">
        <v>151</v>
      </c>
      <c r="AU158" s="24" t="s">
        <v>108</v>
      </c>
      <c r="AY158" s="24" t="s">
        <v>150</v>
      </c>
      <c r="BE158" s="144">
        <f>IF(U158="základní",N158,0)</f>
        <v>0</v>
      </c>
      <c r="BF158" s="144">
        <f>IF(U158="snížená",N158,0)</f>
        <v>0</v>
      </c>
      <c r="BG158" s="144">
        <f>IF(U158="zákl. přenesená",N158,0)</f>
        <v>0</v>
      </c>
      <c r="BH158" s="144">
        <f>IF(U158="sníž. přenesená",N158,0)</f>
        <v>0</v>
      </c>
      <c r="BI158" s="144">
        <f>IF(U158="nulová",N158,0)</f>
        <v>0</v>
      </c>
      <c r="BJ158" s="24" t="s">
        <v>86</v>
      </c>
      <c r="BK158" s="144">
        <f>ROUND(L158*K158,2)</f>
        <v>0</v>
      </c>
      <c r="BL158" s="24" t="s">
        <v>155</v>
      </c>
      <c r="BM158" s="24" t="s">
        <v>207</v>
      </c>
    </row>
    <row r="159" s="11" customFormat="1" ht="16.5" customHeight="1">
      <c r="B159" s="241"/>
      <c r="C159" s="242"/>
      <c r="D159" s="242"/>
      <c r="E159" s="243" t="s">
        <v>22</v>
      </c>
      <c r="F159" s="260" t="s">
        <v>208</v>
      </c>
      <c r="G159" s="261"/>
      <c r="H159" s="261"/>
      <c r="I159" s="261"/>
      <c r="J159" s="242"/>
      <c r="K159" s="245">
        <v>28.434999999999999</v>
      </c>
      <c r="L159" s="242"/>
      <c r="M159" s="242"/>
      <c r="N159" s="242"/>
      <c r="O159" s="242"/>
      <c r="P159" s="242"/>
      <c r="Q159" s="242"/>
      <c r="R159" s="246"/>
      <c r="T159" s="247"/>
      <c r="U159" s="242"/>
      <c r="V159" s="242"/>
      <c r="W159" s="242"/>
      <c r="X159" s="242"/>
      <c r="Y159" s="242"/>
      <c r="Z159" s="242"/>
      <c r="AA159" s="248"/>
      <c r="AT159" s="249" t="s">
        <v>158</v>
      </c>
      <c r="AU159" s="249" t="s">
        <v>108</v>
      </c>
      <c r="AV159" s="11" t="s">
        <v>108</v>
      </c>
      <c r="AW159" s="11" t="s">
        <v>36</v>
      </c>
      <c r="AX159" s="11" t="s">
        <v>86</v>
      </c>
      <c r="AY159" s="249" t="s">
        <v>150</v>
      </c>
    </row>
    <row r="160" s="1" customFormat="1" ht="38.25" customHeight="1">
      <c r="B160" s="48"/>
      <c r="C160" s="221" t="s">
        <v>209</v>
      </c>
      <c r="D160" s="221" t="s">
        <v>151</v>
      </c>
      <c r="E160" s="222" t="s">
        <v>210</v>
      </c>
      <c r="F160" s="223" t="s">
        <v>211</v>
      </c>
      <c r="G160" s="223"/>
      <c r="H160" s="223"/>
      <c r="I160" s="223"/>
      <c r="J160" s="224" t="s">
        <v>161</v>
      </c>
      <c r="K160" s="225">
        <v>82.400000000000006</v>
      </c>
      <c r="L160" s="226">
        <v>0</v>
      </c>
      <c r="M160" s="227"/>
      <c r="N160" s="228">
        <f>ROUND(L160*K160,2)</f>
        <v>0</v>
      </c>
      <c r="O160" s="228"/>
      <c r="P160" s="228"/>
      <c r="Q160" s="228"/>
      <c r="R160" s="50"/>
      <c r="T160" s="229" t="s">
        <v>22</v>
      </c>
      <c r="U160" s="58" t="s">
        <v>43</v>
      </c>
      <c r="V160" s="49"/>
      <c r="W160" s="230">
        <f>V160*K160</f>
        <v>0</v>
      </c>
      <c r="X160" s="230">
        <v>0</v>
      </c>
      <c r="Y160" s="230">
        <f>X160*K160</f>
        <v>0</v>
      </c>
      <c r="Z160" s="230">
        <v>0</v>
      </c>
      <c r="AA160" s="231">
        <f>Z160*K160</f>
        <v>0</v>
      </c>
      <c r="AR160" s="24" t="s">
        <v>155</v>
      </c>
      <c r="AT160" s="24" t="s">
        <v>151</v>
      </c>
      <c r="AU160" s="24" t="s">
        <v>108</v>
      </c>
      <c r="AY160" s="24" t="s">
        <v>150</v>
      </c>
      <c r="BE160" s="144">
        <f>IF(U160="základní",N160,0)</f>
        <v>0</v>
      </c>
      <c r="BF160" s="144">
        <f>IF(U160="snížená",N160,0)</f>
        <v>0</v>
      </c>
      <c r="BG160" s="144">
        <f>IF(U160="zákl. přenesená",N160,0)</f>
        <v>0</v>
      </c>
      <c r="BH160" s="144">
        <f>IF(U160="sníž. přenesená",N160,0)</f>
        <v>0</v>
      </c>
      <c r="BI160" s="144">
        <f>IF(U160="nulová",N160,0)</f>
        <v>0</v>
      </c>
      <c r="BJ160" s="24" t="s">
        <v>86</v>
      </c>
      <c r="BK160" s="144">
        <f>ROUND(L160*K160,2)</f>
        <v>0</v>
      </c>
      <c r="BL160" s="24" t="s">
        <v>155</v>
      </c>
      <c r="BM160" s="24" t="s">
        <v>212</v>
      </c>
    </row>
    <row r="161" s="10" customFormat="1" ht="25.5" customHeight="1">
      <c r="B161" s="232"/>
      <c r="C161" s="233"/>
      <c r="D161" s="233"/>
      <c r="E161" s="234" t="s">
        <v>22</v>
      </c>
      <c r="F161" s="235" t="s">
        <v>213</v>
      </c>
      <c r="G161" s="236"/>
      <c r="H161" s="236"/>
      <c r="I161" s="236"/>
      <c r="J161" s="233"/>
      <c r="K161" s="234" t="s">
        <v>22</v>
      </c>
      <c r="L161" s="233"/>
      <c r="M161" s="233"/>
      <c r="N161" s="233"/>
      <c r="O161" s="233"/>
      <c r="P161" s="233"/>
      <c r="Q161" s="233"/>
      <c r="R161" s="237"/>
      <c r="T161" s="238"/>
      <c r="U161" s="233"/>
      <c r="V161" s="233"/>
      <c r="W161" s="233"/>
      <c r="X161" s="233"/>
      <c r="Y161" s="233"/>
      <c r="Z161" s="233"/>
      <c r="AA161" s="239"/>
      <c r="AT161" s="240" t="s">
        <v>158</v>
      </c>
      <c r="AU161" s="240" t="s">
        <v>108</v>
      </c>
      <c r="AV161" s="10" t="s">
        <v>86</v>
      </c>
      <c r="AW161" s="10" t="s">
        <v>36</v>
      </c>
      <c r="AX161" s="10" t="s">
        <v>78</v>
      </c>
      <c r="AY161" s="240" t="s">
        <v>150</v>
      </c>
    </row>
    <row r="162" s="11" customFormat="1" ht="16.5" customHeight="1">
      <c r="B162" s="241"/>
      <c r="C162" s="242"/>
      <c r="D162" s="242"/>
      <c r="E162" s="243" t="s">
        <v>22</v>
      </c>
      <c r="F162" s="244" t="s">
        <v>214</v>
      </c>
      <c r="G162" s="242"/>
      <c r="H162" s="242"/>
      <c r="I162" s="242"/>
      <c r="J162" s="242"/>
      <c r="K162" s="245">
        <v>82.400000000000006</v>
      </c>
      <c r="L162" s="242"/>
      <c r="M162" s="242"/>
      <c r="N162" s="242"/>
      <c r="O162" s="242"/>
      <c r="P162" s="242"/>
      <c r="Q162" s="242"/>
      <c r="R162" s="246"/>
      <c r="T162" s="247"/>
      <c r="U162" s="242"/>
      <c r="V162" s="242"/>
      <c r="W162" s="242"/>
      <c r="X162" s="242"/>
      <c r="Y162" s="242"/>
      <c r="Z162" s="242"/>
      <c r="AA162" s="248"/>
      <c r="AT162" s="249" t="s">
        <v>158</v>
      </c>
      <c r="AU162" s="249" t="s">
        <v>108</v>
      </c>
      <c r="AV162" s="11" t="s">
        <v>108</v>
      </c>
      <c r="AW162" s="11" t="s">
        <v>36</v>
      </c>
      <c r="AX162" s="11" t="s">
        <v>86</v>
      </c>
      <c r="AY162" s="249" t="s">
        <v>150</v>
      </c>
    </row>
    <row r="163" s="1" customFormat="1" ht="38.25" customHeight="1">
      <c r="B163" s="48"/>
      <c r="C163" s="221" t="s">
        <v>215</v>
      </c>
      <c r="D163" s="221" t="s">
        <v>151</v>
      </c>
      <c r="E163" s="222" t="s">
        <v>216</v>
      </c>
      <c r="F163" s="223" t="s">
        <v>217</v>
      </c>
      <c r="G163" s="223"/>
      <c r="H163" s="223"/>
      <c r="I163" s="223"/>
      <c r="J163" s="224" t="s">
        <v>161</v>
      </c>
      <c r="K163" s="225">
        <v>82.400000000000006</v>
      </c>
      <c r="L163" s="226">
        <v>0</v>
      </c>
      <c r="M163" s="227"/>
      <c r="N163" s="228">
        <f>ROUND(L163*K163,2)</f>
        <v>0</v>
      </c>
      <c r="O163" s="228"/>
      <c r="P163" s="228"/>
      <c r="Q163" s="228"/>
      <c r="R163" s="50"/>
      <c r="T163" s="229" t="s">
        <v>22</v>
      </c>
      <c r="U163" s="58" t="s">
        <v>43</v>
      </c>
      <c r="V163" s="49"/>
      <c r="W163" s="230">
        <f>V163*K163</f>
        <v>0</v>
      </c>
      <c r="X163" s="230">
        <v>0</v>
      </c>
      <c r="Y163" s="230">
        <f>X163*K163</f>
        <v>0</v>
      </c>
      <c r="Z163" s="230">
        <v>0</v>
      </c>
      <c r="AA163" s="231">
        <f>Z163*K163</f>
        <v>0</v>
      </c>
      <c r="AR163" s="24" t="s">
        <v>155</v>
      </c>
      <c r="AT163" s="24" t="s">
        <v>151</v>
      </c>
      <c r="AU163" s="24" t="s">
        <v>108</v>
      </c>
      <c r="AY163" s="24" t="s">
        <v>150</v>
      </c>
      <c r="BE163" s="144">
        <f>IF(U163="základní",N163,0)</f>
        <v>0</v>
      </c>
      <c r="BF163" s="144">
        <f>IF(U163="snížená",N163,0)</f>
        <v>0</v>
      </c>
      <c r="BG163" s="144">
        <f>IF(U163="zákl. přenesená",N163,0)</f>
        <v>0</v>
      </c>
      <c r="BH163" s="144">
        <f>IF(U163="sníž. přenesená",N163,0)</f>
        <v>0</v>
      </c>
      <c r="BI163" s="144">
        <f>IF(U163="nulová",N163,0)</f>
        <v>0</v>
      </c>
      <c r="BJ163" s="24" t="s">
        <v>86</v>
      </c>
      <c r="BK163" s="144">
        <f>ROUND(L163*K163,2)</f>
        <v>0</v>
      </c>
      <c r="BL163" s="24" t="s">
        <v>155</v>
      </c>
      <c r="BM163" s="24" t="s">
        <v>218</v>
      </c>
    </row>
    <row r="164" s="10" customFormat="1" ht="16.5" customHeight="1">
      <c r="B164" s="232"/>
      <c r="C164" s="233"/>
      <c r="D164" s="233"/>
      <c r="E164" s="234" t="s">
        <v>22</v>
      </c>
      <c r="F164" s="235" t="s">
        <v>181</v>
      </c>
      <c r="G164" s="236"/>
      <c r="H164" s="236"/>
      <c r="I164" s="236"/>
      <c r="J164" s="233"/>
      <c r="K164" s="234" t="s">
        <v>22</v>
      </c>
      <c r="L164" s="233"/>
      <c r="M164" s="233"/>
      <c r="N164" s="233"/>
      <c r="O164" s="233"/>
      <c r="P164" s="233"/>
      <c r="Q164" s="233"/>
      <c r="R164" s="237"/>
      <c r="T164" s="238"/>
      <c r="U164" s="233"/>
      <c r="V164" s="233"/>
      <c r="W164" s="233"/>
      <c r="X164" s="233"/>
      <c r="Y164" s="233"/>
      <c r="Z164" s="233"/>
      <c r="AA164" s="239"/>
      <c r="AT164" s="240" t="s">
        <v>158</v>
      </c>
      <c r="AU164" s="240" t="s">
        <v>108</v>
      </c>
      <c r="AV164" s="10" t="s">
        <v>86</v>
      </c>
      <c r="AW164" s="10" t="s">
        <v>36</v>
      </c>
      <c r="AX164" s="10" t="s">
        <v>78</v>
      </c>
      <c r="AY164" s="240" t="s">
        <v>150</v>
      </c>
    </row>
    <row r="165" s="11" customFormat="1" ht="16.5" customHeight="1">
      <c r="B165" s="241"/>
      <c r="C165" s="242"/>
      <c r="D165" s="242"/>
      <c r="E165" s="243" t="s">
        <v>22</v>
      </c>
      <c r="F165" s="244" t="s">
        <v>219</v>
      </c>
      <c r="G165" s="242"/>
      <c r="H165" s="242"/>
      <c r="I165" s="242"/>
      <c r="J165" s="242"/>
      <c r="K165" s="245">
        <v>41.200000000000003</v>
      </c>
      <c r="L165" s="242"/>
      <c r="M165" s="242"/>
      <c r="N165" s="242"/>
      <c r="O165" s="242"/>
      <c r="P165" s="242"/>
      <c r="Q165" s="242"/>
      <c r="R165" s="246"/>
      <c r="T165" s="247"/>
      <c r="U165" s="242"/>
      <c r="V165" s="242"/>
      <c r="W165" s="242"/>
      <c r="X165" s="242"/>
      <c r="Y165" s="242"/>
      <c r="Z165" s="242"/>
      <c r="AA165" s="248"/>
      <c r="AT165" s="249" t="s">
        <v>158</v>
      </c>
      <c r="AU165" s="249" t="s">
        <v>108</v>
      </c>
      <c r="AV165" s="11" t="s">
        <v>108</v>
      </c>
      <c r="AW165" s="11" t="s">
        <v>36</v>
      </c>
      <c r="AX165" s="11" t="s">
        <v>78</v>
      </c>
      <c r="AY165" s="249" t="s">
        <v>150</v>
      </c>
    </row>
    <row r="166" s="10" customFormat="1" ht="16.5" customHeight="1">
      <c r="B166" s="232"/>
      <c r="C166" s="233"/>
      <c r="D166" s="233"/>
      <c r="E166" s="234" t="s">
        <v>22</v>
      </c>
      <c r="F166" s="259" t="s">
        <v>220</v>
      </c>
      <c r="G166" s="233"/>
      <c r="H166" s="233"/>
      <c r="I166" s="233"/>
      <c r="J166" s="233"/>
      <c r="K166" s="234" t="s">
        <v>22</v>
      </c>
      <c r="L166" s="233"/>
      <c r="M166" s="233"/>
      <c r="N166" s="233"/>
      <c r="O166" s="233"/>
      <c r="P166" s="233"/>
      <c r="Q166" s="233"/>
      <c r="R166" s="237"/>
      <c r="T166" s="238"/>
      <c r="U166" s="233"/>
      <c r="V166" s="233"/>
      <c r="W166" s="233"/>
      <c r="X166" s="233"/>
      <c r="Y166" s="233"/>
      <c r="Z166" s="233"/>
      <c r="AA166" s="239"/>
      <c r="AT166" s="240" t="s">
        <v>158</v>
      </c>
      <c r="AU166" s="240" t="s">
        <v>108</v>
      </c>
      <c r="AV166" s="10" t="s">
        <v>86</v>
      </c>
      <c r="AW166" s="10" t="s">
        <v>36</v>
      </c>
      <c r="AX166" s="10" t="s">
        <v>78</v>
      </c>
      <c r="AY166" s="240" t="s">
        <v>150</v>
      </c>
    </row>
    <row r="167" s="11" customFormat="1" ht="16.5" customHeight="1">
      <c r="B167" s="241"/>
      <c r="C167" s="242"/>
      <c r="D167" s="242"/>
      <c r="E167" s="243" t="s">
        <v>22</v>
      </c>
      <c r="F167" s="244" t="s">
        <v>219</v>
      </c>
      <c r="G167" s="242"/>
      <c r="H167" s="242"/>
      <c r="I167" s="242"/>
      <c r="J167" s="242"/>
      <c r="K167" s="245">
        <v>41.200000000000003</v>
      </c>
      <c r="L167" s="242"/>
      <c r="M167" s="242"/>
      <c r="N167" s="242"/>
      <c r="O167" s="242"/>
      <c r="P167" s="242"/>
      <c r="Q167" s="242"/>
      <c r="R167" s="246"/>
      <c r="T167" s="247"/>
      <c r="U167" s="242"/>
      <c r="V167" s="242"/>
      <c r="W167" s="242"/>
      <c r="X167" s="242"/>
      <c r="Y167" s="242"/>
      <c r="Z167" s="242"/>
      <c r="AA167" s="248"/>
      <c r="AT167" s="249" t="s">
        <v>158</v>
      </c>
      <c r="AU167" s="249" t="s">
        <v>108</v>
      </c>
      <c r="AV167" s="11" t="s">
        <v>108</v>
      </c>
      <c r="AW167" s="11" t="s">
        <v>36</v>
      </c>
      <c r="AX167" s="11" t="s">
        <v>78</v>
      </c>
      <c r="AY167" s="249" t="s">
        <v>150</v>
      </c>
    </row>
    <row r="168" s="12" customFormat="1" ht="16.5" customHeight="1">
      <c r="B168" s="250"/>
      <c r="C168" s="251"/>
      <c r="D168" s="251"/>
      <c r="E168" s="252" t="s">
        <v>22</v>
      </c>
      <c r="F168" s="253" t="s">
        <v>167</v>
      </c>
      <c r="G168" s="251"/>
      <c r="H168" s="251"/>
      <c r="I168" s="251"/>
      <c r="J168" s="251"/>
      <c r="K168" s="254">
        <v>82.400000000000006</v>
      </c>
      <c r="L168" s="251"/>
      <c r="M168" s="251"/>
      <c r="N168" s="251"/>
      <c r="O168" s="251"/>
      <c r="P168" s="251"/>
      <c r="Q168" s="251"/>
      <c r="R168" s="255"/>
      <c r="T168" s="256"/>
      <c r="U168" s="251"/>
      <c r="V168" s="251"/>
      <c r="W168" s="251"/>
      <c r="X168" s="251"/>
      <c r="Y168" s="251"/>
      <c r="Z168" s="251"/>
      <c r="AA168" s="257"/>
      <c r="AT168" s="258" t="s">
        <v>158</v>
      </c>
      <c r="AU168" s="258" t="s">
        <v>108</v>
      </c>
      <c r="AV168" s="12" t="s">
        <v>155</v>
      </c>
      <c r="AW168" s="12" t="s">
        <v>36</v>
      </c>
      <c r="AX168" s="12" t="s">
        <v>86</v>
      </c>
      <c r="AY168" s="258" t="s">
        <v>150</v>
      </c>
    </row>
    <row r="169" s="1" customFormat="1" ht="16.5" customHeight="1">
      <c r="B169" s="48"/>
      <c r="C169" s="262" t="s">
        <v>221</v>
      </c>
      <c r="D169" s="262" t="s">
        <v>222</v>
      </c>
      <c r="E169" s="263" t="s">
        <v>223</v>
      </c>
      <c r="F169" s="264" t="s">
        <v>224</v>
      </c>
      <c r="G169" s="264"/>
      <c r="H169" s="264"/>
      <c r="I169" s="264"/>
      <c r="J169" s="265" t="s">
        <v>225</v>
      </c>
      <c r="K169" s="266">
        <v>2.472</v>
      </c>
      <c r="L169" s="267">
        <v>0</v>
      </c>
      <c r="M169" s="268"/>
      <c r="N169" s="269">
        <f>ROUND(L169*K169,2)</f>
        <v>0</v>
      </c>
      <c r="O169" s="228"/>
      <c r="P169" s="228"/>
      <c r="Q169" s="228"/>
      <c r="R169" s="50"/>
      <c r="T169" s="229" t="s">
        <v>22</v>
      </c>
      <c r="U169" s="58" t="s">
        <v>43</v>
      </c>
      <c r="V169" s="49"/>
      <c r="W169" s="230">
        <f>V169*K169</f>
        <v>0</v>
      </c>
      <c r="X169" s="230">
        <v>0.001</v>
      </c>
      <c r="Y169" s="230">
        <f>X169*K169</f>
        <v>0.0024720000000000002</v>
      </c>
      <c r="Z169" s="230">
        <v>0</v>
      </c>
      <c r="AA169" s="231">
        <f>Z169*K169</f>
        <v>0</v>
      </c>
      <c r="AR169" s="24" t="s">
        <v>203</v>
      </c>
      <c r="AT169" s="24" t="s">
        <v>222</v>
      </c>
      <c r="AU169" s="24" t="s">
        <v>108</v>
      </c>
      <c r="AY169" s="24" t="s">
        <v>150</v>
      </c>
      <c r="BE169" s="144">
        <f>IF(U169="základní",N169,0)</f>
        <v>0</v>
      </c>
      <c r="BF169" s="144">
        <f>IF(U169="snížená",N169,0)</f>
        <v>0</v>
      </c>
      <c r="BG169" s="144">
        <f>IF(U169="zákl. přenesená",N169,0)</f>
        <v>0</v>
      </c>
      <c r="BH169" s="144">
        <f>IF(U169="sníž. přenesená",N169,0)</f>
        <v>0</v>
      </c>
      <c r="BI169" s="144">
        <f>IF(U169="nulová",N169,0)</f>
        <v>0</v>
      </c>
      <c r="BJ169" s="24" t="s">
        <v>86</v>
      </c>
      <c r="BK169" s="144">
        <f>ROUND(L169*K169,2)</f>
        <v>0</v>
      </c>
      <c r="BL169" s="24" t="s">
        <v>155</v>
      </c>
      <c r="BM169" s="24" t="s">
        <v>226</v>
      </c>
    </row>
    <row r="170" s="1" customFormat="1" ht="25.5" customHeight="1">
      <c r="B170" s="48"/>
      <c r="C170" s="221" t="s">
        <v>227</v>
      </c>
      <c r="D170" s="221" t="s">
        <v>151</v>
      </c>
      <c r="E170" s="222" t="s">
        <v>228</v>
      </c>
      <c r="F170" s="223" t="s">
        <v>229</v>
      </c>
      <c r="G170" s="223"/>
      <c r="H170" s="223"/>
      <c r="I170" s="223"/>
      <c r="J170" s="224" t="s">
        <v>161</v>
      </c>
      <c r="K170" s="225">
        <v>20.699999999999999</v>
      </c>
      <c r="L170" s="226">
        <v>0</v>
      </c>
      <c r="M170" s="227"/>
      <c r="N170" s="228">
        <f>ROUND(L170*K170,2)</f>
        <v>0</v>
      </c>
      <c r="O170" s="228"/>
      <c r="P170" s="228"/>
      <c r="Q170" s="228"/>
      <c r="R170" s="50"/>
      <c r="T170" s="229" t="s">
        <v>22</v>
      </c>
      <c r="U170" s="58" t="s">
        <v>43</v>
      </c>
      <c r="V170" s="49"/>
      <c r="W170" s="230">
        <f>V170*K170</f>
        <v>0</v>
      </c>
      <c r="X170" s="230">
        <v>0</v>
      </c>
      <c r="Y170" s="230">
        <f>X170*K170</f>
        <v>0</v>
      </c>
      <c r="Z170" s="230">
        <v>0</v>
      </c>
      <c r="AA170" s="231">
        <f>Z170*K170</f>
        <v>0</v>
      </c>
      <c r="AR170" s="24" t="s">
        <v>155</v>
      </c>
      <c r="AT170" s="24" t="s">
        <v>151</v>
      </c>
      <c r="AU170" s="24" t="s">
        <v>108</v>
      </c>
      <c r="AY170" s="24" t="s">
        <v>150</v>
      </c>
      <c r="BE170" s="144">
        <f>IF(U170="základní",N170,0)</f>
        <v>0</v>
      </c>
      <c r="BF170" s="144">
        <f>IF(U170="snížená",N170,0)</f>
        <v>0</v>
      </c>
      <c r="BG170" s="144">
        <f>IF(U170="zákl. přenesená",N170,0)</f>
        <v>0</v>
      </c>
      <c r="BH170" s="144">
        <f>IF(U170="sníž. přenesená",N170,0)</f>
        <v>0</v>
      </c>
      <c r="BI170" s="144">
        <f>IF(U170="nulová",N170,0)</f>
        <v>0</v>
      </c>
      <c r="BJ170" s="24" t="s">
        <v>86</v>
      </c>
      <c r="BK170" s="144">
        <f>ROUND(L170*K170,2)</f>
        <v>0</v>
      </c>
      <c r="BL170" s="24" t="s">
        <v>155</v>
      </c>
      <c r="BM170" s="24" t="s">
        <v>230</v>
      </c>
    </row>
    <row r="171" s="10" customFormat="1" ht="16.5" customHeight="1">
      <c r="B171" s="232"/>
      <c r="C171" s="233"/>
      <c r="D171" s="233"/>
      <c r="E171" s="234" t="s">
        <v>22</v>
      </c>
      <c r="F171" s="235" t="s">
        <v>231</v>
      </c>
      <c r="G171" s="236"/>
      <c r="H171" s="236"/>
      <c r="I171" s="236"/>
      <c r="J171" s="233"/>
      <c r="K171" s="234" t="s">
        <v>22</v>
      </c>
      <c r="L171" s="233"/>
      <c r="M171" s="233"/>
      <c r="N171" s="233"/>
      <c r="O171" s="233"/>
      <c r="P171" s="233"/>
      <c r="Q171" s="233"/>
      <c r="R171" s="237"/>
      <c r="T171" s="238"/>
      <c r="U171" s="233"/>
      <c r="V171" s="233"/>
      <c r="W171" s="233"/>
      <c r="X171" s="233"/>
      <c r="Y171" s="233"/>
      <c r="Z171" s="233"/>
      <c r="AA171" s="239"/>
      <c r="AT171" s="240" t="s">
        <v>158</v>
      </c>
      <c r="AU171" s="240" t="s">
        <v>108</v>
      </c>
      <c r="AV171" s="10" t="s">
        <v>86</v>
      </c>
      <c r="AW171" s="10" t="s">
        <v>36</v>
      </c>
      <c r="AX171" s="10" t="s">
        <v>78</v>
      </c>
      <c r="AY171" s="240" t="s">
        <v>150</v>
      </c>
    </row>
    <row r="172" s="11" customFormat="1" ht="16.5" customHeight="1">
      <c r="B172" s="241"/>
      <c r="C172" s="242"/>
      <c r="D172" s="242"/>
      <c r="E172" s="243" t="s">
        <v>22</v>
      </c>
      <c r="F172" s="244" t="s">
        <v>232</v>
      </c>
      <c r="G172" s="242"/>
      <c r="H172" s="242"/>
      <c r="I172" s="242"/>
      <c r="J172" s="242"/>
      <c r="K172" s="245">
        <v>20.699999999999999</v>
      </c>
      <c r="L172" s="242"/>
      <c r="M172" s="242"/>
      <c r="N172" s="242"/>
      <c r="O172" s="242"/>
      <c r="P172" s="242"/>
      <c r="Q172" s="242"/>
      <c r="R172" s="246"/>
      <c r="T172" s="247"/>
      <c r="U172" s="242"/>
      <c r="V172" s="242"/>
      <c r="W172" s="242"/>
      <c r="X172" s="242"/>
      <c r="Y172" s="242"/>
      <c r="Z172" s="242"/>
      <c r="AA172" s="248"/>
      <c r="AT172" s="249" t="s">
        <v>158</v>
      </c>
      <c r="AU172" s="249" t="s">
        <v>108</v>
      </c>
      <c r="AV172" s="11" t="s">
        <v>108</v>
      </c>
      <c r="AW172" s="11" t="s">
        <v>36</v>
      </c>
      <c r="AX172" s="11" t="s">
        <v>86</v>
      </c>
      <c r="AY172" s="249" t="s">
        <v>150</v>
      </c>
    </row>
    <row r="173" s="1" customFormat="1" ht="25.5" customHeight="1">
      <c r="B173" s="48"/>
      <c r="C173" s="221" t="s">
        <v>233</v>
      </c>
      <c r="D173" s="221" t="s">
        <v>151</v>
      </c>
      <c r="E173" s="222" t="s">
        <v>234</v>
      </c>
      <c r="F173" s="223" t="s">
        <v>235</v>
      </c>
      <c r="G173" s="223"/>
      <c r="H173" s="223"/>
      <c r="I173" s="223"/>
      <c r="J173" s="224" t="s">
        <v>161</v>
      </c>
      <c r="K173" s="225">
        <v>82.400000000000006</v>
      </c>
      <c r="L173" s="226">
        <v>0</v>
      </c>
      <c r="M173" s="227"/>
      <c r="N173" s="228">
        <f>ROUND(L173*K173,2)</f>
        <v>0</v>
      </c>
      <c r="O173" s="228"/>
      <c r="P173" s="228"/>
      <c r="Q173" s="228"/>
      <c r="R173" s="50"/>
      <c r="T173" s="229" t="s">
        <v>22</v>
      </c>
      <c r="U173" s="58" t="s">
        <v>43</v>
      </c>
      <c r="V173" s="49"/>
      <c r="W173" s="230">
        <f>V173*K173</f>
        <v>0</v>
      </c>
      <c r="X173" s="230">
        <v>0</v>
      </c>
      <c r="Y173" s="230">
        <f>X173*K173</f>
        <v>0</v>
      </c>
      <c r="Z173" s="230">
        <v>0</v>
      </c>
      <c r="AA173" s="231">
        <f>Z173*K173</f>
        <v>0</v>
      </c>
      <c r="AR173" s="24" t="s">
        <v>155</v>
      </c>
      <c r="AT173" s="24" t="s">
        <v>151</v>
      </c>
      <c r="AU173" s="24" t="s">
        <v>108</v>
      </c>
      <c r="AY173" s="24" t="s">
        <v>150</v>
      </c>
      <c r="BE173" s="144">
        <f>IF(U173="základní",N173,0)</f>
        <v>0</v>
      </c>
      <c r="BF173" s="144">
        <f>IF(U173="snížená",N173,0)</f>
        <v>0</v>
      </c>
      <c r="BG173" s="144">
        <f>IF(U173="zákl. přenesená",N173,0)</f>
        <v>0</v>
      </c>
      <c r="BH173" s="144">
        <f>IF(U173="sníž. přenesená",N173,0)</f>
        <v>0</v>
      </c>
      <c r="BI173" s="144">
        <f>IF(U173="nulová",N173,0)</f>
        <v>0</v>
      </c>
      <c r="BJ173" s="24" t="s">
        <v>86</v>
      </c>
      <c r="BK173" s="144">
        <f>ROUND(L173*K173,2)</f>
        <v>0</v>
      </c>
      <c r="BL173" s="24" t="s">
        <v>155</v>
      </c>
      <c r="BM173" s="24" t="s">
        <v>236</v>
      </c>
    </row>
    <row r="174" s="1" customFormat="1" ht="25.5" customHeight="1">
      <c r="B174" s="48"/>
      <c r="C174" s="262" t="s">
        <v>237</v>
      </c>
      <c r="D174" s="262" t="s">
        <v>222</v>
      </c>
      <c r="E174" s="263" t="s">
        <v>238</v>
      </c>
      <c r="F174" s="264" t="s">
        <v>239</v>
      </c>
      <c r="G174" s="264"/>
      <c r="H174" s="264"/>
      <c r="I174" s="264"/>
      <c r="J174" s="265" t="s">
        <v>177</v>
      </c>
      <c r="K174" s="266">
        <v>9.5579999999999998</v>
      </c>
      <c r="L174" s="267">
        <v>0</v>
      </c>
      <c r="M174" s="268"/>
      <c r="N174" s="269">
        <f>ROUND(L174*K174,2)</f>
        <v>0</v>
      </c>
      <c r="O174" s="228"/>
      <c r="P174" s="228"/>
      <c r="Q174" s="228"/>
      <c r="R174" s="50"/>
      <c r="T174" s="229" t="s">
        <v>22</v>
      </c>
      <c r="U174" s="58" t="s">
        <v>43</v>
      </c>
      <c r="V174" s="49"/>
      <c r="W174" s="230">
        <f>V174*K174</f>
        <v>0</v>
      </c>
      <c r="X174" s="230">
        <v>0.20999999999999999</v>
      </c>
      <c r="Y174" s="230">
        <f>X174*K174</f>
        <v>2.00718</v>
      </c>
      <c r="Z174" s="230">
        <v>0</v>
      </c>
      <c r="AA174" s="231">
        <f>Z174*K174</f>
        <v>0</v>
      </c>
      <c r="AR174" s="24" t="s">
        <v>203</v>
      </c>
      <c r="AT174" s="24" t="s">
        <v>222</v>
      </c>
      <c r="AU174" s="24" t="s">
        <v>108</v>
      </c>
      <c r="AY174" s="24" t="s">
        <v>150</v>
      </c>
      <c r="BE174" s="144">
        <f>IF(U174="základní",N174,0)</f>
        <v>0</v>
      </c>
      <c r="BF174" s="144">
        <f>IF(U174="snížená",N174,0)</f>
        <v>0</v>
      </c>
      <c r="BG174" s="144">
        <f>IF(U174="zákl. přenesená",N174,0)</f>
        <v>0</v>
      </c>
      <c r="BH174" s="144">
        <f>IF(U174="sníž. přenesená",N174,0)</f>
        <v>0</v>
      </c>
      <c r="BI174" s="144">
        <f>IF(U174="nulová",N174,0)</f>
        <v>0</v>
      </c>
      <c r="BJ174" s="24" t="s">
        <v>86</v>
      </c>
      <c r="BK174" s="144">
        <f>ROUND(L174*K174,2)</f>
        <v>0</v>
      </c>
      <c r="BL174" s="24" t="s">
        <v>155</v>
      </c>
      <c r="BM174" s="24" t="s">
        <v>240</v>
      </c>
    </row>
    <row r="175" s="1" customFormat="1" ht="38.25" customHeight="1">
      <c r="B175" s="48"/>
      <c r="C175" s="221" t="s">
        <v>11</v>
      </c>
      <c r="D175" s="221" t="s">
        <v>151</v>
      </c>
      <c r="E175" s="222" t="s">
        <v>241</v>
      </c>
      <c r="F175" s="223" t="s">
        <v>242</v>
      </c>
      <c r="G175" s="223"/>
      <c r="H175" s="223"/>
      <c r="I175" s="223"/>
      <c r="J175" s="224" t="s">
        <v>161</v>
      </c>
      <c r="K175" s="225">
        <v>82.400000000000006</v>
      </c>
      <c r="L175" s="226">
        <v>0</v>
      </c>
      <c r="M175" s="227"/>
      <c r="N175" s="228">
        <f>ROUND(L175*K175,2)</f>
        <v>0</v>
      </c>
      <c r="O175" s="228"/>
      <c r="P175" s="228"/>
      <c r="Q175" s="228"/>
      <c r="R175" s="50"/>
      <c r="T175" s="229" t="s">
        <v>22</v>
      </c>
      <c r="U175" s="58" t="s">
        <v>43</v>
      </c>
      <c r="V175" s="49"/>
      <c r="W175" s="230">
        <f>V175*K175</f>
        <v>0</v>
      </c>
      <c r="X175" s="230">
        <v>0</v>
      </c>
      <c r="Y175" s="230">
        <f>X175*K175</f>
        <v>0</v>
      </c>
      <c r="Z175" s="230">
        <v>0</v>
      </c>
      <c r="AA175" s="231">
        <f>Z175*K175</f>
        <v>0</v>
      </c>
      <c r="AR175" s="24" t="s">
        <v>155</v>
      </c>
      <c r="AT175" s="24" t="s">
        <v>151</v>
      </c>
      <c r="AU175" s="24" t="s">
        <v>108</v>
      </c>
      <c r="AY175" s="24" t="s">
        <v>150</v>
      </c>
      <c r="BE175" s="144">
        <f>IF(U175="základní",N175,0)</f>
        <v>0</v>
      </c>
      <c r="BF175" s="144">
        <f>IF(U175="snížená",N175,0)</f>
        <v>0</v>
      </c>
      <c r="BG175" s="144">
        <f>IF(U175="zákl. přenesená",N175,0)</f>
        <v>0</v>
      </c>
      <c r="BH175" s="144">
        <f>IF(U175="sníž. přenesená",N175,0)</f>
        <v>0</v>
      </c>
      <c r="BI175" s="144">
        <f>IF(U175="nulová",N175,0)</f>
        <v>0</v>
      </c>
      <c r="BJ175" s="24" t="s">
        <v>86</v>
      </c>
      <c r="BK175" s="144">
        <f>ROUND(L175*K175,2)</f>
        <v>0</v>
      </c>
      <c r="BL175" s="24" t="s">
        <v>155</v>
      </c>
      <c r="BM175" s="24" t="s">
        <v>243</v>
      </c>
    </row>
    <row r="176" s="1" customFormat="1" ht="16.5" customHeight="1">
      <c r="B176" s="48"/>
      <c r="C176" s="262" t="s">
        <v>244</v>
      </c>
      <c r="D176" s="262" t="s">
        <v>222</v>
      </c>
      <c r="E176" s="263" t="s">
        <v>245</v>
      </c>
      <c r="F176" s="264" t="s">
        <v>246</v>
      </c>
      <c r="G176" s="264"/>
      <c r="H176" s="264"/>
      <c r="I176" s="264"/>
      <c r="J176" s="265" t="s">
        <v>177</v>
      </c>
      <c r="K176" s="266">
        <v>4.7789999999999999</v>
      </c>
      <c r="L176" s="267">
        <v>0</v>
      </c>
      <c r="M176" s="268"/>
      <c r="N176" s="269">
        <f>ROUND(L176*K176,2)</f>
        <v>0</v>
      </c>
      <c r="O176" s="228"/>
      <c r="P176" s="228"/>
      <c r="Q176" s="228"/>
      <c r="R176" s="50"/>
      <c r="T176" s="229" t="s">
        <v>22</v>
      </c>
      <c r="U176" s="58" t="s">
        <v>43</v>
      </c>
      <c r="V176" s="49"/>
      <c r="W176" s="230">
        <f>V176*K176</f>
        <v>0</v>
      </c>
      <c r="X176" s="230">
        <v>0.20999999999999999</v>
      </c>
      <c r="Y176" s="230">
        <f>X176*K176</f>
        <v>1.00359</v>
      </c>
      <c r="Z176" s="230">
        <v>0</v>
      </c>
      <c r="AA176" s="231">
        <f>Z176*K176</f>
        <v>0</v>
      </c>
      <c r="AR176" s="24" t="s">
        <v>203</v>
      </c>
      <c r="AT176" s="24" t="s">
        <v>222</v>
      </c>
      <c r="AU176" s="24" t="s">
        <v>108</v>
      </c>
      <c r="AY176" s="24" t="s">
        <v>150</v>
      </c>
      <c r="BE176" s="144">
        <f>IF(U176="základní",N176,0)</f>
        <v>0</v>
      </c>
      <c r="BF176" s="144">
        <f>IF(U176="snížená",N176,0)</f>
        <v>0</v>
      </c>
      <c r="BG176" s="144">
        <f>IF(U176="zákl. přenesená",N176,0)</f>
        <v>0</v>
      </c>
      <c r="BH176" s="144">
        <f>IF(U176="sníž. přenesená",N176,0)</f>
        <v>0</v>
      </c>
      <c r="BI176" s="144">
        <f>IF(U176="nulová",N176,0)</f>
        <v>0</v>
      </c>
      <c r="BJ176" s="24" t="s">
        <v>86</v>
      </c>
      <c r="BK176" s="144">
        <f>ROUND(L176*K176,2)</f>
        <v>0</v>
      </c>
      <c r="BL176" s="24" t="s">
        <v>155</v>
      </c>
      <c r="BM176" s="24" t="s">
        <v>247</v>
      </c>
    </row>
    <row r="177" s="1" customFormat="1" ht="38.25" customHeight="1">
      <c r="B177" s="48"/>
      <c r="C177" s="221" t="s">
        <v>248</v>
      </c>
      <c r="D177" s="221" t="s">
        <v>151</v>
      </c>
      <c r="E177" s="222" t="s">
        <v>249</v>
      </c>
      <c r="F177" s="223" t="s">
        <v>250</v>
      </c>
      <c r="G177" s="223"/>
      <c r="H177" s="223"/>
      <c r="I177" s="223"/>
      <c r="J177" s="224" t="s">
        <v>161</v>
      </c>
      <c r="K177" s="225">
        <v>82.400000000000006</v>
      </c>
      <c r="L177" s="226">
        <v>0</v>
      </c>
      <c r="M177" s="227"/>
      <c r="N177" s="228">
        <f>ROUND(L177*K177,2)</f>
        <v>0</v>
      </c>
      <c r="O177" s="228"/>
      <c r="P177" s="228"/>
      <c r="Q177" s="228"/>
      <c r="R177" s="50"/>
      <c r="T177" s="229" t="s">
        <v>22</v>
      </c>
      <c r="U177" s="58" t="s">
        <v>43</v>
      </c>
      <c r="V177" s="49"/>
      <c r="W177" s="230">
        <f>V177*K177</f>
        <v>0</v>
      </c>
      <c r="X177" s="230">
        <v>0</v>
      </c>
      <c r="Y177" s="230">
        <f>X177*K177</f>
        <v>0</v>
      </c>
      <c r="Z177" s="230">
        <v>0</v>
      </c>
      <c r="AA177" s="231">
        <f>Z177*K177</f>
        <v>0</v>
      </c>
      <c r="AR177" s="24" t="s">
        <v>155</v>
      </c>
      <c r="AT177" s="24" t="s">
        <v>151</v>
      </c>
      <c r="AU177" s="24" t="s">
        <v>108</v>
      </c>
      <c r="AY177" s="24" t="s">
        <v>150</v>
      </c>
      <c r="BE177" s="144">
        <f>IF(U177="základní",N177,0)</f>
        <v>0</v>
      </c>
      <c r="BF177" s="144">
        <f>IF(U177="snížená",N177,0)</f>
        <v>0</v>
      </c>
      <c r="BG177" s="144">
        <f>IF(U177="zákl. přenesená",N177,0)</f>
        <v>0</v>
      </c>
      <c r="BH177" s="144">
        <f>IF(U177="sníž. přenesená",N177,0)</f>
        <v>0</v>
      </c>
      <c r="BI177" s="144">
        <f>IF(U177="nulová",N177,0)</f>
        <v>0</v>
      </c>
      <c r="BJ177" s="24" t="s">
        <v>86</v>
      </c>
      <c r="BK177" s="144">
        <f>ROUND(L177*K177,2)</f>
        <v>0</v>
      </c>
      <c r="BL177" s="24" t="s">
        <v>155</v>
      </c>
      <c r="BM177" s="24" t="s">
        <v>251</v>
      </c>
    </row>
    <row r="178" s="10" customFormat="1" ht="16.5" customHeight="1">
      <c r="B178" s="232"/>
      <c r="C178" s="233"/>
      <c r="D178" s="233"/>
      <c r="E178" s="234" t="s">
        <v>22</v>
      </c>
      <c r="F178" s="235" t="s">
        <v>252</v>
      </c>
      <c r="G178" s="236"/>
      <c r="H178" s="236"/>
      <c r="I178" s="236"/>
      <c r="J178" s="233"/>
      <c r="K178" s="234" t="s">
        <v>22</v>
      </c>
      <c r="L178" s="233"/>
      <c r="M178" s="233"/>
      <c r="N178" s="233"/>
      <c r="O178" s="233"/>
      <c r="P178" s="233"/>
      <c r="Q178" s="233"/>
      <c r="R178" s="237"/>
      <c r="T178" s="238"/>
      <c r="U178" s="233"/>
      <c r="V178" s="233"/>
      <c r="W178" s="233"/>
      <c r="X178" s="233"/>
      <c r="Y178" s="233"/>
      <c r="Z178" s="233"/>
      <c r="AA178" s="239"/>
      <c r="AT178" s="240" t="s">
        <v>158</v>
      </c>
      <c r="AU178" s="240" t="s">
        <v>108</v>
      </c>
      <c r="AV178" s="10" t="s">
        <v>86</v>
      </c>
      <c r="AW178" s="10" t="s">
        <v>36</v>
      </c>
      <c r="AX178" s="10" t="s">
        <v>78</v>
      </c>
      <c r="AY178" s="240" t="s">
        <v>150</v>
      </c>
    </row>
    <row r="179" s="11" customFormat="1" ht="16.5" customHeight="1">
      <c r="B179" s="241"/>
      <c r="C179" s="242"/>
      <c r="D179" s="242"/>
      <c r="E179" s="243" t="s">
        <v>22</v>
      </c>
      <c r="F179" s="244" t="s">
        <v>214</v>
      </c>
      <c r="G179" s="242"/>
      <c r="H179" s="242"/>
      <c r="I179" s="242"/>
      <c r="J179" s="242"/>
      <c r="K179" s="245">
        <v>82.400000000000006</v>
      </c>
      <c r="L179" s="242"/>
      <c r="M179" s="242"/>
      <c r="N179" s="242"/>
      <c r="O179" s="242"/>
      <c r="P179" s="242"/>
      <c r="Q179" s="242"/>
      <c r="R179" s="246"/>
      <c r="T179" s="247"/>
      <c r="U179" s="242"/>
      <c r="V179" s="242"/>
      <c r="W179" s="242"/>
      <c r="X179" s="242"/>
      <c r="Y179" s="242"/>
      <c r="Z179" s="242"/>
      <c r="AA179" s="248"/>
      <c r="AT179" s="249" t="s">
        <v>158</v>
      </c>
      <c r="AU179" s="249" t="s">
        <v>108</v>
      </c>
      <c r="AV179" s="11" t="s">
        <v>108</v>
      </c>
      <c r="AW179" s="11" t="s">
        <v>36</v>
      </c>
      <c r="AX179" s="11" t="s">
        <v>86</v>
      </c>
      <c r="AY179" s="249" t="s">
        <v>150</v>
      </c>
    </row>
    <row r="180" s="9" customFormat="1" ht="29.88" customHeight="1">
      <c r="B180" s="207"/>
      <c r="C180" s="208"/>
      <c r="D180" s="218" t="s">
        <v>120</v>
      </c>
      <c r="E180" s="218"/>
      <c r="F180" s="218"/>
      <c r="G180" s="218"/>
      <c r="H180" s="218"/>
      <c r="I180" s="218"/>
      <c r="J180" s="218"/>
      <c r="K180" s="218"/>
      <c r="L180" s="218"/>
      <c r="M180" s="218"/>
      <c r="N180" s="219">
        <f>BK180</f>
        <v>0</v>
      </c>
      <c r="O180" s="220"/>
      <c r="P180" s="220"/>
      <c r="Q180" s="220"/>
      <c r="R180" s="211"/>
      <c r="T180" s="212"/>
      <c r="U180" s="208"/>
      <c r="V180" s="208"/>
      <c r="W180" s="213">
        <f>SUM(W181:W201)</f>
        <v>0</v>
      </c>
      <c r="X180" s="208"/>
      <c r="Y180" s="213">
        <f>SUM(Y181:Y201)</f>
        <v>12.372922079999999</v>
      </c>
      <c r="Z180" s="208"/>
      <c r="AA180" s="214">
        <f>SUM(AA181:AA201)</f>
        <v>8.032</v>
      </c>
      <c r="AR180" s="215" t="s">
        <v>86</v>
      </c>
      <c r="AT180" s="216" t="s">
        <v>77</v>
      </c>
      <c r="AU180" s="216" t="s">
        <v>86</v>
      </c>
      <c r="AY180" s="215" t="s">
        <v>150</v>
      </c>
      <c r="BK180" s="217">
        <f>SUM(BK181:BK201)</f>
        <v>0</v>
      </c>
    </row>
    <row r="181" s="1" customFormat="1" ht="25.5" customHeight="1">
      <c r="B181" s="48"/>
      <c r="C181" s="221" t="s">
        <v>253</v>
      </c>
      <c r="D181" s="221" t="s">
        <v>151</v>
      </c>
      <c r="E181" s="222" t="s">
        <v>254</v>
      </c>
      <c r="F181" s="223" t="s">
        <v>255</v>
      </c>
      <c r="G181" s="223"/>
      <c r="H181" s="223"/>
      <c r="I181" s="223"/>
      <c r="J181" s="224" t="s">
        <v>177</v>
      </c>
      <c r="K181" s="225">
        <v>1.512</v>
      </c>
      <c r="L181" s="226">
        <v>0</v>
      </c>
      <c r="M181" s="227"/>
      <c r="N181" s="228">
        <f>ROUND(L181*K181,2)</f>
        <v>0</v>
      </c>
      <c r="O181" s="228"/>
      <c r="P181" s="228"/>
      <c r="Q181" s="228"/>
      <c r="R181" s="50"/>
      <c r="T181" s="229" t="s">
        <v>22</v>
      </c>
      <c r="U181" s="58" t="s">
        <v>43</v>
      </c>
      <c r="V181" s="49"/>
      <c r="W181" s="230">
        <f>V181*K181</f>
        <v>0</v>
      </c>
      <c r="X181" s="230">
        <v>2.2563399999999998</v>
      </c>
      <c r="Y181" s="230">
        <f>X181*K181</f>
        <v>3.4115860799999997</v>
      </c>
      <c r="Z181" s="230">
        <v>0</v>
      </c>
      <c r="AA181" s="231">
        <f>Z181*K181</f>
        <v>0</v>
      </c>
      <c r="AR181" s="24" t="s">
        <v>155</v>
      </c>
      <c r="AT181" s="24" t="s">
        <v>151</v>
      </c>
      <c r="AU181" s="24" t="s">
        <v>108</v>
      </c>
      <c r="AY181" s="24" t="s">
        <v>150</v>
      </c>
      <c r="BE181" s="144">
        <f>IF(U181="základní",N181,0)</f>
        <v>0</v>
      </c>
      <c r="BF181" s="144">
        <f>IF(U181="snížená",N181,0)</f>
        <v>0</v>
      </c>
      <c r="BG181" s="144">
        <f>IF(U181="zákl. přenesená",N181,0)</f>
        <v>0</v>
      </c>
      <c r="BH181" s="144">
        <f>IF(U181="sníž. přenesená",N181,0)</f>
        <v>0</v>
      </c>
      <c r="BI181" s="144">
        <f>IF(U181="nulová",N181,0)</f>
        <v>0</v>
      </c>
      <c r="BJ181" s="24" t="s">
        <v>86</v>
      </c>
      <c r="BK181" s="144">
        <f>ROUND(L181*K181,2)</f>
        <v>0</v>
      </c>
      <c r="BL181" s="24" t="s">
        <v>155</v>
      </c>
      <c r="BM181" s="24" t="s">
        <v>256</v>
      </c>
    </row>
    <row r="182" s="10" customFormat="1" ht="16.5" customHeight="1">
      <c r="B182" s="232"/>
      <c r="C182" s="233"/>
      <c r="D182" s="233"/>
      <c r="E182" s="234" t="s">
        <v>22</v>
      </c>
      <c r="F182" s="235" t="s">
        <v>257</v>
      </c>
      <c r="G182" s="236"/>
      <c r="H182" s="236"/>
      <c r="I182" s="236"/>
      <c r="J182" s="233"/>
      <c r="K182" s="234" t="s">
        <v>22</v>
      </c>
      <c r="L182" s="233"/>
      <c r="M182" s="233"/>
      <c r="N182" s="233"/>
      <c r="O182" s="233"/>
      <c r="P182" s="233"/>
      <c r="Q182" s="233"/>
      <c r="R182" s="237"/>
      <c r="T182" s="238"/>
      <c r="U182" s="233"/>
      <c r="V182" s="233"/>
      <c r="W182" s="233"/>
      <c r="X182" s="233"/>
      <c r="Y182" s="233"/>
      <c r="Z182" s="233"/>
      <c r="AA182" s="239"/>
      <c r="AT182" s="240" t="s">
        <v>158</v>
      </c>
      <c r="AU182" s="240" t="s">
        <v>108</v>
      </c>
      <c r="AV182" s="10" t="s">
        <v>86</v>
      </c>
      <c r="AW182" s="10" t="s">
        <v>36</v>
      </c>
      <c r="AX182" s="10" t="s">
        <v>78</v>
      </c>
      <c r="AY182" s="240" t="s">
        <v>150</v>
      </c>
    </row>
    <row r="183" s="10" customFormat="1" ht="16.5" customHeight="1">
      <c r="B183" s="232"/>
      <c r="C183" s="233"/>
      <c r="D183" s="233"/>
      <c r="E183" s="234" t="s">
        <v>22</v>
      </c>
      <c r="F183" s="259" t="s">
        <v>258</v>
      </c>
      <c r="G183" s="233"/>
      <c r="H183" s="233"/>
      <c r="I183" s="233"/>
      <c r="J183" s="233"/>
      <c r="K183" s="234" t="s">
        <v>22</v>
      </c>
      <c r="L183" s="233"/>
      <c r="M183" s="233"/>
      <c r="N183" s="233"/>
      <c r="O183" s="233"/>
      <c r="P183" s="233"/>
      <c r="Q183" s="233"/>
      <c r="R183" s="237"/>
      <c r="T183" s="238"/>
      <c r="U183" s="233"/>
      <c r="V183" s="233"/>
      <c r="W183" s="233"/>
      <c r="X183" s="233"/>
      <c r="Y183" s="233"/>
      <c r="Z183" s="233"/>
      <c r="AA183" s="239"/>
      <c r="AT183" s="240" t="s">
        <v>158</v>
      </c>
      <c r="AU183" s="240" t="s">
        <v>108</v>
      </c>
      <c r="AV183" s="10" t="s">
        <v>86</v>
      </c>
      <c r="AW183" s="10" t="s">
        <v>36</v>
      </c>
      <c r="AX183" s="10" t="s">
        <v>78</v>
      </c>
      <c r="AY183" s="240" t="s">
        <v>150</v>
      </c>
    </row>
    <row r="184" s="11" customFormat="1" ht="16.5" customHeight="1">
      <c r="B184" s="241"/>
      <c r="C184" s="242"/>
      <c r="D184" s="242"/>
      <c r="E184" s="243" t="s">
        <v>22</v>
      </c>
      <c r="F184" s="244" t="s">
        <v>259</v>
      </c>
      <c r="G184" s="242"/>
      <c r="H184" s="242"/>
      <c r="I184" s="242"/>
      <c r="J184" s="242"/>
      <c r="K184" s="245">
        <v>0.75600000000000001</v>
      </c>
      <c r="L184" s="242"/>
      <c r="M184" s="242"/>
      <c r="N184" s="242"/>
      <c r="O184" s="242"/>
      <c r="P184" s="242"/>
      <c r="Q184" s="242"/>
      <c r="R184" s="246"/>
      <c r="T184" s="247"/>
      <c r="U184" s="242"/>
      <c r="V184" s="242"/>
      <c r="W184" s="242"/>
      <c r="X184" s="242"/>
      <c r="Y184" s="242"/>
      <c r="Z184" s="242"/>
      <c r="AA184" s="248"/>
      <c r="AT184" s="249" t="s">
        <v>158</v>
      </c>
      <c r="AU184" s="249" t="s">
        <v>108</v>
      </c>
      <c r="AV184" s="11" t="s">
        <v>108</v>
      </c>
      <c r="AW184" s="11" t="s">
        <v>36</v>
      </c>
      <c r="AX184" s="11" t="s">
        <v>78</v>
      </c>
      <c r="AY184" s="249" t="s">
        <v>150</v>
      </c>
    </row>
    <row r="185" s="10" customFormat="1" ht="16.5" customHeight="1">
      <c r="B185" s="232"/>
      <c r="C185" s="233"/>
      <c r="D185" s="233"/>
      <c r="E185" s="234" t="s">
        <v>22</v>
      </c>
      <c r="F185" s="259" t="s">
        <v>260</v>
      </c>
      <c r="G185" s="233"/>
      <c r="H185" s="233"/>
      <c r="I185" s="233"/>
      <c r="J185" s="233"/>
      <c r="K185" s="234" t="s">
        <v>22</v>
      </c>
      <c r="L185" s="233"/>
      <c r="M185" s="233"/>
      <c r="N185" s="233"/>
      <c r="O185" s="233"/>
      <c r="P185" s="233"/>
      <c r="Q185" s="233"/>
      <c r="R185" s="237"/>
      <c r="T185" s="238"/>
      <c r="U185" s="233"/>
      <c r="V185" s="233"/>
      <c r="W185" s="233"/>
      <c r="X185" s="233"/>
      <c r="Y185" s="233"/>
      <c r="Z185" s="233"/>
      <c r="AA185" s="239"/>
      <c r="AT185" s="240" t="s">
        <v>158</v>
      </c>
      <c r="AU185" s="240" t="s">
        <v>108</v>
      </c>
      <c r="AV185" s="10" t="s">
        <v>86</v>
      </c>
      <c r="AW185" s="10" t="s">
        <v>36</v>
      </c>
      <c r="AX185" s="10" t="s">
        <v>78</v>
      </c>
      <c r="AY185" s="240" t="s">
        <v>150</v>
      </c>
    </row>
    <row r="186" s="11" customFormat="1" ht="16.5" customHeight="1">
      <c r="B186" s="241"/>
      <c r="C186" s="242"/>
      <c r="D186" s="242"/>
      <c r="E186" s="243" t="s">
        <v>22</v>
      </c>
      <c r="F186" s="244" t="s">
        <v>259</v>
      </c>
      <c r="G186" s="242"/>
      <c r="H186" s="242"/>
      <c r="I186" s="242"/>
      <c r="J186" s="242"/>
      <c r="K186" s="245">
        <v>0.75600000000000001</v>
      </c>
      <c r="L186" s="242"/>
      <c r="M186" s="242"/>
      <c r="N186" s="242"/>
      <c r="O186" s="242"/>
      <c r="P186" s="242"/>
      <c r="Q186" s="242"/>
      <c r="R186" s="246"/>
      <c r="T186" s="247"/>
      <c r="U186" s="242"/>
      <c r="V186" s="242"/>
      <c r="W186" s="242"/>
      <c r="X186" s="242"/>
      <c r="Y186" s="242"/>
      <c r="Z186" s="242"/>
      <c r="AA186" s="248"/>
      <c r="AT186" s="249" t="s">
        <v>158</v>
      </c>
      <c r="AU186" s="249" t="s">
        <v>108</v>
      </c>
      <c r="AV186" s="11" t="s">
        <v>108</v>
      </c>
      <c r="AW186" s="11" t="s">
        <v>36</v>
      </c>
      <c r="AX186" s="11" t="s">
        <v>78</v>
      </c>
      <c r="AY186" s="249" t="s">
        <v>150</v>
      </c>
    </row>
    <row r="187" s="12" customFormat="1" ht="16.5" customHeight="1">
      <c r="B187" s="250"/>
      <c r="C187" s="251"/>
      <c r="D187" s="251"/>
      <c r="E187" s="252" t="s">
        <v>22</v>
      </c>
      <c r="F187" s="253" t="s">
        <v>167</v>
      </c>
      <c r="G187" s="251"/>
      <c r="H187" s="251"/>
      <c r="I187" s="251"/>
      <c r="J187" s="251"/>
      <c r="K187" s="254">
        <v>1.512</v>
      </c>
      <c r="L187" s="251"/>
      <c r="M187" s="251"/>
      <c r="N187" s="251"/>
      <c r="O187" s="251"/>
      <c r="P187" s="251"/>
      <c r="Q187" s="251"/>
      <c r="R187" s="255"/>
      <c r="T187" s="256"/>
      <c r="U187" s="251"/>
      <c r="V187" s="251"/>
      <c r="W187" s="251"/>
      <c r="X187" s="251"/>
      <c r="Y187" s="251"/>
      <c r="Z187" s="251"/>
      <c r="AA187" s="257"/>
      <c r="AT187" s="258" t="s">
        <v>158</v>
      </c>
      <c r="AU187" s="258" t="s">
        <v>108</v>
      </c>
      <c r="AV187" s="12" t="s">
        <v>155</v>
      </c>
      <c r="AW187" s="12" t="s">
        <v>36</v>
      </c>
      <c r="AX187" s="12" t="s">
        <v>86</v>
      </c>
      <c r="AY187" s="258" t="s">
        <v>150</v>
      </c>
    </row>
    <row r="188" s="1" customFormat="1" ht="63.75" customHeight="1">
      <c r="B188" s="48"/>
      <c r="C188" s="221" t="s">
        <v>261</v>
      </c>
      <c r="D188" s="221" t="s">
        <v>151</v>
      </c>
      <c r="E188" s="222" t="s">
        <v>262</v>
      </c>
      <c r="F188" s="223" t="s">
        <v>263</v>
      </c>
      <c r="G188" s="223"/>
      <c r="H188" s="223"/>
      <c r="I188" s="223"/>
      <c r="J188" s="224" t="s">
        <v>171</v>
      </c>
      <c r="K188" s="225">
        <v>25.199999999999999</v>
      </c>
      <c r="L188" s="226">
        <v>0</v>
      </c>
      <c r="M188" s="227"/>
      <c r="N188" s="228">
        <f>ROUND(L188*K188,2)</f>
        <v>0</v>
      </c>
      <c r="O188" s="228"/>
      <c r="P188" s="228"/>
      <c r="Q188" s="228"/>
      <c r="R188" s="50"/>
      <c r="T188" s="229" t="s">
        <v>22</v>
      </c>
      <c r="U188" s="58" t="s">
        <v>43</v>
      </c>
      <c r="V188" s="49"/>
      <c r="W188" s="230">
        <f>V188*K188</f>
        <v>0</v>
      </c>
      <c r="X188" s="230">
        <v>0.034180000000000002</v>
      </c>
      <c r="Y188" s="230">
        <f>X188*K188</f>
        <v>0.86133599999999999</v>
      </c>
      <c r="Z188" s="230">
        <v>0</v>
      </c>
      <c r="AA188" s="231">
        <f>Z188*K188</f>
        <v>0</v>
      </c>
      <c r="AR188" s="24" t="s">
        <v>155</v>
      </c>
      <c r="AT188" s="24" t="s">
        <v>151</v>
      </c>
      <c r="AU188" s="24" t="s">
        <v>108</v>
      </c>
      <c r="AY188" s="24" t="s">
        <v>150</v>
      </c>
      <c r="BE188" s="144">
        <f>IF(U188="základní",N188,0)</f>
        <v>0</v>
      </c>
      <c r="BF188" s="144">
        <f>IF(U188="snížená",N188,0)</f>
        <v>0</v>
      </c>
      <c r="BG188" s="144">
        <f>IF(U188="zákl. přenesená",N188,0)</f>
        <v>0</v>
      </c>
      <c r="BH188" s="144">
        <f>IF(U188="sníž. přenesená",N188,0)</f>
        <v>0</v>
      </c>
      <c r="BI188" s="144">
        <f>IF(U188="nulová",N188,0)</f>
        <v>0</v>
      </c>
      <c r="BJ188" s="24" t="s">
        <v>86</v>
      </c>
      <c r="BK188" s="144">
        <f>ROUND(L188*K188,2)</f>
        <v>0</v>
      </c>
      <c r="BL188" s="24" t="s">
        <v>155</v>
      </c>
      <c r="BM188" s="24" t="s">
        <v>264</v>
      </c>
    </row>
    <row r="189" s="11" customFormat="1" ht="16.5" customHeight="1">
      <c r="B189" s="241"/>
      <c r="C189" s="242"/>
      <c r="D189" s="242"/>
      <c r="E189" s="243" t="s">
        <v>22</v>
      </c>
      <c r="F189" s="260" t="s">
        <v>265</v>
      </c>
      <c r="G189" s="261"/>
      <c r="H189" s="261"/>
      <c r="I189" s="261"/>
      <c r="J189" s="242"/>
      <c r="K189" s="245">
        <v>25.199999999999999</v>
      </c>
      <c r="L189" s="242"/>
      <c r="M189" s="242"/>
      <c r="N189" s="242"/>
      <c r="O189" s="242"/>
      <c r="P189" s="242"/>
      <c r="Q189" s="242"/>
      <c r="R189" s="246"/>
      <c r="T189" s="247"/>
      <c r="U189" s="242"/>
      <c r="V189" s="242"/>
      <c r="W189" s="242"/>
      <c r="X189" s="242"/>
      <c r="Y189" s="242"/>
      <c r="Z189" s="242"/>
      <c r="AA189" s="248"/>
      <c r="AT189" s="249" t="s">
        <v>158</v>
      </c>
      <c r="AU189" s="249" t="s">
        <v>108</v>
      </c>
      <c r="AV189" s="11" t="s">
        <v>108</v>
      </c>
      <c r="AW189" s="11" t="s">
        <v>36</v>
      </c>
      <c r="AX189" s="11" t="s">
        <v>86</v>
      </c>
      <c r="AY189" s="249" t="s">
        <v>150</v>
      </c>
    </row>
    <row r="190" s="1" customFormat="1" ht="51" customHeight="1">
      <c r="B190" s="48"/>
      <c r="C190" s="221" t="s">
        <v>266</v>
      </c>
      <c r="D190" s="221" t="s">
        <v>151</v>
      </c>
      <c r="E190" s="222" t="s">
        <v>267</v>
      </c>
      <c r="F190" s="223" t="s">
        <v>268</v>
      </c>
      <c r="G190" s="223"/>
      <c r="H190" s="223"/>
      <c r="I190" s="223"/>
      <c r="J190" s="224" t="s">
        <v>161</v>
      </c>
      <c r="K190" s="225">
        <v>18</v>
      </c>
      <c r="L190" s="226">
        <v>0</v>
      </c>
      <c r="M190" s="227"/>
      <c r="N190" s="228">
        <f>ROUND(L190*K190,2)</f>
        <v>0</v>
      </c>
      <c r="O190" s="228"/>
      <c r="P190" s="228"/>
      <c r="Q190" s="228"/>
      <c r="R190" s="50"/>
      <c r="T190" s="229" t="s">
        <v>22</v>
      </c>
      <c r="U190" s="58" t="s">
        <v>43</v>
      </c>
      <c r="V190" s="49"/>
      <c r="W190" s="230">
        <f>V190*K190</f>
        <v>0</v>
      </c>
      <c r="X190" s="230">
        <v>0.45000000000000001</v>
      </c>
      <c r="Y190" s="230">
        <f>X190*K190</f>
        <v>8.0999999999999996</v>
      </c>
      <c r="Z190" s="230">
        <v>0</v>
      </c>
      <c r="AA190" s="231">
        <f>Z190*K190</f>
        <v>0</v>
      </c>
      <c r="AR190" s="24" t="s">
        <v>155</v>
      </c>
      <c r="AT190" s="24" t="s">
        <v>151</v>
      </c>
      <c r="AU190" s="24" t="s">
        <v>108</v>
      </c>
      <c r="AY190" s="24" t="s">
        <v>150</v>
      </c>
      <c r="BE190" s="144">
        <f>IF(U190="základní",N190,0)</f>
        <v>0</v>
      </c>
      <c r="BF190" s="144">
        <f>IF(U190="snížená",N190,0)</f>
        <v>0</v>
      </c>
      <c r="BG190" s="144">
        <f>IF(U190="zákl. přenesená",N190,0)</f>
        <v>0</v>
      </c>
      <c r="BH190" s="144">
        <f>IF(U190="sníž. přenesená",N190,0)</f>
        <v>0</v>
      </c>
      <c r="BI190" s="144">
        <f>IF(U190="nulová",N190,0)</f>
        <v>0</v>
      </c>
      <c r="BJ190" s="24" t="s">
        <v>86</v>
      </c>
      <c r="BK190" s="144">
        <f>ROUND(L190*K190,2)</f>
        <v>0</v>
      </c>
      <c r="BL190" s="24" t="s">
        <v>155</v>
      </c>
      <c r="BM190" s="24" t="s">
        <v>269</v>
      </c>
    </row>
    <row r="191" s="10" customFormat="1" ht="16.5" customHeight="1">
      <c r="B191" s="232"/>
      <c r="C191" s="233"/>
      <c r="D191" s="233"/>
      <c r="E191" s="234" t="s">
        <v>22</v>
      </c>
      <c r="F191" s="235" t="s">
        <v>258</v>
      </c>
      <c r="G191" s="236"/>
      <c r="H191" s="236"/>
      <c r="I191" s="236"/>
      <c r="J191" s="233"/>
      <c r="K191" s="234" t="s">
        <v>22</v>
      </c>
      <c r="L191" s="233"/>
      <c r="M191" s="233"/>
      <c r="N191" s="233"/>
      <c r="O191" s="233"/>
      <c r="P191" s="233"/>
      <c r="Q191" s="233"/>
      <c r="R191" s="237"/>
      <c r="T191" s="238"/>
      <c r="U191" s="233"/>
      <c r="V191" s="233"/>
      <c r="W191" s="233"/>
      <c r="X191" s="233"/>
      <c r="Y191" s="233"/>
      <c r="Z191" s="233"/>
      <c r="AA191" s="239"/>
      <c r="AT191" s="240" t="s">
        <v>158</v>
      </c>
      <c r="AU191" s="240" t="s">
        <v>108</v>
      </c>
      <c r="AV191" s="10" t="s">
        <v>86</v>
      </c>
      <c r="AW191" s="10" t="s">
        <v>36</v>
      </c>
      <c r="AX191" s="10" t="s">
        <v>78</v>
      </c>
      <c r="AY191" s="240" t="s">
        <v>150</v>
      </c>
    </row>
    <row r="192" s="11" customFormat="1" ht="16.5" customHeight="1">
      <c r="B192" s="241"/>
      <c r="C192" s="242"/>
      <c r="D192" s="242"/>
      <c r="E192" s="243" t="s">
        <v>22</v>
      </c>
      <c r="F192" s="244" t="s">
        <v>270</v>
      </c>
      <c r="G192" s="242"/>
      <c r="H192" s="242"/>
      <c r="I192" s="242"/>
      <c r="J192" s="242"/>
      <c r="K192" s="245">
        <v>9</v>
      </c>
      <c r="L192" s="242"/>
      <c r="M192" s="242"/>
      <c r="N192" s="242"/>
      <c r="O192" s="242"/>
      <c r="P192" s="242"/>
      <c r="Q192" s="242"/>
      <c r="R192" s="246"/>
      <c r="T192" s="247"/>
      <c r="U192" s="242"/>
      <c r="V192" s="242"/>
      <c r="W192" s="242"/>
      <c r="X192" s="242"/>
      <c r="Y192" s="242"/>
      <c r="Z192" s="242"/>
      <c r="AA192" s="248"/>
      <c r="AT192" s="249" t="s">
        <v>158</v>
      </c>
      <c r="AU192" s="249" t="s">
        <v>108</v>
      </c>
      <c r="AV192" s="11" t="s">
        <v>108</v>
      </c>
      <c r="AW192" s="11" t="s">
        <v>36</v>
      </c>
      <c r="AX192" s="11" t="s">
        <v>78</v>
      </c>
      <c r="AY192" s="249" t="s">
        <v>150</v>
      </c>
    </row>
    <row r="193" s="10" customFormat="1" ht="16.5" customHeight="1">
      <c r="B193" s="232"/>
      <c r="C193" s="233"/>
      <c r="D193" s="233"/>
      <c r="E193" s="234" t="s">
        <v>22</v>
      </c>
      <c r="F193" s="259" t="s">
        <v>260</v>
      </c>
      <c r="G193" s="233"/>
      <c r="H193" s="233"/>
      <c r="I193" s="233"/>
      <c r="J193" s="233"/>
      <c r="K193" s="234" t="s">
        <v>22</v>
      </c>
      <c r="L193" s="233"/>
      <c r="M193" s="233"/>
      <c r="N193" s="233"/>
      <c r="O193" s="233"/>
      <c r="P193" s="233"/>
      <c r="Q193" s="233"/>
      <c r="R193" s="237"/>
      <c r="T193" s="238"/>
      <c r="U193" s="233"/>
      <c r="V193" s="233"/>
      <c r="W193" s="233"/>
      <c r="X193" s="233"/>
      <c r="Y193" s="233"/>
      <c r="Z193" s="233"/>
      <c r="AA193" s="239"/>
      <c r="AT193" s="240" t="s">
        <v>158</v>
      </c>
      <c r="AU193" s="240" t="s">
        <v>108</v>
      </c>
      <c r="AV193" s="10" t="s">
        <v>86</v>
      </c>
      <c r="AW193" s="10" t="s">
        <v>36</v>
      </c>
      <c r="AX193" s="10" t="s">
        <v>78</v>
      </c>
      <c r="AY193" s="240" t="s">
        <v>150</v>
      </c>
    </row>
    <row r="194" s="11" customFormat="1" ht="16.5" customHeight="1">
      <c r="B194" s="241"/>
      <c r="C194" s="242"/>
      <c r="D194" s="242"/>
      <c r="E194" s="243" t="s">
        <v>22</v>
      </c>
      <c r="F194" s="244" t="s">
        <v>270</v>
      </c>
      <c r="G194" s="242"/>
      <c r="H194" s="242"/>
      <c r="I194" s="242"/>
      <c r="J194" s="242"/>
      <c r="K194" s="245">
        <v>9</v>
      </c>
      <c r="L194" s="242"/>
      <c r="M194" s="242"/>
      <c r="N194" s="242"/>
      <c r="O194" s="242"/>
      <c r="P194" s="242"/>
      <c r="Q194" s="242"/>
      <c r="R194" s="246"/>
      <c r="T194" s="247"/>
      <c r="U194" s="242"/>
      <c r="V194" s="242"/>
      <c r="W194" s="242"/>
      <c r="X194" s="242"/>
      <c r="Y194" s="242"/>
      <c r="Z194" s="242"/>
      <c r="AA194" s="248"/>
      <c r="AT194" s="249" t="s">
        <v>158</v>
      </c>
      <c r="AU194" s="249" t="s">
        <v>108</v>
      </c>
      <c r="AV194" s="11" t="s">
        <v>108</v>
      </c>
      <c r="AW194" s="11" t="s">
        <v>36</v>
      </c>
      <c r="AX194" s="11" t="s">
        <v>78</v>
      </c>
      <c r="AY194" s="249" t="s">
        <v>150</v>
      </c>
    </row>
    <row r="195" s="12" customFormat="1" ht="16.5" customHeight="1">
      <c r="B195" s="250"/>
      <c r="C195" s="251"/>
      <c r="D195" s="251"/>
      <c r="E195" s="252" t="s">
        <v>22</v>
      </c>
      <c r="F195" s="253" t="s">
        <v>167</v>
      </c>
      <c r="G195" s="251"/>
      <c r="H195" s="251"/>
      <c r="I195" s="251"/>
      <c r="J195" s="251"/>
      <c r="K195" s="254">
        <v>18</v>
      </c>
      <c r="L195" s="251"/>
      <c r="M195" s="251"/>
      <c r="N195" s="251"/>
      <c r="O195" s="251"/>
      <c r="P195" s="251"/>
      <c r="Q195" s="251"/>
      <c r="R195" s="255"/>
      <c r="T195" s="256"/>
      <c r="U195" s="251"/>
      <c r="V195" s="251"/>
      <c r="W195" s="251"/>
      <c r="X195" s="251"/>
      <c r="Y195" s="251"/>
      <c r="Z195" s="251"/>
      <c r="AA195" s="257"/>
      <c r="AT195" s="258" t="s">
        <v>158</v>
      </c>
      <c r="AU195" s="258" t="s">
        <v>108</v>
      </c>
      <c r="AV195" s="12" t="s">
        <v>155</v>
      </c>
      <c r="AW195" s="12" t="s">
        <v>36</v>
      </c>
      <c r="AX195" s="12" t="s">
        <v>86</v>
      </c>
      <c r="AY195" s="258" t="s">
        <v>150</v>
      </c>
    </row>
    <row r="196" s="1" customFormat="1" ht="25.5" customHeight="1">
      <c r="B196" s="48"/>
      <c r="C196" s="221" t="s">
        <v>10</v>
      </c>
      <c r="D196" s="221" t="s">
        <v>151</v>
      </c>
      <c r="E196" s="222" t="s">
        <v>271</v>
      </c>
      <c r="F196" s="223" t="s">
        <v>272</v>
      </c>
      <c r="G196" s="223"/>
      <c r="H196" s="223"/>
      <c r="I196" s="223"/>
      <c r="J196" s="224" t="s">
        <v>177</v>
      </c>
      <c r="K196" s="225">
        <v>3.2000000000000002</v>
      </c>
      <c r="L196" s="226">
        <v>0</v>
      </c>
      <c r="M196" s="227"/>
      <c r="N196" s="228">
        <f>ROUND(L196*K196,2)</f>
        <v>0</v>
      </c>
      <c r="O196" s="228"/>
      <c r="P196" s="228"/>
      <c r="Q196" s="228"/>
      <c r="R196" s="50"/>
      <c r="T196" s="229" t="s">
        <v>22</v>
      </c>
      <c r="U196" s="58" t="s">
        <v>43</v>
      </c>
      <c r="V196" s="49"/>
      <c r="W196" s="230">
        <f>V196*K196</f>
        <v>0</v>
      </c>
      <c r="X196" s="230">
        <v>0</v>
      </c>
      <c r="Y196" s="230">
        <f>X196*K196</f>
        <v>0</v>
      </c>
      <c r="Z196" s="230">
        <v>1.6699999999999999</v>
      </c>
      <c r="AA196" s="231">
        <f>Z196*K196</f>
        <v>5.3440000000000003</v>
      </c>
      <c r="AR196" s="24" t="s">
        <v>155</v>
      </c>
      <c r="AT196" s="24" t="s">
        <v>151</v>
      </c>
      <c r="AU196" s="24" t="s">
        <v>108</v>
      </c>
      <c r="AY196" s="24" t="s">
        <v>150</v>
      </c>
      <c r="BE196" s="144">
        <f>IF(U196="základní",N196,0)</f>
        <v>0</v>
      </c>
      <c r="BF196" s="144">
        <f>IF(U196="snížená",N196,0)</f>
        <v>0</v>
      </c>
      <c r="BG196" s="144">
        <f>IF(U196="zákl. přenesená",N196,0)</f>
        <v>0</v>
      </c>
      <c r="BH196" s="144">
        <f>IF(U196="sníž. přenesená",N196,0)</f>
        <v>0</v>
      </c>
      <c r="BI196" s="144">
        <f>IF(U196="nulová",N196,0)</f>
        <v>0</v>
      </c>
      <c r="BJ196" s="24" t="s">
        <v>86</v>
      </c>
      <c r="BK196" s="144">
        <f>ROUND(L196*K196,2)</f>
        <v>0</v>
      </c>
      <c r="BL196" s="24" t="s">
        <v>155</v>
      </c>
      <c r="BM196" s="24" t="s">
        <v>273</v>
      </c>
    </row>
    <row r="197" s="10" customFormat="1" ht="16.5" customHeight="1">
      <c r="B197" s="232"/>
      <c r="C197" s="233"/>
      <c r="D197" s="233"/>
      <c r="E197" s="234" t="s">
        <v>22</v>
      </c>
      <c r="F197" s="235" t="s">
        <v>274</v>
      </c>
      <c r="G197" s="236"/>
      <c r="H197" s="236"/>
      <c r="I197" s="236"/>
      <c r="J197" s="233"/>
      <c r="K197" s="234" t="s">
        <v>22</v>
      </c>
      <c r="L197" s="233"/>
      <c r="M197" s="233"/>
      <c r="N197" s="233"/>
      <c r="O197" s="233"/>
      <c r="P197" s="233"/>
      <c r="Q197" s="233"/>
      <c r="R197" s="237"/>
      <c r="T197" s="238"/>
      <c r="U197" s="233"/>
      <c r="V197" s="233"/>
      <c r="W197" s="233"/>
      <c r="X197" s="233"/>
      <c r="Y197" s="233"/>
      <c r="Z197" s="233"/>
      <c r="AA197" s="239"/>
      <c r="AT197" s="240" t="s">
        <v>158</v>
      </c>
      <c r="AU197" s="240" t="s">
        <v>108</v>
      </c>
      <c r="AV197" s="10" t="s">
        <v>86</v>
      </c>
      <c r="AW197" s="10" t="s">
        <v>36</v>
      </c>
      <c r="AX197" s="10" t="s">
        <v>78</v>
      </c>
      <c r="AY197" s="240" t="s">
        <v>150</v>
      </c>
    </row>
    <row r="198" s="11" customFormat="1" ht="16.5" customHeight="1">
      <c r="B198" s="241"/>
      <c r="C198" s="242"/>
      <c r="D198" s="242"/>
      <c r="E198" s="243" t="s">
        <v>22</v>
      </c>
      <c r="F198" s="244" t="s">
        <v>275</v>
      </c>
      <c r="G198" s="242"/>
      <c r="H198" s="242"/>
      <c r="I198" s="242"/>
      <c r="J198" s="242"/>
      <c r="K198" s="245">
        <v>3.2000000000000002</v>
      </c>
      <c r="L198" s="242"/>
      <c r="M198" s="242"/>
      <c r="N198" s="242"/>
      <c r="O198" s="242"/>
      <c r="P198" s="242"/>
      <c r="Q198" s="242"/>
      <c r="R198" s="246"/>
      <c r="T198" s="247"/>
      <c r="U198" s="242"/>
      <c r="V198" s="242"/>
      <c r="W198" s="242"/>
      <c r="X198" s="242"/>
      <c r="Y198" s="242"/>
      <c r="Z198" s="242"/>
      <c r="AA198" s="248"/>
      <c r="AT198" s="249" t="s">
        <v>158</v>
      </c>
      <c r="AU198" s="249" t="s">
        <v>108</v>
      </c>
      <c r="AV198" s="11" t="s">
        <v>108</v>
      </c>
      <c r="AW198" s="11" t="s">
        <v>36</v>
      </c>
      <c r="AX198" s="11" t="s">
        <v>86</v>
      </c>
      <c r="AY198" s="249" t="s">
        <v>150</v>
      </c>
    </row>
    <row r="199" s="1" customFormat="1" ht="16.5" customHeight="1">
      <c r="B199" s="48"/>
      <c r="C199" s="221" t="s">
        <v>276</v>
      </c>
      <c r="D199" s="221" t="s">
        <v>151</v>
      </c>
      <c r="E199" s="222" t="s">
        <v>277</v>
      </c>
      <c r="F199" s="223" t="s">
        <v>278</v>
      </c>
      <c r="G199" s="223"/>
      <c r="H199" s="223"/>
      <c r="I199" s="223"/>
      <c r="J199" s="224" t="s">
        <v>177</v>
      </c>
      <c r="K199" s="225">
        <v>1.3440000000000001</v>
      </c>
      <c r="L199" s="226">
        <v>0</v>
      </c>
      <c r="M199" s="227"/>
      <c r="N199" s="228">
        <f>ROUND(L199*K199,2)</f>
        <v>0</v>
      </c>
      <c r="O199" s="228"/>
      <c r="P199" s="228"/>
      <c r="Q199" s="228"/>
      <c r="R199" s="50"/>
      <c r="T199" s="229" t="s">
        <v>22</v>
      </c>
      <c r="U199" s="58" t="s">
        <v>43</v>
      </c>
      <c r="V199" s="49"/>
      <c r="W199" s="230">
        <f>V199*K199</f>
        <v>0</v>
      </c>
      <c r="X199" s="230">
        <v>0</v>
      </c>
      <c r="Y199" s="230">
        <f>X199*K199</f>
        <v>0</v>
      </c>
      <c r="Z199" s="230">
        <v>2</v>
      </c>
      <c r="AA199" s="231">
        <f>Z199*K199</f>
        <v>2.6880000000000002</v>
      </c>
      <c r="AR199" s="24" t="s">
        <v>155</v>
      </c>
      <c r="AT199" s="24" t="s">
        <v>151</v>
      </c>
      <c r="AU199" s="24" t="s">
        <v>108</v>
      </c>
      <c r="AY199" s="24" t="s">
        <v>150</v>
      </c>
      <c r="BE199" s="144">
        <f>IF(U199="základní",N199,0)</f>
        <v>0</v>
      </c>
      <c r="BF199" s="144">
        <f>IF(U199="snížená",N199,0)</f>
        <v>0</v>
      </c>
      <c r="BG199" s="144">
        <f>IF(U199="zákl. přenesená",N199,0)</f>
        <v>0</v>
      </c>
      <c r="BH199" s="144">
        <f>IF(U199="sníž. přenesená",N199,0)</f>
        <v>0</v>
      </c>
      <c r="BI199" s="144">
        <f>IF(U199="nulová",N199,0)</f>
        <v>0</v>
      </c>
      <c r="BJ199" s="24" t="s">
        <v>86</v>
      </c>
      <c r="BK199" s="144">
        <f>ROUND(L199*K199,2)</f>
        <v>0</v>
      </c>
      <c r="BL199" s="24" t="s">
        <v>155</v>
      </c>
      <c r="BM199" s="24" t="s">
        <v>279</v>
      </c>
    </row>
    <row r="200" s="10" customFormat="1" ht="16.5" customHeight="1">
      <c r="B200" s="232"/>
      <c r="C200" s="233"/>
      <c r="D200" s="233"/>
      <c r="E200" s="234" t="s">
        <v>22</v>
      </c>
      <c r="F200" s="235" t="s">
        <v>280</v>
      </c>
      <c r="G200" s="236"/>
      <c r="H200" s="236"/>
      <c r="I200" s="236"/>
      <c r="J200" s="233"/>
      <c r="K200" s="234" t="s">
        <v>22</v>
      </c>
      <c r="L200" s="233"/>
      <c r="M200" s="233"/>
      <c r="N200" s="233"/>
      <c r="O200" s="233"/>
      <c r="P200" s="233"/>
      <c r="Q200" s="233"/>
      <c r="R200" s="237"/>
      <c r="T200" s="238"/>
      <c r="U200" s="233"/>
      <c r="V200" s="233"/>
      <c r="W200" s="233"/>
      <c r="X200" s="233"/>
      <c r="Y200" s="233"/>
      <c r="Z200" s="233"/>
      <c r="AA200" s="239"/>
      <c r="AT200" s="240" t="s">
        <v>158</v>
      </c>
      <c r="AU200" s="240" t="s">
        <v>108</v>
      </c>
      <c r="AV200" s="10" t="s">
        <v>86</v>
      </c>
      <c r="AW200" s="10" t="s">
        <v>36</v>
      </c>
      <c r="AX200" s="10" t="s">
        <v>78</v>
      </c>
      <c r="AY200" s="240" t="s">
        <v>150</v>
      </c>
    </row>
    <row r="201" s="11" customFormat="1" ht="16.5" customHeight="1">
      <c r="B201" s="241"/>
      <c r="C201" s="242"/>
      <c r="D201" s="242"/>
      <c r="E201" s="243" t="s">
        <v>22</v>
      </c>
      <c r="F201" s="244" t="s">
        <v>281</v>
      </c>
      <c r="G201" s="242"/>
      <c r="H201" s="242"/>
      <c r="I201" s="242"/>
      <c r="J201" s="242"/>
      <c r="K201" s="245">
        <v>1.3440000000000001</v>
      </c>
      <c r="L201" s="242"/>
      <c r="M201" s="242"/>
      <c r="N201" s="242"/>
      <c r="O201" s="242"/>
      <c r="P201" s="242"/>
      <c r="Q201" s="242"/>
      <c r="R201" s="246"/>
      <c r="T201" s="247"/>
      <c r="U201" s="242"/>
      <c r="V201" s="242"/>
      <c r="W201" s="242"/>
      <c r="X201" s="242"/>
      <c r="Y201" s="242"/>
      <c r="Z201" s="242"/>
      <c r="AA201" s="248"/>
      <c r="AT201" s="249" t="s">
        <v>158</v>
      </c>
      <c r="AU201" s="249" t="s">
        <v>108</v>
      </c>
      <c r="AV201" s="11" t="s">
        <v>108</v>
      </c>
      <c r="AW201" s="11" t="s">
        <v>36</v>
      </c>
      <c r="AX201" s="11" t="s">
        <v>86</v>
      </c>
      <c r="AY201" s="249" t="s">
        <v>150</v>
      </c>
    </row>
    <row r="202" s="9" customFormat="1" ht="29.88" customHeight="1">
      <c r="B202" s="207"/>
      <c r="C202" s="208"/>
      <c r="D202" s="218" t="s">
        <v>121</v>
      </c>
      <c r="E202" s="218"/>
      <c r="F202" s="218"/>
      <c r="G202" s="218"/>
      <c r="H202" s="218"/>
      <c r="I202" s="218"/>
      <c r="J202" s="218"/>
      <c r="K202" s="218"/>
      <c r="L202" s="218"/>
      <c r="M202" s="218"/>
      <c r="N202" s="219">
        <f>BK202</f>
        <v>0</v>
      </c>
      <c r="O202" s="220"/>
      <c r="P202" s="220"/>
      <c r="Q202" s="220"/>
      <c r="R202" s="211"/>
      <c r="T202" s="212"/>
      <c r="U202" s="208"/>
      <c r="V202" s="208"/>
      <c r="W202" s="213">
        <f>SUM(W203:W212)</f>
        <v>0</v>
      </c>
      <c r="X202" s="208"/>
      <c r="Y202" s="213">
        <f>SUM(Y203:Y212)</f>
        <v>0</v>
      </c>
      <c r="Z202" s="208"/>
      <c r="AA202" s="214">
        <f>SUM(AA203:AA212)</f>
        <v>0</v>
      </c>
      <c r="AR202" s="215" t="s">
        <v>86</v>
      </c>
      <c r="AT202" s="216" t="s">
        <v>77</v>
      </c>
      <c r="AU202" s="216" t="s">
        <v>86</v>
      </c>
      <c r="AY202" s="215" t="s">
        <v>150</v>
      </c>
      <c r="BK202" s="217">
        <f>SUM(BK203:BK212)</f>
        <v>0</v>
      </c>
    </row>
    <row r="203" s="1" customFormat="1" ht="25.5" customHeight="1">
      <c r="B203" s="48"/>
      <c r="C203" s="221" t="s">
        <v>282</v>
      </c>
      <c r="D203" s="221" t="s">
        <v>151</v>
      </c>
      <c r="E203" s="222" t="s">
        <v>283</v>
      </c>
      <c r="F203" s="223" t="s">
        <v>284</v>
      </c>
      <c r="G203" s="223"/>
      <c r="H203" s="223"/>
      <c r="I203" s="223"/>
      <c r="J203" s="224" t="s">
        <v>206</v>
      </c>
      <c r="K203" s="225">
        <v>5.3440000000000003</v>
      </c>
      <c r="L203" s="226">
        <v>0</v>
      </c>
      <c r="M203" s="227"/>
      <c r="N203" s="228">
        <f>ROUND(L203*K203,2)</f>
        <v>0</v>
      </c>
      <c r="O203" s="228"/>
      <c r="P203" s="228"/>
      <c r="Q203" s="228"/>
      <c r="R203" s="50"/>
      <c r="T203" s="229" t="s">
        <v>22</v>
      </c>
      <c r="U203" s="58" t="s">
        <v>43</v>
      </c>
      <c r="V203" s="49"/>
      <c r="W203" s="230">
        <f>V203*K203</f>
        <v>0</v>
      </c>
      <c r="X203" s="230">
        <v>0</v>
      </c>
      <c r="Y203" s="230">
        <f>X203*K203</f>
        <v>0</v>
      </c>
      <c r="Z203" s="230">
        <v>0</v>
      </c>
      <c r="AA203" s="231">
        <f>Z203*K203</f>
        <v>0</v>
      </c>
      <c r="AR203" s="24" t="s">
        <v>155</v>
      </c>
      <c r="AT203" s="24" t="s">
        <v>151</v>
      </c>
      <c r="AU203" s="24" t="s">
        <v>108</v>
      </c>
      <c r="AY203" s="24" t="s">
        <v>150</v>
      </c>
      <c r="BE203" s="144">
        <f>IF(U203="základní",N203,0)</f>
        <v>0</v>
      </c>
      <c r="BF203" s="144">
        <f>IF(U203="snížená",N203,0)</f>
        <v>0</v>
      </c>
      <c r="BG203" s="144">
        <f>IF(U203="zákl. přenesená",N203,0)</f>
        <v>0</v>
      </c>
      <c r="BH203" s="144">
        <f>IF(U203="sníž. přenesená",N203,0)</f>
        <v>0</v>
      </c>
      <c r="BI203" s="144">
        <f>IF(U203="nulová",N203,0)</f>
        <v>0</v>
      </c>
      <c r="BJ203" s="24" t="s">
        <v>86</v>
      </c>
      <c r="BK203" s="144">
        <f>ROUND(L203*K203,2)</f>
        <v>0</v>
      </c>
      <c r="BL203" s="24" t="s">
        <v>155</v>
      </c>
      <c r="BM203" s="24" t="s">
        <v>285</v>
      </c>
    </row>
    <row r="204" s="10" customFormat="1" ht="16.5" customHeight="1">
      <c r="B204" s="232"/>
      <c r="C204" s="233"/>
      <c r="D204" s="233"/>
      <c r="E204" s="234" t="s">
        <v>22</v>
      </c>
      <c r="F204" s="235" t="s">
        <v>286</v>
      </c>
      <c r="G204" s="236"/>
      <c r="H204" s="236"/>
      <c r="I204" s="236"/>
      <c r="J204" s="233"/>
      <c r="K204" s="234" t="s">
        <v>22</v>
      </c>
      <c r="L204" s="233"/>
      <c r="M204" s="233"/>
      <c r="N204" s="233"/>
      <c r="O204" s="233"/>
      <c r="P204" s="233"/>
      <c r="Q204" s="233"/>
      <c r="R204" s="237"/>
      <c r="T204" s="238"/>
      <c r="U204" s="233"/>
      <c r="V204" s="233"/>
      <c r="W204" s="233"/>
      <c r="X204" s="233"/>
      <c r="Y204" s="233"/>
      <c r="Z204" s="233"/>
      <c r="AA204" s="239"/>
      <c r="AT204" s="240" t="s">
        <v>158</v>
      </c>
      <c r="AU204" s="240" t="s">
        <v>108</v>
      </c>
      <c r="AV204" s="10" t="s">
        <v>86</v>
      </c>
      <c r="AW204" s="10" t="s">
        <v>36</v>
      </c>
      <c r="AX204" s="10" t="s">
        <v>78</v>
      </c>
      <c r="AY204" s="240" t="s">
        <v>150</v>
      </c>
    </row>
    <row r="205" s="11" customFormat="1" ht="16.5" customHeight="1">
      <c r="B205" s="241"/>
      <c r="C205" s="242"/>
      <c r="D205" s="242"/>
      <c r="E205" s="243" t="s">
        <v>22</v>
      </c>
      <c r="F205" s="244" t="s">
        <v>287</v>
      </c>
      <c r="G205" s="242"/>
      <c r="H205" s="242"/>
      <c r="I205" s="242"/>
      <c r="J205" s="242"/>
      <c r="K205" s="245">
        <v>5.3440000000000003</v>
      </c>
      <c r="L205" s="242"/>
      <c r="M205" s="242"/>
      <c r="N205" s="242"/>
      <c r="O205" s="242"/>
      <c r="P205" s="242"/>
      <c r="Q205" s="242"/>
      <c r="R205" s="246"/>
      <c r="T205" s="247"/>
      <c r="U205" s="242"/>
      <c r="V205" s="242"/>
      <c r="W205" s="242"/>
      <c r="X205" s="242"/>
      <c r="Y205" s="242"/>
      <c r="Z205" s="242"/>
      <c r="AA205" s="248"/>
      <c r="AT205" s="249" t="s">
        <v>158</v>
      </c>
      <c r="AU205" s="249" t="s">
        <v>108</v>
      </c>
      <c r="AV205" s="11" t="s">
        <v>108</v>
      </c>
      <c r="AW205" s="11" t="s">
        <v>36</v>
      </c>
      <c r="AX205" s="11" t="s">
        <v>86</v>
      </c>
      <c r="AY205" s="249" t="s">
        <v>150</v>
      </c>
    </row>
    <row r="206" s="1" customFormat="1" ht="25.5" customHeight="1">
      <c r="B206" s="48"/>
      <c r="C206" s="221" t="s">
        <v>288</v>
      </c>
      <c r="D206" s="221" t="s">
        <v>151</v>
      </c>
      <c r="E206" s="222" t="s">
        <v>289</v>
      </c>
      <c r="F206" s="223" t="s">
        <v>290</v>
      </c>
      <c r="G206" s="223"/>
      <c r="H206" s="223"/>
      <c r="I206" s="223"/>
      <c r="J206" s="224" t="s">
        <v>206</v>
      </c>
      <c r="K206" s="225">
        <v>48.095999999999997</v>
      </c>
      <c r="L206" s="226">
        <v>0</v>
      </c>
      <c r="M206" s="227"/>
      <c r="N206" s="228">
        <f>ROUND(L206*K206,2)</f>
        <v>0</v>
      </c>
      <c r="O206" s="228"/>
      <c r="P206" s="228"/>
      <c r="Q206" s="228"/>
      <c r="R206" s="50"/>
      <c r="T206" s="229" t="s">
        <v>22</v>
      </c>
      <c r="U206" s="58" t="s">
        <v>43</v>
      </c>
      <c r="V206" s="49"/>
      <c r="W206" s="230">
        <f>V206*K206</f>
        <v>0</v>
      </c>
      <c r="X206" s="230">
        <v>0</v>
      </c>
      <c r="Y206" s="230">
        <f>X206*K206</f>
        <v>0</v>
      </c>
      <c r="Z206" s="230">
        <v>0</v>
      </c>
      <c r="AA206" s="231">
        <f>Z206*K206</f>
        <v>0</v>
      </c>
      <c r="AR206" s="24" t="s">
        <v>155</v>
      </c>
      <c r="AT206" s="24" t="s">
        <v>151</v>
      </c>
      <c r="AU206" s="24" t="s">
        <v>108</v>
      </c>
      <c r="AY206" s="24" t="s">
        <v>150</v>
      </c>
      <c r="BE206" s="144">
        <f>IF(U206="základní",N206,0)</f>
        <v>0</v>
      </c>
      <c r="BF206" s="144">
        <f>IF(U206="snížená",N206,0)</f>
        <v>0</v>
      </c>
      <c r="BG206" s="144">
        <f>IF(U206="zákl. přenesená",N206,0)</f>
        <v>0</v>
      </c>
      <c r="BH206" s="144">
        <f>IF(U206="sníž. přenesená",N206,0)</f>
        <v>0</v>
      </c>
      <c r="BI206" s="144">
        <f>IF(U206="nulová",N206,0)</f>
        <v>0</v>
      </c>
      <c r="BJ206" s="24" t="s">
        <v>86</v>
      </c>
      <c r="BK206" s="144">
        <f>ROUND(L206*K206,2)</f>
        <v>0</v>
      </c>
      <c r="BL206" s="24" t="s">
        <v>155</v>
      </c>
      <c r="BM206" s="24" t="s">
        <v>291</v>
      </c>
    </row>
    <row r="207" s="1" customFormat="1" ht="25.5" customHeight="1">
      <c r="B207" s="48"/>
      <c r="C207" s="221" t="s">
        <v>292</v>
      </c>
      <c r="D207" s="221" t="s">
        <v>151</v>
      </c>
      <c r="E207" s="222" t="s">
        <v>293</v>
      </c>
      <c r="F207" s="223" t="s">
        <v>294</v>
      </c>
      <c r="G207" s="223"/>
      <c r="H207" s="223"/>
      <c r="I207" s="223"/>
      <c r="J207" s="224" t="s">
        <v>206</v>
      </c>
      <c r="K207" s="225">
        <v>12.231999999999999</v>
      </c>
      <c r="L207" s="226">
        <v>0</v>
      </c>
      <c r="M207" s="227"/>
      <c r="N207" s="228">
        <f>ROUND(L207*K207,2)</f>
        <v>0</v>
      </c>
      <c r="O207" s="228"/>
      <c r="P207" s="228"/>
      <c r="Q207" s="228"/>
      <c r="R207" s="50"/>
      <c r="T207" s="229" t="s">
        <v>22</v>
      </c>
      <c r="U207" s="58" t="s">
        <v>43</v>
      </c>
      <c r="V207" s="49"/>
      <c r="W207" s="230">
        <f>V207*K207</f>
        <v>0</v>
      </c>
      <c r="X207" s="230">
        <v>0</v>
      </c>
      <c r="Y207" s="230">
        <f>X207*K207</f>
        <v>0</v>
      </c>
      <c r="Z207" s="230">
        <v>0</v>
      </c>
      <c r="AA207" s="231">
        <f>Z207*K207</f>
        <v>0</v>
      </c>
      <c r="AR207" s="24" t="s">
        <v>155</v>
      </c>
      <c r="AT207" s="24" t="s">
        <v>151</v>
      </c>
      <c r="AU207" s="24" t="s">
        <v>108</v>
      </c>
      <c r="AY207" s="24" t="s">
        <v>150</v>
      </c>
      <c r="BE207" s="144">
        <f>IF(U207="základní",N207,0)</f>
        <v>0</v>
      </c>
      <c r="BF207" s="144">
        <f>IF(U207="snížená",N207,0)</f>
        <v>0</v>
      </c>
      <c r="BG207" s="144">
        <f>IF(U207="zákl. přenesená",N207,0)</f>
        <v>0</v>
      </c>
      <c r="BH207" s="144">
        <f>IF(U207="sníž. přenesená",N207,0)</f>
        <v>0</v>
      </c>
      <c r="BI207" s="144">
        <f>IF(U207="nulová",N207,0)</f>
        <v>0</v>
      </c>
      <c r="BJ207" s="24" t="s">
        <v>86</v>
      </c>
      <c r="BK207" s="144">
        <f>ROUND(L207*K207,2)</f>
        <v>0</v>
      </c>
      <c r="BL207" s="24" t="s">
        <v>155</v>
      </c>
      <c r="BM207" s="24" t="s">
        <v>295</v>
      </c>
    </row>
    <row r="208" s="10" customFormat="1" ht="16.5" customHeight="1">
      <c r="B208" s="232"/>
      <c r="C208" s="233"/>
      <c r="D208" s="233"/>
      <c r="E208" s="234" t="s">
        <v>22</v>
      </c>
      <c r="F208" s="235" t="s">
        <v>296</v>
      </c>
      <c r="G208" s="236"/>
      <c r="H208" s="236"/>
      <c r="I208" s="236"/>
      <c r="J208" s="233"/>
      <c r="K208" s="234" t="s">
        <v>22</v>
      </c>
      <c r="L208" s="233"/>
      <c r="M208" s="233"/>
      <c r="N208" s="233"/>
      <c r="O208" s="233"/>
      <c r="P208" s="233"/>
      <c r="Q208" s="233"/>
      <c r="R208" s="237"/>
      <c r="T208" s="238"/>
      <c r="U208" s="233"/>
      <c r="V208" s="233"/>
      <c r="W208" s="233"/>
      <c r="X208" s="233"/>
      <c r="Y208" s="233"/>
      <c r="Z208" s="233"/>
      <c r="AA208" s="239"/>
      <c r="AT208" s="240" t="s">
        <v>158</v>
      </c>
      <c r="AU208" s="240" t="s">
        <v>108</v>
      </c>
      <c r="AV208" s="10" t="s">
        <v>86</v>
      </c>
      <c r="AW208" s="10" t="s">
        <v>36</v>
      </c>
      <c r="AX208" s="10" t="s">
        <v>78</v>
      </c>
      <c r="AY208" s="240" t="s">
        <v>150</v>
      </c>
    </row>
    <row r="209" s="11" customFormat="1" ht="16.5" customHeight="1">
      <c r="B209" s="241"/>
      <c r="C209" s="242"/>
      <c r="D209" s="242"/>
      <c r="E209" s="243" t="s">
        <v>22</v>
      </c>
      <c r="F209" s="244" t="s">
        <v>297</v>
      </c>
      <c r="G209" s="242"/>
      <c r="H209" s="242"/>
      <c r="I209" s="242"/>
      <c r="J209" s="242"/>
      <c r="K209" s="245">
        <v>12.231999999999999</v>
      </c>
      <c r="L209" s="242"/>
      <c r="M209" s="242"/>
      <c r="N209" s="242"/>
      <c r="O209" s="242"/>
      <c r="P209" s="242"/>
      <c r="Q209" s="242"/>
      <c r="R209" s="246"/>
      <c r="T209" s="247"/>
      <c r="U209" s="242"/>
      <c r="V209" s="242"/>
      <c r="W209" s="242"/>
      <c r="X209" s="242"/>
      <c r="Y209" s="242"/>
      <c r="Z209" s="242"/>
      <c r="AA209" s="248"/>
      <c r="AT209" s="249" t="s">
        <v>158</v>
      </c>
      <c r="AU209" s="249" t="s">
        <v>108</v>
      </c>
      <c r="AV209" s="11" t="s">
        <v>108</v>
      </c>
      <c r="AW209" s="11" t="s">
        <v>36</v>
      </c>
      <c r="AX209" s="11" t="s">
        <v>86</v>
      </c>
      <c r="AY209" s="249" t="s">
        <v>150</v>
      </c>
    </row>
    <row r="210" s="1" customFormat="1" ht="25.5" customHeight="1">
      <c r="B210" s="48"/>
      <c r="C210" s="221" t="s">
        <v>298</v>
      </c>
      <c r="D210" s="221" t="s">
        <v>151</v>
      </c>
      <c r="E210" s="222" t="s">
        <v>299</v>
      </c>
      <c r="F210" s="223" t="s">
        <v>300</v>
      </c>
      <c r="G210" s="223"/>
      <c r="H210" s="223"/>
      <c r="I210" s="223"/>
      <c r="J210" s="224" t="s">
        <v>206</v>
      </c>
      <c r="K210" s="225">
        <v>110.08799999999999</v>
      </c>
      <c r="L210" s="226">
        <v>0</v>
      </c>
      <c r="M210" s="227"/>
      <c r="N210" s="228">
        <f>ROUND(L210*K210,2)</f>
        <v>0</v>
      </c>
      <c r="O210" s="228"/>
      <c r="P210" s="228"/>
      <c r="Q210" s="228"/>
      <c r="R210" s="50"/>
      <c r="T210" s="229" t="s">
        <v>22</v>
      </c>
      <c r="U210" s="58" t="s">
        <v>43</v>
      </c>
      <c r="V210" s="49"/>
      <c r="W210" s="230">
        <f>V210*K210</f>
        <v>0</v>
      </c>
      <c r="X210" s="230">
        <v>0</v>
      </c>
      <c r="Y210" s="230">
        <f>X210*K210</f>
        <v>0</v>
      </c>
      <c r="Z210" s="230">
        <v>0</v>
      </c>
      <c r="AA210" s="231">
        <f>Z210*K210</f>
        <v>0</v>
      </c>
      <c r="AR210" s="24" t="s">
        <v>155</v>
      </c>
      <c r="AT210" s="24" t="s">
        <v>151</v>
      </c>
      <c r="AU210" s="24" t="s">
        <v>108</v>
      </c>
      <c r="AY210" s="24" t="s">
        <v>150</v>
      </c>
      <c r="BE210" s="144">
        <f>IF(U210="základní",N210,0)</f>
        <v>0</v>
      </c>
      <c r="BF210" s="144">
        <f>IF(U210="snížená",N210,0)</f>
        <v>0</v>
      </c>
      <c r="BG210" s="144">
        <f>IF(U210="zákl. přenesená",N210,0)</f>
        <v>0</v>
      </c>
      <c r="BH210" s="144">
        <f>IF(U210="sníž. přenesená",N210,0)</f>
        <v>0</v>
      </c>
      <c r="BI210" s="144">
        <f>IF(U210="nulová",N210,0)</f>
        <v>0</v>
      </c>
      <c r="BJ210" s="24" t="s">
        <v>86</v>
      </c>
      <c r="BK210" s="144">
        <f>ROUND(L210*K210,2)</f>
        <v>0</v>
      </c>
      <c r="BL210" s="24" t="s">
        <v>155</v>
      </c>
      <c r="BM210" s="24" t="s">
        <v>301</v>
      </c>
    </row>
    <row r="211" s="1" customFormat="1" ht="38.25" customHeight="1">
      <c r="B211" s="48"/>
      <c r="C211" s="221" t="s">
        <v>302</v>
      </c>
      <c r="D211" s="221" t="s">
        <v>151</v>
      </c>
      <c r="E211" s="222" t="s">
        <v>303</v>
      </c>
      <c r="F211" s="223" t="s">
        <v>304</v>
      </c>
      <c r="G211" s="223"/>
      <c r="H211" s="223"/>
      <c r="I211" s="223"/>
      <c r="J211" s="224" t="s">
        <v>206</v>
      </c>
      <c r="K211" s="225">
        <v>12.231999999999999</v>
      </c>
      <c r="L211" s="226">
        <v>0</v>
      </c>
      <c r="M211" s="227"/>
      <c r="N211" s="228">
        <f>ROUND(L211*K211,2)</f>
        <v>0</v>
      </c>
      <c r="O211" s="228"/>
      <c r="P211" s="228"/>
      <c r="Q211" s="228"/>
      <c r="R211" s="50"/>
      <c r="T211" s="229" t="s">
        <v>22</v>
      </c>
      <c r="U211" s="58" t="s">
        <v>43</v>
      </c>
      <c r="V211" s="49"/>
      <c r="W211" s="230">
        <f>V211*K211</f>
        <v>0</v>
      </c>
      <c r="X211" s="230">
        <v>0</v>
      </c>
      <c r="Y211" s="230">
        <f>X211*K211</f>
        <v>0</v>
      </c>
      <c r="Z211" s="230">
        <v>0</v>
      </c>
      <c r="AA211" s="231">
        <f>Z211*K211</f>
        <v>0</v>
      </c>
      <c r="AR211" s="24" t="s">
        <v>155</v>
      </c>
      <c r="AT211" s="24" t="s">
        <v>151</v>
      </c>
      <c r="AU211" s="24" t="s">
        <v>108</v>
      </c>
      <c r="AY211" s="24" t="s">
        <v>150</v>
      </c>
      <c r="BE211" s="144">
        <f>IF(U211="základní",N211,0)</f>
        <v>0</v>
      </c>
      <c r="BF211" s="144">
        <f>IF(U211="snížená",N211,0)</f>
        <v>0</v>
      </c>
      <c r="BG211" s="144">
        <f>IF(U211="zákl. přenesená",N211,0)</f>
        <v>0</v>
      </c>
      <c r="BH211" s="144">
        <f>IF(U211="sníž. přenesená",N211,0)</f>
        <v>0</v>
      </c>
      <c r="BI211" s="144">
        <f>IF(U211="nulová",N211,0)</f>
        <v>0</v>
      </c>
      <c r="BJ211" s="24" t="s">
        <v>86</v>
      </c>
      <c r="BK211" s="144">
        <f>ROUND(L211*K211,2)</f>
        <v>0</v>
      </c>
      <c r="BL211" s="24" t="s">
        <v>155</v>
      </c>
      <c r="BM211" s="24" t="s">
        <v>305</v>
      </c>
    </row>
    <row r="212" s="1" customFormat="1" ht="38.25" customHeight="1">
      <c r="B212" s="48"/>
      <c r="C212" s="221" t="s">
        <v>306</v>
      </c>
      <c r="D212" s="221" t="s">
        <v>151</v>
      </c>
      <c r="E212" s="222" t="s">
        <v>307</v>
      </c>
      <c r="F212" s="223" t="s">
        <v>308</v>
      </c>
      <c r="G212" s="223"/>
      <c r="H212" s="223"/>
      <c r="I212" s="223"/>
      <c r="J212" s="224" t="s">
        <v>206</v>
      </c>
      <c r="K212" s="225">
        <v>5.3440000000000003</v>
      </c>
      <c r="L212" s="226">
        <v>0</v>
      </c>
      <c r="M212" s="227"/>
      <c r="N212" s="228">
        <f>ROUND(L212*K212,2)</f>
        <v>0</v>
      </c>
      <c r="O212" s="228"/>
      <c r="P212" s="228"/>
      <c r="Q212" s="228"/>
      <c r="R212" s="50"/>
      <c r="T212" s="229" t="s">
        <v>22</v>
      </c>
      <c r="U212" s="58" t="s">
        <v>43</v>
      </c>
      <c r="V212" s="49"/>
      <c r="W212" s="230">
        <f>V212*K212</f>
        <v>0</v>
      </c>
      <c r="X212" s="230">
        <v>0</v>
      </c>
      <c r="Y212" s="230">
        <f>X212*K212</f>
        <v>0</v>
      </c>
      <c r="Z212" s="230">
        <v>0</v>
      </c>
      <c r="AA212" s="231">
        <f>Z212*K212</f>
        <v>0</v>
      </c>
      <c r="AR212" s="24" t="s">
        <v>155</v>
      </c>
      <c r="AT212" s="24" t="s">
        <v>151</v>
      </c>
      <c r="AU212" s="24" t="s">
        <v>108</v>
      </c>
      <c r="AY212" s="24" t="s">
        <v>150</v>
      </c>
      <c r="BE212" s="144">
        <f>IF(U212="základní",N212,0)</f>
        <v>0</v>
      </c>
      <c r="BF212" s="144">
        <f>IF(U212="snížená",N212,0)</f>
        <v>0</v>
      </c>
      <c r="BG212" s="144">
        <f>IF(U212="zákl. přenesená",N212,0)</f>
        <v>0</v>
      </c>
      <c r="BH212" s="144">
        <f>IF(U212="sníž. přenesená",N212,0)</f>
        <v>0</v>
      </c>
      <c r="BI212" s="144">
        <f>IF(U212="nulová",N212,0)</f>
        <v>0</v>
      </c>
      <c r="BJ212" s="24" t="s">
        <v>86</v>
      </c>
      <c r="BK212" s="144">
        <f>ROUND(L212*K212,2)</f>
        <v>0</v>
      </c>
      <c r="BL212" s="24" t="s">
        <v>155</v>
      </c>
      <c r="BM212" s="24" t="s">
        <v>309</v>
      </c>
    </row>
    <row r="213" s="9" customFormat="1" ht="29.88" customHeight="1">
      <c r="B213" s="207"/>
      <c r="C213" s="208"/>
      <c r="D213" s="218" t="s">
        <v>122</v>
      </c>
      <c r="E213" s="218"/>
      <c r="F213" s="218"/>
      <c r="G213" s="218"/>
      <c r="H213" s="218"/>
      <c r="I213" s="218"/>
      <c r="J213" s="218"/>
      <c r="K213" s="218"/>
      <c r="L213" s="218"/>
      <c r="M213" s="218"/>
      <c r="N213" s="270">
        <f>BK213</f>
        <v>0</v>
      </c>
      <c r="O213" s="271"/>
      <c r="P213" s="271"/>
      <c r="Q213" s="271"/>
      <c r="R213" s="211"/>
      <c r="T213" s="212"/>
      <c r="U213" s="208"/>
      <c r="V213" s="208"/>
      <c r="W213" s="213">
        <f>W214</f>
        <v>0</v>
      </c>
      <c r="X213" s="208"/>
      <c r="Y213" s="213">
        <f>Y214</f>
        <v>0</v>
      </c>
      <c r="Z213" s="208"/>
      <c r="AA213" s="214">
        <f>AA214</f>
        <v>0</v>
      </c>
      <c r="AR213" s="215" t="s">
        <v>86</v>
      </c>
      <c r="AT213" s="216" t="s">
        <v>77</v>
      </c>
      <c r="AU213" s="216" t="s">
        <v>86</v>
      </c>
      <c r="AY213" s="215" t="s">
        <v>150</v>
      </c>
      <c r="BK213" s="217">
        <f>BK214</f>
        <v>0</v>
      </c>
    </row>
    <row r="214" s="1" customFormat="1" ht="25.5" customHeight="1">
      <c r="B214" s="48"/>
      <c r="C214" s="221" t="s">
        <v>310</v>
      </c>
      <c r="D214" s="221" t="s">
        <v>151</v>
      </c>
      <c r="E214" s="222" t="s">
        <v>311</v>
      </c>
      <c r="F214" s="223" t="s">
        <v>312</v>
      </c>
      <c r="G214" s="223"/>
      <c r="H214" s="223"/>
      <c r="I214" s="223"/>
      <c r="J214" s="224" t="s">
        <v>206</v>
      </c>
      <c r="K214" s="225">
        <v>15.385999999999999</v>
      </c>
      <c r="L214" s="226">
        <v>0</v>
      </c>
      <c r="M214" s="227"/>
      <c r="N214" s="228">
        <f>ROUND(L214*K214,2)</f>
        <v>0</v>
      </c>
      <c r="O214" s="228"/>
      <c r="P214" s="228"/>
      <c r="Q214" s="228"/>
      <c r="R214" s="50"/>
      <c r="T214" s="229" t="s">
        <v>22</v>
      </c>
      <c r="U214" s="58" t="s">
        <v>43</v>
      </c>
      <c r="V214" s="49"/>
      <c r="W214" s="230">
        <f>V214*K214</f>
        <v>0</v>
      </c>
      <c r="X214" s="230">
        <v>0</v>
      </c>
      <c r="Y214" s="230">
        <f>X214*K214</f>
        <v>0</v>
      </c>
      <c r="Z214" s="230">
        <v>0</v>
      </c>
      <c r="AA214" s="231">
        <f>Z214*K214</f>
        <v>0</v>
      </c>
      <c r="AR214" s="24" t="s">
        <v>155</v>
      </c>
      <c r="AT214" s="24" t="s">
        <v>151</v>
      </c>
      <c r="AU214" s="24" t="s">
        <v>108</v>
      </c>
      <c r="AY214" s="24" t="s">
        <v>150</v>
      </c>
      <c r="BE214" s="144">
        <f>IF(U214="základní",N214,0)</f>
        <v>0</v>
      </c>
      <c r="BF214" s="144">
        <f>IF(U214="snížená",N214,0)</f>
        <v>0</v>
      </c>
      <c r="BG214" s="144">
        <f>IF(U214="zákl. přenesená",N214,0)</f>
        <v>0</v>
      </c>
      <c r="BH214" s="144">
        <f>IF(U214="sníž. přenesená",N214,0)</f>
        <v>0</v>
      </c>
      <c r="BI214" s="144">
        <f>IF(U214="nulová",N214,0)</f>
        <v>0</v>
      </c>
      <c r="BJ214" s="24" t="s">
        <v>86</v>
      </c>
      <c r="BK214" s="144">
        <f>ROUND(L214*K214,2)</f>
        <v>0</v>
      </c>
      <c r="BL214" s="24" t="s">
        <v>155</v>
      </c>
      <c r="BM214" s="24" t="s">
        <v>313</v>
      </c>
    </row>
    <row r="215" s="9" customFormat="1" ht="37.44" customHeight="1">
      <c r="B215" s="207"/>
      <c r="C215" s="208"/>
      <c r="D215" s="209" t="s">
        <v>123</v>
      </c>
      <c r="E215" s="209"/>
      <c r="F215" s="209"/>
      <c r="G215" s="209"/>
      <c r="H215" s="209"/>
      <c r="I215" s="209"/>
      <c r="J215" s="209"/>
      <c r="K215" s="209"/>
      <c r="L215" s="209"/>
      <c r="M215" s="209"/>
      <c r="N215" s="272">
        <f>BK215</f>
        <v>0</v>
      </c>
      <c r="O215" s="273"/>
      <c r="P215" s="273"/>
      <c r="Q215" s="273"/>
      <c r="R215" s="211"/>
      <c r="T215" s="212"/>
      <c r="U215" s="208"/>
      <c r="V215" s="208"/>
      <c r="W215" s="213">
        <f>W216+W220+W225</f>
        <v>0</v>
      </c>
      <c r="X215" s="208"/>
      <c r="Y215" s="213">
        <f>Y216+Y220+Y225</f>
        <v>0</v>
      </c>
      <c r="Z215" s="208"/>
      <c r="AA215" s="214">
        <f>AA216+AA220+AA225</f>
        <v>0</v>
      </c>
      <c r="AR215" s="215" t="s">
        <v>187</v>
      </c>
      <c r="AT215" s="216" t="s">
        <v>77</v>
      </c>
      <c r="AU215" s="216" t="s">
        <v>78</v>
      </c>
      <c r="AY215" s="215" t="s">
        <v>150</v>
      </c>
      <c r="BK215" s="217">
        <f>BK216+BK220+BK225</f>
        <v>0</v>
      </c>
    </row>
    <row r="216" s="9" customFormat="1" ht="19.92" customHeight="1">
      <c r="B216" s="207"/>
      <c r="C216" s="208"/>
      <c r="D216" s="218" t="s">
        <v>124</v>
      </c>
      <c r="E216" s="218"/>
      <c r="F216" s="218"/>
      <c r="G216" s="218"/>
      <c r="H216" s="218"/>
      <c r="I216" s="218"/>
      <c r="J216" s="218"/>
      <c r="K216" s="218"/>
      <c r="L216" s="218"/>
      <c r="M216" s="218"/>
      <c r="N216" s="219">
        <f>BK216</f>
        <v>0</v>
      </c>
      <c r="O216" s="220"/>
      <c r="P216" s="220"/>
      <c r="Q216" s="220"/>
      <c r="R216" s="211"/>
      <c r="T216" s="212"/>
      <c r="U216" s="208"/>
      <c r="V216" s="208"/>
      <c r="W216" s="213">
        <f>SUM(W217:W219)</f>
        <v>0</v>
      </c>
      <c r="X216" s="208"/>
      <c r="Y216" s="213">
        <f>SUM(Y217:Y219)</f>
        <v>0</v>
      </c>
      <c r="Z216" s="208"/>
      <c r="AA216" s="214">
        <f>SUM(AA217:AA219)</f>
        <v>0</v>
      </c>
      <c r="AR216" s="215" t="s">
        <v>187</v>
      </c>
      <c r="AT216" s="216" t="s">
        <v>77</v>
      </c>
      <c r="AU216" s="216" t="s">
        <v>86</v>
      </c>
      <c r="AY216" s="215" t="s">
        <v>150</v>
      </c>
      <c r="BK216" s="217">
        <f>SUM(BK217:BK219)</f>
        <v>0</v>
      </c>
    </row>
    <row r="217" s="1" customFormat="1" ht="16.5" customHeight="1">
      <c r="B217" s="48"/>
      <c r="C217" s="221" t="s">
        <v>314</v>
      </c>
      <c r="D217" s="221" t="s">
        <v>151</v>
      </c>
      <c r="E217" s="222" t="s">
        <v>315</v>
      </c>
      <c r="F217" s="223" t="s">
        <v>128</v>
      </c>
      <c r="G217" s="223"/>
      <c r="H217" s="223"/>
      <c r="I217" s="223"/>
      <c r="J217" s="224" t="s">
        <v>316</v>
      </c>
      <c r="K217" s="225">
        <v>1</v>
      </c>
      <c r="L217" s="226">
        <v>0</v>
      </c>
      <c r="M217" s="227"/>
      <c r="N217" s="228">
        <f>ROUND(L217*K217,2)</f>
        <v>0</v>
      </c>
      <c r="O217" s="228"/>
      <c r="P217" s="228"/>
      <c r="Q217" s="228"/>
      <c r="R217" s="50"/>
      <c r="T217" s="229" t="s">
        <v>22</v>
      </c>
      <c r="U217" s="58" t="s">
        <v>43</v>
      </c>
      <c r="V217" s="49"/>
      <c r="W217" s="230">
        <f>V217*K217</f>
        <v>0</v>
      </c>
      <c r="X217" s="230">
        <v>0</v>
      </c>
      <c r="Y217" s="230">
        <f>X217*K217</f>
        <v>0</v>
      </c>
      <c r="Z217" s="230">
        <v>0</v>
      </c>
      <c r="AA217" s="231">
        <f>Z217*K217</f>
        <v>0</v>
      </c>
      <c r="AR217" s="24" t="s">
        <v>317</v>
      </c>
      <c r="AT217" s="24" t="s">
        <v>151</v>
      </c>
      <c r="AU217" s="24" t="s">
        <v>108</v>
      </c>
      <c r="AY217" s="24" t="s">
        <v>150</v>
      </c>
      <c r="BE217" s="144">
        <f>IF(U217="základní",N217,0)</f>
        <v>0</v>
      </c>
      <c r="BF217" s="144">
        <f>IF(U217="snížená",N217,0)</f>
        <v>0</v>
      </c>
      <c r="BG217" s="144">
        <f>IF(U217="zákl. přenesená",N217,0)</f>
        <v>0</v>
      </c>
      <c r="BH217" s="144">
        <f>IF(U217="sníž. přenesená",N217,0)</f>
        <v>0</v>
      </c>
      <c r="BI217" s="144">
        <f>IF(U217="nulová",N217,0)</f>
        <v>0</v>
      </c>
      <c r="BJ217" s="24" t="s">
        <v>86</v>
      </c>
      <c r="BK217" s="144">
        <f>ROUND(L217*K217,2)</f>
        <v>0</v>
      </c>
      <c r="BL217" s="24" t="s">
        <v>317</v>
      </c>
      <c r="BM217" s="24" t="s">
        <v>318</v>
      </c>
    </row>
    <row r="218" s="10" customFormat="1" ht="25.5" customHeight="1">
      <c r="B218" s="232"/>
      <c r="C218" s="233"/>
      <c r="D218" s="233"/>
      <c r="E218" s="234" t="s">
        <v>22</v>
      </c>
      <c r="F218" s="235" t="s">
        <v>319</v>
      </c>
      <c r="G218" s="236"/>
      <c r="H218" s="236"/>
      <c r="I218" s="236"/>
      <c r="J218" s="233"/>
      <c r="K218" s="234" t="s">
        <v>22</v>
      </c>
      <c r="L218" s="233"/>
      <c r="M218" s="233"/>
      <c r="N218" s="233"/>
      <c r="O218" s="233"/>
      <c r="P218" s="233"/>
      <c r="Q218" s="233"/>
      <c r="R218" s="237"/>
      <c r="T218" s="238"/>
      <c r="U218" s="233"/>
      <c r="V218" s="233"/>
      <c r="W218" s="233"/>
      <c r="X218" s="233"/>
      <c r="Y218" s="233"/>
      <c r="Z218" s="233"/>
      <c r="AA218" s="239"/>
      <c r="AT218" s="240" t="s">
        <v>158</v>
      </c>
      <c r="AU218" s="240" t="s">
        <v>108</v>
      </c>
      <c r="AV218" s="10" t="s">
        <v>86</v>
      </c>
      <c r="AW218" s="10" t="s">
        <v>36</v>
      </c>
      <c r="AX218" s="10" t="s">
        <v>78</v>
      </c>
      <c r="AY218" s="240" t="s">
        <v>150</v>
      </c>
    </row>
    <row r="219" s="11" customFormat="1" ht="16.5" customHeight="1">
      <c r="B219" s="241"/>
      <c r="C219" s="242"/>
      <c r="D219" s="242"/>
      <c r="E219" s="243" t="s">
        <v>22</v>
      </c>
      <c r="F219" s="244" t="s">
        <v>86</v>
      </c>
      <c r="G219" s="242"/>
      <c r="H219" s="242"/>
      <c r="I219" s="242"/>
      <c r="J219" s="242"/>
      <c r="K219" s="245">
        <v>1</v>
      </c>
      <c r="L219" s="242"/>
      <c r="M219" s="242"/>
      <c r="N219" s="242"/>
      <c r="O219" s="242"/>
      <c r="P219" s="242"/>
      <c r="Q219" s="242"/>
      <c r="R219" s="246"/>
      <c r="T219" s="247"/>
      <c r="U219" s="242"/>
      <c r="V219" s="242"/>
      <c r="W219" s="242"/>
      <c r="X219" s="242"/>
      <c r="Y219" s="242"/>
      <c r="Z219" s="242"/>
      <c r="AA219" s="248"/>
      <c r="AT219" s="249" t="s">
        <v>158</v>
      </c>
      <c r="AU219" s="249" t="s">
        <v>108</v>
      </c>
      <c r="AV219" s="11" t="s">
        <v>108</v>
      </c>
      <c r="AW219" s="11" t="s">
        <v>36</v>
      </c>
      <c r="AX219" s="11" t="s">
        <v>86</v>
      </c>
      <c r="AY219" s="249" t="s">
        <v>150</v>
      </c>
    </row>
    <row r="220" s="9" customFormat="1" ht="29.88" customHeight="1">
      <c r="B220" s="207"/>
      <c r="C220" s="208"/>
      <c r="D220" s="218" t="s">
        <v>125</v>
      </c>
      <c r="E220" s="218"/>
      <c r="F220" s="218"/>
      <c r="G220" s="218"/>
      <c r="H220" s="218"/>
      <c r="I220" s="218"/>
      <c r="J220" s="218"/>
      <c r="K220" s="218"/>
      <c r="L220" s="218"/>
      <c r="M220" s="218"/>
      <c r="N220" s="219">
        <f>BK220</f>
        <v>0</v>
      </c>
      <c r="O220" s="220"/>
      <c r="P220" s="220"/>
      <c r="Q220" s="220"/>
      <c r="R220" s="211"/>
      <c r="T220" s="212"/>
      <c r="U220" s="208"/>
      <c r="V220" s="208"/>
      <c r="W220" s="213">
        <f>SUM(W221:W224)</f>
        <v>0</v>
      </c>
      <c r="X220" s="208"/>
      <c r="Y220" s="213">
        <f>SUM(Y221:Y224)</f>
        <v>0</v>
      </c>
      <c r="Z220" s="208"/>
      <c r="AA220" s="214">
        <f>SUM(AA221:AA224)</f>
        <v>0</v>
      </c>
      <c r="AR220" s="215" t="s">
        <v>187</v>
      </c>
      <c r="AT220" s="216" t="s">
        <v>77</v>
      </c>
      <c r="AU220" s="216" t="s">
        <v>86</v>
      </c>
      <c r="AY220" s="215" t="s">
        <v>150</v>
      </c>
      <c r="BK220" s="217">
        <f>SUM(BK221:BK224)</f>
        <v>0</v>
      </c>
    </row>
    <row r="221" s="1" customFormat="1" ht="16.5" customHeight="1">
      <c r="B221" s="48"/>
      <c r="C221" s="221" t="s">
        <v>320</v>
      </c>
      <c r="D221" s="221" t="s">
        <v>151</v>
      </c>
      <c r="E221" s="222" t="s">
        <v>321</v>
      </c>
      <c r="F221" s="223" t="s">
        <v>322</v>
      </c>
      <c r="G221" s="223"/>
      <c r="H221" s="223"/>
      <c r="I221" s="223"/>
      <c r="J221" s="224" t="s">
        <v>316</v>
      </c>
      <c r="K221" s="225">
        <v>1</v>
      </c>
      <c r="L221" s="226">
        <v>0</v>
      </c>
      <c r="M221" s="227"/>
      <c r="N221" s="228">
        <f>ROUND(L221*K221,2)</f>
        <v>0</v>
      </c>
      <c r="O221" s="228"/>
      <c r="P221" s="228"/>
      <c r="Q221" s="228"/>
      <c r="R221" s="50"/>
      <c r="T221" s="229" t="s">
        <v>22</v>
      </c>
      <c r="U221" s="58" t="s">
        <v>43</v>
      </c>
      <c r="V221" s="49"/>
      <c r="W221" s="230">
        <f>V221*K221</f>
        <v>0</v>
      </c>
      <c r="X221" s="230">
        <v>0</v>
      </c>
      <c r="Y221" s="230">
        <f>X221*K221</f>
        <v>0</v>
      </c>
      <c r="Z221" s="230">
        <v>0</v>
      </c>
      <c r="AA221" s="231">
        <f>Z221*K221</f>
        <v>0</v>
      </c>
      <c r="AR221" s="24" t="s">
        <v>317</v>
      </c>
      <c r="AT221" s="24" t="s">
        <v>151</v>
      </c>
      <c r="AU221" s="24" t="s">
        <v>108</v>
      </c>
      <c r="AY221" s="24" t="s">
        <v>150</v>
      </c>
      <c r="BE221" s="144">
        <f>IF(U221="základní",N221,0)</f>
        <v>0</v>
      </c>
      <c r="BF221" s="144">
        <f>IF(U221="snížená",N221,0)</f>
        <v>0</v>
      </c>
      <c r="BG221" s="144">
        <f>IF(U221="zákl. přenesená",N221,0)</f>
        <v>0</v>
      </c>
      <c r="BH221" s="144">
        <f>IF(U221="sníž. přenesená",N221,0)</f>
        <v>0</v>
      </c>
      <c r="BI221" s="144">
        <f>IF(U221="nulová",N221,0)</f>
        <v>0</v>
      </c>
      <c r="BJ221" s="24" t="s">
        <v>86</v>
      </c>
      <c r="BK221" s="144">
        <f>ROUND(L221*K221,2)</f>
        <v>0</v>
      </c>
      <c r="BL221" s="24" t="s">
        <v>317</v>
      </c>
      <c r="BM221" s="24" t="s">
        <v>323</v>
      </c>
    </row>
    <row r="222" s="10" customFormat="1" ht="16.5" customHeight="1">
      <c r="B222" s="232"/>
      <c r="C222" s="233"/>
      <c r="D222" s="233"/>
      <c r="E222" s="234" t="s">
        <v>22</v>
      </c>
      <c r="F222" s="235" t="s">
        <v>324</v>
      </c>
      <c r="G222" s="236"/>
      <c r="H222" s="236"/>
      <c r="I222" s="236"/>
      <c r="J222" s="233"/>
      <c r="K222" s="234" t="s">
        <v>22</v>
      </c>
      <c r="L222" s="233"/>
      <c r="M222" s="233"/>
      <c r="N222" s="233"/>
      <c r="O222" s="233"/>
      <c r="P222" s="233"/>
      <c r="Q222" s="233"/>
      <c r="R222" s="237"/>
      <c r="T222" s="238"/>
      <c r="U222" s="233"/>
      <c r="V222" s="233"/>
      <c r="W222" s="233"/>
      <c r="X222" s="233"/>
      <c r="Y222" s="233"/>
      <c r="Z222" s="233"/>
      <c r="AA222" s="239"/>
      <c r="AT222" s="240" t="s">
        <v>158</v>
      </c>
      <c r="AU222" s="240" t="s">
        <v>108</v>
      </c>
      <c r="AV222" s="10" t="s">
        <v>86</v>
      </c>
      <c r="AW222" s="10" t="s">
        <v>36</v>
      </c>
      <c r="AX222" s="10" t="s">
        <v>78</v>
      </c>
      <c r="AY222" s="240" t="s">
        <v>150</v>
      </c>
    </row>
    <row r="223" s="10" customFormat="1" ht="25.5" customHeight="1">
      <c r="B223" s="232"/>
      <c r="C223" s="233"/>
      <c r="D223" s="233"/>
      <c r="E223" s="234" t="s">
        <v>22</v>
      </c>
      <c r="F223" s="259" t="s">
        <v>325</v>
      </c>
      <c r="G223" s="233"/>
      <c r="H223" s="233"/>
      <c r="I223" s="233"/>
      <c r="J223" s="233"/>
      <c r="K223" s="234" t="s">
        <v>22</v>
      </c>
      <c r="L223" s="233"/>
      <c r="M223" s="233"/>
      <c r="N223" s="233"/>
      <c r="O223" s="233"/>
      <c r="P223" s="233"/>
      <c r="Q223" s="233"/>
      <c r="R223" s="237"/>
      <c r="T223" s="238"/>
      <c r="U223" s="233"/>
      <c r="V223" s="233"/>
      <c r="W223" s="233"/>
      <c r="X223" s="233"/>
      <c r="Y223" s="233"/>
      <c r="Z223" s="233"/>
      <c r="AA223" s="239"/>
      <c r="AT223" s="240" t="s">
        <v>158</v>
      </c>
      <c r="AU223" s="240" t="s">
        <v>108</v>
      </c>
      <c r="AV223" s="10" t="s">
        <v>86</v>
      </c>
      <c r="AW223" s="10" t="s">
        <v>36</v>
      </c>
      <c r="AX223" s="10" t="s">
        <v>78</v>
      </c>
      <c r="AY223" s="240" t="s">
        <v>150</v>
      </c>
    </row>
    <row r="224" s="11" customFormat="1" ht="16.5" customHeight="1">
      <c r="B224" s="241"/>
      <c r="C224" s="242"/>
      <c r="D224" s="242"/>
      <c r="E224" s="243" t="s">
        <v>22</v>
      </c>
      <c r="F224" s="244" t="s">
        <v>86</v>
      </c>
      <c r="G224" s="242"/>
      <c r="H224" s="242"/>
      <c r="I224" s="242"/>
      <c r="J224" s="242"/>
      <c r="K224" s="245">
        <v>1</v>
      </c>
      <c r="L224" s="242"/>
      <c r="M224" s="242"/>
      <c r="N224" s="242"/>
      <c r="O224" s="242"/>
      <c r="P224" s="242"/>
      <c r="Q224" s="242"/>
      <c r="R224" s="246"/>
      <c r="T224" s="247"/>
      <c r="U224" s="242"/>
      <c r="V224" s="242"/>
      <c r="W224" s="242"/>
      <c r="X224" s="242"/>
      <c r="Y224" s="242"/>
      <c r="Z224" s="242"/>
      <c r="AA224" s="248"/>
      <c r="AT224" s="249" t="s">
        <v>158</v>
      </c>
      <c r="AU224" s="249" t="s">
        <v>108</v>
      </c>
      <c r="AV224" s="11" t="s">
        <v>108</v>
      </c>
      <c r="AW224" s="11" t="s">
        <v>36</v>
      </c>
      <c r="AX224" s="11" t="s">
        <v>86</v>
      </c>
      <c r="AY224" s="249" t="s">
        <v>150</v>
      </c>
    </row>
    <row r="225" s="9" customFormat="1" ht="29.88" customHeight="1">
      <c r="B225" s="207"/>
      <c r="C225" s="208"/>
      <c r="D225" s="218" t="s">
        <v>126</v>
      </c>
      <c r="E225" s="218"/>
      <c r="F225" s="218"/>
      <c r="G225" s="218"/>
      <c r="H225" s="218"/>
      <c r="I225" s="218"/>
      <c r="J225" s="218"/>
      <c r="K225" s="218"/>
      <c r="L225" s="218"/>
      <c r="M225" s="218"/>
      <c r="N225" s="219">
        <f>BK225</f>
        <v>0</v>
      </c>
      <c r="O225" s="220"/>
      <c r="P225" s="220"/>
      <c r="Q225" s="220"/>
      <c r="R225" s="211"/>
      <c r="T225" s="212"/>
      <c r="U225" s="208"/>
      <c r="V225" s="208"/>
      <c r="W225" s="213">
        <f>SUM(W226:W229)</f>
        <v>0</v>
      </c>
      <c r="X225" s="208"/>
      <c r="Y225" s="213">
        <f>SUM(Y226:Y229)</f>
        <v>0</v>
      </c>
      <c r="Z225" s="208"/>
      <c r="AA225" s="214">
        <f>SUM(AA226:AA229)</f>
        <v>0</v>
      </c>
      <c r="AR225" s="215" t="s">
        <v>187</v>
      </c>
      <c r="AT225" s="216" t="s">
        <v>77</v>
      </c>
      <c r="AU225" s="216" t="s">
        <v>86</v>
      </c>
      <c r="AY225" s="215" t="s">
        <v>150</v>
      </c>
      <c r="BK225" s="217">
        <f>SUM(BK226:BK229)</f>
        <v>0</v>
      </c>
    </row>
    <row r="226" s="1" customFormat="1" ht="16.5" customHeight="1">
      <c r="B226" s="48"/>
      <c r="C226" s="221" t="s">
        <v>326</v>
      </c>
      <c r="D226" s="221" t="s">
        <v>151</v>
      </c>
      <c r="E226" s="222" t="s">
        <v>327</v>
      </c>
      <c r="F226" s="223" t="s">
        <v>97</v>
      </c>
      <c r="G226" s="223"/>
      <c r="H226" s="223"/>
      <c r="I226" s="223"/>
      <c r="J226" s="224" t="s">
        <v>316</v>
      </c>
      <c r="K226" s="225">
        <v>1</v>
      </c>
      <c r="L226" s="226">
        <v>0</v>
      </c>
      <c r="M226" s="227"/>
      <c r="N226" s="228">
        <f>ROUND(L226*K226,2)</f>
        <v>0</v>
      </c>
      <c r="O226" s="228"/>
      <c r="P226" s="228"/>
      <c r="Q226" s="228"/>
      <c r="R226" s="50"/>
      <c r="T226" s="229" t="s">
        <v>22</v>
      </c>
      <c r="U226" s="58" t="s">
        <v>43</v>
      </c>
      <c r="V226" s="49"/>
      <c r="W226" s="230">
        <f>V226*K226</f>
        <v>0</v>
      </c>
      <c r="X226" s="230">
        <v>0</v>
      </c>
      <c r="Y226" s="230">
        <f>X226*K226</f>
        <v>0</v>
      </c>
      <c r="Z226" s="230">
        <v>0</v>
      </c>
      <c r="AA226" s="231">
        <f>Z226*K226</f>
        <v>0</v>
      </c>
      <c r="AR226" s="24" t="s">
        <v>317</v>
      </c>
      <c r="AT226" s="24" t="s">
        <v>151</v>
      </c>
      <c r="AU226" s="24" t="s">
        <v>108</v>
      </c>
      <c r="AY226" s="24" t="s">
        <v>150</v>
      </c>
      <c r="BE226" s="144">
        <f>IF(U226="základní",N226,0)</f>
        <v>0</v>
      </c>
      <c r="BF226" s="144">
        <f>IF(U226="snížená",N226,0)</f>
        <v>0</v>
      </c>
      <c r="BG226" s="144">
        <f>IF(U226="zákl. přenesená",N226,0)</f>
        <v>0</v>
      </c>
      <c r="BH226" s="144">
        <f>IF(U226="sníž. přenesená",N226,0)</f>
        <v>0</v>
      </c>
      <c r="BI226" s="144">
        <f>IF(U226="nulová",N226,0)</f>
        <v>0</v>
      </c>
      <c r="BJ226" s="24" t="s">
        <v>86</v>
      </c>
      <c r="BK226" s="144">
        <f>ROUND(L226*K226,2)</f>
        <v>0</v>
      </c>
      <c r="BL226" s="24" t="s">
        <v>317</v>
      </c>
      <c r="BM226" s="24" t="s">
        <v>328</v>
      </c>
    </row>
    <row r="227" s="10" customFormat="1" ht="25.5" customHeight="1">
      <c r="B227" s="232"/>
      <c r="C227" s="233"/>
      <c r="D227" s="233"/>
      <c r="E227" s="234" t="s">
        <v>22</v>
      </c>
      <c r="F227" s="235" t="s">
        <v>329</v>
      </c>
      <c r="G227" s="236"/>
      <c r="H227" s="236"/>
      <c r="I227" s="236"/>
      <c r="J227" s="233"/>
      <c r="K227" s="234" t="s">
        <v>22</v>
      </c>
      <c r="L227" s="233"/>
      <c r="M227" s="233"/>
      <c r="N227" s="233"/>
      <c r="O227" s="233"/>
      <c r="P227" s="233"/>
      <c r="Q227" s="233"/>
      <c r="R227" s="237"/>
      <c r="T227" s="238"/>
      <c r="U227" s="233"/>
      <c r="V227" s="233"/>
      <c r="W227" s="233"/>
      <c r="X227" s="233"/>
      <c r="Y227" s="233"/>
      <c r="Z227" s="233"/>
      <c r="AA227" s="239"/>
      <c r="AT227" s="240" t="s">
        <v>158</v>
      </c>
      <c r="AU227" s="240" t="s">
        <v>108</v>
      </c>
      <c r="AV227" s="10" t="s">
        <v>86</v>
      </c>
      <c r="AW227" s="10" t="s">
        <v>36</v>
      </c>
      <c r="AX227" s="10" t="s">
        <v>78</v>
      </c>
      <c r="AY227" s="240" t="s">
        <v>150</v>
      </c>
    </row>
    <row r="228" s="10" customFormat="1" ht="16.5" customHeight="1">
      <c r="B228" s="232"/>
      <c r="C228" s="233"/>
      <c r="D228" s="233"/>
      <c r="E228" s="234" t="s">
        <v>22</v>
      </c>
      <c r="F228" s="259" t="s">
        <v>330</v>
      </c>
      <c r="G228" s="233"/>
      <c r="H228" s="233"/>
      <c r="I228" s="233"/>
      <c r="J228" s="233"/>
      <c r="K228" s="234" t="s">
        <v>22</v>
      </c>
      <c r="L228" s="233"/>
      <c r="M228" s="233"/>
      <c r="N228" s="233"/>
      <c r="O228" s="233"/>
      <c r="P228" s="233"/>
      <c r="Q228" s="233"/>
      <c r="R228" s="237"/>
      <c r="T228" s="238"/>
      <c r="U228" s="233"/>
      <c r="V228" s="233"/>
      <c r="W228" s="233"/>
      <c r="X228" s="233"/>
      <c r="Y228" s="233"/>
      <c r="Z228" s="233"/>
      <c r="AA228" s="239"/>
      <c r="AT228" s="240" t="s">
        <v>158</v>
      </c>
      <c r="AU228" s="240" t="s">
        <v>108</v>
      </c>
      <c r="AV228" s="10" t="s">
        <v>86</v>
      </c>
      <c r="AW228" s="10" t="s">
        <v>36</v>
      </c>
      <c r="AX228" s="10" t="s">
        <v>78</v>
      </c>
      <c r="AY228" s="240" t="s">
        <v>150</v>
      </c>
    </row>
    <row r="229" s="11" customFormat="1" ht="16.5" customHeight="1">
      <c r="B229" s="241"/>
      <c r="C229" s="242"/>
      <c r="D229" s="242"/>
      <c r="E229" s="243" t="s">
        <v>22</v>
      </c>
      <c r="F229" s="244" t="s">
        <v>86</v>
      </c>
      <c r="G229" s="242"/>
      <c r="H229" s="242"/>
      <c r="I229" s="242"/>
      <c r="J229" s="242"/>
      <c r="K229" s="245">
        <v>1</v>
      </c>
      <c r="L229" s="242"/>
      <c r="M229" s="242"/>
      <c r="N229" s="242"/>
      <c r="O229" s="242"/>
      <c r="P229" s="242"/>
      <c r="Q229" s="242"/>
      <c r="R229" s="246"/>
      <c r="T229" s="247"/>
      <c r="U229" s="242"/>
      <c r="V229" s="242"/>
      <c r="W229" s="242"/>
      <c r="X229" s="242"/>
      <c r="Y229" s="242"/>
      <c r="Z229" s="242"/>
      <c r="AA229" s="248"/>
      <c r="AT229" s="249" t="s">
        <v>158</v>
      </c>
      <c r="AU229" s="249" t="s">
        <v>108</v>
      </c>
      <c r="AV229" s="11" t="s">
        <v>108</v>
      </c>
      <c r="AW229" s="11" t="s">
        <v>36</v>
      </c>
      <c r="AX229" s="11" t="s">
        <v>86</v>
      </c>
      <c r="AY229" s="249" t="s">
        <v>150</v>
      </c>
    </row>
    <row r="230" s="1" customFormat="1" ht="49.92" customHeight="1">
      <c r="B230" s="48"/>
      <c r="C230" s="49"/>
      <c r="D230" s="209" t="s">
        <v>331</v>
      </c>
      <c r="E230" s="49"/>
      <c r="F230" s="49"/>
      <c r="G230" s="49"/>
      <c r="H230" s="49"/>
      <c r="I230" s="49"/>
      <c r="J230" s="49"/>
      <c r="K230" s="49"/>
      <c r="L230" s="49"/>
      <c r="M230" s="49"/>
      <c r="N230" s="210">
        <f>BK230</f>
        <v>0</v>
      </c>
      <c r="O230" s="180"/>
      <c r="P230" s="180"/>
      <c r="Q230" s="180"/>
      <c r="R230" s="50"/>
      <c r="T230" s="195"/>
      <c r="U230" s="74"/>
      <c r="V230" s="74"/>
      <c r="W230" s="74"/>
      <c r="X230" s="74"/>
      <c r="Y230" s="74"/>
      <c r="Z230" s="74"/>
      <c r="AA230" s="76"/>
      <c r="AT230" s="24" t="s">
        <v>77</v>
      </c>
      <c r="AU230" s="24" t="s">
        <v>78</v>
      </c>
      <c r="AY230" s="24" t="s">
        <v>332</v>
      </c>
      <c r="BK230" s="144">
        <v>0</v>
      </c>
    </row>
    <row r="231" s="1" customFormat="1" ht="6.96" customHeight="1">
      <c r="B231" s="77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9"/>
    </row>
  </sheetData>
  <sheetProtection sheet="1" formatColumns="0" formatRows="0" objects="1" scenarios="1" spinCount="10" saltValue="aLCZIRGvbGQoDRw/cXs2AyN8zvl0obbIDp1GmhlWgCQqrzJQSN09p2XlmutwBFSuoJTPunHaTLH4EXn0TrpwKw==" hashValue="p9yYTLK2VlLIElpjesRpxaZbtTYtsfrwGQszIlb17YrhcVYCPNi4OWl+KUGdpbYPGX4BFCK/vWRdZpnmkIzgEQ==" algorithmName="SHA-512" password="CC35"/>
  <mergeCells count="24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F130:I130"/>
    <mergeCell ref="L130:M130"/>
    <mergeCell ref="N130:Q130"/>
    <mergeCell ref="F131:I131"/>
    <mergeCell ref="F132:I132"/>
    <mergeCell ref="F133:I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F143:I143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69:I169"/>
    <mergeCell ref="L169:M169"/>
    <mergeCell ref="N169:Q169"/>
    <mergeCell ref="F170:I170"/>
    <mergeCell ref="L170:M170"/>
    <mergeCell ref="N170:Q170"/>
    <mergeCell ref="F171:I171"/>
    <mergeCell ref="F172:I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F179:I179"/>
    <mergeCell ref="F181:I181"/>
    <mergeCell ref="L181:M181"/>
    <mergeCell ref="N181:Q181"/>
    <mergeCell ref="F182:I182"/>
    <mergeCell ref="F183:I183"/>
    <mergeCell ref="F184:I184"/>
    <mergeCell ref="F185:I185"/>
    <mergeCell ref="F186:I186"/>
    <mergeCell ref="F187:I187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F192:I192"/>
    <mergeCell ref="F193:I193"/>
    <mergeCell ref="F194:I194"/>
    <mergeCell ref="F195:I195"/>
    <mergeCell ref="F196:I196"/>
    <mergeCell ref="L196:M196"/>
    <mergeCell ref="N196:Q196"/>
    <mergeCell ref="F197:I197"/>
    <mergeCell ref="F198:I198"/>
    <mergeCell ref="F199:I199"/>
    <mergeCell ref="L199:M199"/>
    <mergeCell ref="N199:Q199"/>
    <mergeCell ref="F200:I200"/>
    <mergeCell ref="F201:I201"/>
    <mergeCell ref="F203:I203"/>
    <mergeCell ref="L203:M203"/>
    <mergeCell ref="N203:Q203"/>
    <mergeCell ref="F204:I204"/>
    <mergeCell ref="F205:I205"/>
    <mergeCell ref="F206:I206"/>
    <mergeCell ref="L206:M206"/>
    <mergeCell ref="N206:Q206"/>
    <mergeCell ref="F207:I207"/>
    <mergeCell ref="L207:M207"/>
    <mergeCell ref="N207:Q207"/>
    <mergeCell ref="F208:I208"/>
    <mergeCell ref="F209:I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4:I214"/>
    <mergeCell ref="L214:M214"/>
    <mergeCell ref="N214:Q214"/>
    <mergeCell ref="F217:I217"/>
    <mergeCell ref="L217:M217"/>
    <mergeCell ref="N217:Q217"/>
    <mergeCell ref="F218:I218"/>
    <mergeCell ref="F219:I219"/>
    <mergeCell ref="F221:I221"/>
    <mergeCell ref="L221:M221"/>
    <mergeCell ref="N221:Q221"/>
    <mergeCell ref="F222:I222"/>
    <mergeCell ref="F223:I223"/>
    <mergeCell ref="F224:I224"/>
    <mergeCell ref="F226:I226"/>
    <mergeCell ref="L226:M226"/>
    <mergeCell ref="N226:Q226"/>
    <mergeCell ref="F227:I227"/>
    <mergeCell ref="F228:I228"/>
    <mergeCell ref="F229:I229"/>
    <mergeCell ref="N124:Q124"/>
    <mergeCell ref="N125:Q125"/>
    <mergeCell ref="N126:Q126"/>
    <mergeCell ref="N180:Q180"/>
    <mergeCell ref="N202:Q202"/>
    <mergeCell ref="N213:Q213"/>
    <mergeCell ref="N215:Q215"/>
    <mergeCell ref="N216:Q216"/>
    <mergeCell ref="N220:Q220"/>
    <mergeCell ref="N225:Q225"/>
    <mergeCell ref="N230:Q230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103</v>
      </c>
      <c r="G1" s="17"/>
      <c r="H1" s="156" t="s">
        <v>104</v>
      </c>
      <c r="I1" s="156"/>
      <c r="J1" s="156"/>
      <c r="K1" s="156"/>
      <c r="L1" s="17" t="s">
        <v>105</v>
      </c>
      <c r="M1" s="15"/>
      <c r="N1" s="15"/>
      <c r="O1" s="16" t="s">
        <v>106</v>
      </c>
      <c r="P1" s="15"/>
      <c r="Q1" s="15"/>
      <c r="R1" s="15"/>
      <c r="S1" s="17" t="s">
        <v>107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108</v>
      </c>
    </row>
    <row r="4" ht="36.96" customHeight="1">
      <c r="B4" s="28"/>
      <c r="C4" s="29" t="s">
        <v>109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57" t="str">
        <f>'Rekapitulace stavby'!K6</f>
        <v>Obnova dětských pískovišť a okolí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s="1" customFormat="1" ht="32.88" customHeight="1">
      <c r="B7" s="48"/>
      <c r="C7" s="49"/>
      <c r="D7" s="37" t="s">
        <v>110</v>
      </c>
      <c r="E7" s="49"/>
      <c r="F7" s="38" t="s">
        <v>333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8" t="str">
        <f>'Rekapitulace stavby'!AN8</f>
        <v>6. 9. 2018</v>
      </c>
      <c r="P9" s="92"/>
      <c r="Q9" s="49"/>
      <c r="R9" s="50"/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">
        <v>22</v>
      </c>
      <c r="P11" s="35"/>
      <c r="Q11" s="49"/>
      <c r="R11" s="50"/>
    </row>
    <row r="12" s="1" customFormat="1" ht="18" customHeight="1">
      <c r="B12" s="48"/>
      <c r="C12" s="49"/>
      <c r="D12" s="49"/>
      <c r="E12" s="35" t="s">
        <v>30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">
        <v>22</v>
      </c>
      <c r="P12" s="35"/>
      <c r="Q12" s="49"/>
      <c r="R12" s="50"/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59"/>
      <c r="G15" s="159"/>
      <c r="H15" s="159"/>
      <c r="I15" s="159"/>
      <c r="J15" s="159"/>
      <c r="K15" s="159"/>
      <c r="L15" s="159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tr">
        <f>IF('Rekapitulace stavby'!AN16="","",'Rekapitulace stavby'!AN16)</f>
        <v/>
      </c>
      <c r="P17" s="35"/>
      <c r="Q17" s="49"/>
      <c r="R17" s="50"/>
    </row>
    <row r="18" s="1" customFormat="1" ht="18" customHeight="1">
      <c r="B18" s="48"/>
      <c r="C18" s="49"/>
      <c r="D18" s="49"/>
      <c r="E18" s="35" t="str">
        <f>IF('Rekapitulace stavby'!E17="","",'Rekapitulace stavby'!E17)</f>
        <v xml:space="preserve"> 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tr">
        <f>IF('Rekapitulace stavby'!AN17="","",'Rekapitulace stavby'!AN17)</f>
        <v/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37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38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60" t="s">
        <v>112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97</v>
      </c>
      <c r="E28" s="49"/>
      <c r="F28" s="49"/>
      <c r="G28" s="49"/>
      <c r="H28" s="49"/>
      <c r="I28" s="49"/>
      <c r="J28" s="49"/>
      <c r="K28" s="49"/>
      <c r="L28" s="49"/>
      <c r="M28" s="47">
        <f>N101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61" t="s">
        <v>41</v>
      </c>
      <c r="E30" s="49"/>
      <c r="F30" s="49"/>
      <c r="G30" s="49"/>
      <c r="H30" s="49"/>
      <c r="I30" s="49"/>
      <c r="J30" s="49"/>
      <c r="K30" s="49"/>
      <c r="L30" s="49"/>
      <c r="M30" s="162">
        <f>ROUND(M27+M28,2)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42</v>
      </c>
      <c r="E32" s="56" t="s">
        <v>43</v>
      </c>
      <c r="F32" s="57">
        <v>0.20999999999999999</v>
      </c>
      <c r="G32" s="163" t="s">
        <v>44</v>
      </c>
      <c r="H32" s="164">
        <f>(SUM(BE101:BE108)+SUM(BE126:BE298))</f>
        <v>0</v>
      </c>
      <c r="I32" s="49"/>
      <c r="J32" s="49"/>
      <c r="K32" s="49"/>
      <c r="L32" s="49"/>
      <c r="M32" s="164">
        <f>ROUND((SUM(BE101:BE108)+SUM(BE126:BE298)), 2)*F32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45</v>
      </c>
      <c r="F33" s="57">
        <v>0.14999999999999999</v>
      </c>
      <c r="G33" s="163" t="s">
        <v>44</v>
      </c>
      <c r="H33" s="164">
        <f>(SUM(BF101:BF108)+SUM(BF126:BF298))</f>
        <v>0</v>
      </c>
      <c r="I33" s="49"/>
      <c r="J33" s="49"/>
      <c r="K33" s="49"/>
      <c r="L33" s="49"/>
      <c r="M33" s="164">
        <f>ROUND((SUM(BF101:BF108)+SUM(BF126:BF298)), 2)*F33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46</v>
      </c>
      <c r="F34" s="57">
        <v>0.20999999999999999</v>
      </c>
      <c r="G34" s="163" t="s">
        <v>44</v>
      </c>
      <c r="H34" s="164">
        <f>(SUM(BG101:BG108)+SUM(BG126:BG298))</f>
        <v>0</v>
      </c>
      <c r="I34" s="49"/>
      <c r="J34" s="49"/>
      <c r="K34" s="49"/>
      <c r="L34" s="49"/>
      <c r="M34" s="164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47</v>
      </c>
      <c r="F35" s="57">
        <v>0.14999999999999999</v>
      </c>
      <c r="G35" s="163" t="s">
        <v>44</v>
      </c>
      <c r="H35" s="164">
        <f>(SUM(BH101:BH108)+SUM(BH126:BH298))</f>
        <v>0</v>
      </c>
      <c r="I35" s="49"/>
      <c r="J35" s="49"/>
      <c r="K35" s="49"/>
      <c r="L35" s="49"/>
      <c r="M35" s="164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48</v>
      </c>
      <c r="F36" s="57">
        <v>0</v>
      </c>
      <c r="G36" s="163" t="s">
        <v>44</v>
      </c>
      <c r="H36" s="164">
        <f>(SUM(BI101:BI108)+SUM(BI126:BI298))</f>
        <v>0</v>
      </c>
      <c r="I36" s="49"/>
      <c r="J36" s="49"/>
      <c r="K36" s="49"/>
      <c r="L36" s="49"/>
      <c r="M36" s="164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53"/>
      <c r="D38" s="165" t="s">
        <v>49</v>
      </c>
      <c r="E38" s="105"/>
      <c r="F38" s="105"/>
      <c r="G38" s="166" t="s">
        <v>50</v>
      </c>
      <c r="H38" s="167" t="s">
        <v>51</v>
      </c>
      <c r="I38" s="105"/>
      <c r="J38" s="105"/>
      <c r="K38" s="105"/>
      <c r="L38" s="168">
        <f>SUM(M30:M36)</f>
        <v>0</v>
      </c>
      <c r="M38" s="168"/>
      <c r="N38" s="168"/>
      <c r="O38" s="168"/>
      <c r="P38" s="169"/>
      <c r="Q38" s="153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2"/>
    </row>
    <row r="76" s="1" customFormat="1" ht="36.96" customHeight="1">
      <c r="B76" s="48"/>
      <c r="C76" s="29" t="s">
        <v>113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3"/>
      <c r="U76" s="173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3"/>
      <c r="U77" s="173"/>
    </row>
    <row r="78" s="1" customFormat="1" ht="30" customHeight="1">
      <c r="B78" s="48"/>
      <c r="C78" s="40" t="s">
        <v>19</v>
      </c>
      <c r="D78" s="49"/>
      <c r="E78" s="49"/>
      <c r="F78" s="157" t="str">
        <f>F6</f>
        <v>Obnova dětských pískovišť a okolí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3"/>
      <c r="U78" s="173"/>
    </row>
    <row r="79" s="1" customFormat="1" ht="36.96" customHeight="1">
      <c r="B79" s="48"/>
      <c r="C79" s="87" t="s">
        <v>110</v>
      </c>
      <c r="D79" s="49"/>
      <c r="E79" s="49"/>
      <c r="F79" s="89" t="str">
        <f>F7</f>
        <v>002 - Hodkovická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3"/>
      <c r="U79" s="173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3"/>
      <c r="U80" s="173"/>
    </row>
    <row r="81" s="1" customFormat="1" ht="18" customHeight="1">
      <c r="B81" s="48"/>
      <c r="C81" s="40" t="s">
        <v>24</v>
      </c>
      <c r="D81" s="49"/>
      <c r="E81" s="49"/>
      <c r="F81" s="35" t="str">
        <f>F9</f>
        <v>Liberec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6. 9. 2018</v>
      </c>
      <c r="N81" s="92"/>
      <c r="O81" s="92"/>
      <c r="P81" s="92"/>
      <c r="Q81" s="49"/>
      <c r="R81" s="50"/>
      <c r="T81" s="173"/>
      <c r="U81" s="173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3"/>
      <c r="U82" s="173"/>
    </row>
    <row r="83" s="1" customFormat="1">
      <c r="B83" s="48"/>
      <c r="C83" s="40" t="s">
        <v>28</v>
      </c>
      <c r="D83" s="49"/>
      <c r="E83" s="49"/>
      <c r="F83" s="35" t="str">
        <f>E12</f>
        <v>Statutární město Liberec</v>
      </c>
      <c r="G83" s="49"/>
      <c r="H83" s="49"/>
      <c r="I83" s="49"/>
      <c r="J83" s="49"/>
      <c r="K83" s="40" t="s">
        <v>34</v>
      </c>
      <c r="L83" s="49"/>
      <c r="M83" s="35" t="str">
        <f>E18</f>
        <v xml:space="preserve"> </v>
      </c>
      <c r="N83" s="35"/>
      <c r="O83" s="35"/>
      <c r="P83" s="35"/>
      <c r="Q83" s="35"/>
      <c r="R83" s="50"/>
      <c r="T83" s="173"/>
      <c r="U83" s="173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37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3"/>
      <c r="U84" s="173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3"/>
      <c r="U85" s="173"/>
    </row>
    <row r="86" s="1" customFormat="1" ht="29.28" customHeight="1">
      <c r="B86" s="48"/>
      <c r="C86" s="174" t="s">
        <v>114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4" t="s">
        <v>115</v>
      </c>
      <c r="O86" s="153"/>
      <c r="P86" s="153"/>
      <c r="Q86" s="153"/>
      <c r="R86" s="50"/>
      <c r="T86" s="173"/>
      <c r="U86" s="173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3"/>
      <c r="U87" s="173"/>
    </row>
    <row r="88" s="1" customFormat="1" ht="29.28" customHeight="1">
      <c r="B88" s="48"/>
      <c r="C88" s="175" t="s">
        <v>116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N126</f>
        <v>0</v>
      </c>
      <c r="O88" s="176"/>
      <c r="P88" s="176"/>
      <c r="Q88" s="176"/>
      <c r="R88" s="50"/>
      <c r="T88" s="173"/>
      <c r="U88" s="173"/>
      <c r="AU88" s="24" t="s">
        <v>117</v>
      </c>
    </row>
    <row r="89" s="6" customFormat="1" ht="24.96" customHeight="1">
      <c r="B89" s="177"/>
      <c r="C89" s="178"/>
      <c r="D89" s="179" t="s">
        <v>118</v>
      </c>
      <c r="E89" s="178"/>
      <c r="F89" s="178"/>
      <c r="G89" s="178"/>
      <c r="H89" s="178"/>
      <c r="I89" s="178"/>
      <c r="J89" s="178"/>
      <c r="K89" s="178"/>
      <c r="L89" s="178"/>
      <c r="M89" s="178"/>
      <c r="N89" s="180">
        <f>N127</f>
        <v>0</v>
      </c>
      <c r="O89" s="178"/>
      <c r="P89" s="178"/>
      <c r="Q89" s="178"/>
      <c r="R89" s="181"/>
      <c r="T89" s="182"/>
      <c r="U89" s="182"/>
    </row>
    <row r="90" s="7" customFormat="1" ht="19.92" customHeight="1">
      <c r="B90" s="183"/>
      <c r="C90" s="184"/>
      <c r="D90" s="138" t="s">
        <v>119</v>
      </c>
      <c r="E90" s="184"/>
      <c r="F90" s="184"/>
      <c r="G90" s="184"/>
      <c r="H90" s="184"/>
      <c r="I90" s="184"/>
      <c r="J90" s="184"/>
      <c r="K90" s="184"/>
      <c r="L90" s="184"/>
      <c r="M90" s="184"/>
      <c r="N90" s="140">
        <f>N128</f>
        <v>0</v>
      </c>
      <c r="O90" s="184"/>
      <c r="P90" s="184"/>
      <c r="Q90" s="184"/>
      <c r="R90" s="185"/>
      <c r="T90" s="186"/>
      <c r="U90" s="186"/>
    </row>
    <row r="91" s="7" customFormat="1" ht="19.92" customHeight="1">
      <c r="B91" s="183"/>
      <c r="C91" s="184"/>
      <c r="D91" s="138" t="s">
        <v>334</v>
      </c>
      <c r="E91" s="184"/>
      <c r="F91" s="184"/>
      <c r="G91" s="184"/>
      <c r="H91" s="184"/>
      <c r="I91" s="184"/>
      <c r="J91" s="184"/>
      <c r="K91" s="184"/>
      <c r="L91" s="184"/>
      <c r="M91" s="184"/>
      <c r="N91" s="140">
        <f>N221</f>
        <v>0</v>
      </c>
      <c r="O91" s="184"/>
      <c r="P91" s="184"/>
      <c r="Q91" s="184"/>
      <c r="R91" s="185"/>
      <c r="T91" s="186"/>
      <c r="U91" s="186"/>
    </row>
    <row r="92" s="7" customFormat="1" ht="19.92" customHeight="1">
      <c r="B92" s="183"/>
      <c r="C92" s="184"/>
      <c r="D92" s="138" t="s">
        <v>335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40">
        <f>N225</f>
        <v>0</v>
      </c>
      <c r="O92" s="184"/>
      <c r="P92" s="184"/>
      <c r="Q92" s="184"/>
      <c r="R92" s="185"/>
      <c r="T92" s="186"/>
      <c r="U92" s="186"/>
    </row>
    <row r="93" s="7" customFormat="1" ht="19.92" customHeight="1">
      <c r="B93" s="183"/>
      <c r="C93" s="184"/>
      <c r="D93" s="138" t="s">
        <v>120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40">
        <f>N233</f>
        <v>0</v>
      </c>
      <c r="O93" s="184"/>
      <c r="P93" s="184"/>
      <c r="Q93" s="184"/>
      <c r="R93" s="185"/>
      <c r="T93" s="186"/>
      <c r="U93" s="186"/>
    </row>
    <row r="94" s="7" customFormat="1" ht="19.92" customHeight="1">
      <c r="B94" s="183"/>
      <c r="C94" s="184"/>
      <c r="D94" s="138" t="s">
        <v>121</v>
      </c>
      <c r="E94" s="184"/>
      <c r="F94" s="184"/>
      <c r="G94" s="184"/>
      <c r="H94" s="184"/>
      <c r="I94" s="184"/>
      <c r="J94" s="184"/>
      <c r="K94" s="184"/>
      <c r="L94" s="184"/>
      <c r="M94" s="184"/>
      <c r="N94" s="140">
        <f>N270</f>
        <v>0</v>
      </c>
      <c r="O94" s="184"/>
      <c r="P94" s="184"/>
      <c r="Q94" s="184"/>
      <c r="R94" s="185"/>
      <c r="T94" s="186"/>
      <c r="U94" s="186"/>
    </row>
    <row r="95" s="7" customFormat="1" ht="19.92" customHeight="1">
      <c r="B95" s="183"/>
      <c r="C95" s="184"/>
      <c r="D95" s="138" t="s">
        <v>122</v>
      </c>
      <c r="E95" s="184"/>
      <c r="F95" s="184"/>
      <c r="G95" s="184"/>
      <c r="H95" s="184"/>
      <c r="I95" s="184"/>
      <c r="J95" s="184"/>
      <c r="K95" s="184"/>
      <c r="L95" s="184"/>
      <c r="M95" s="184"/>
      <c r="N95" s="140">
        <f>N281</f>
        <v>0</v>
      </c>
      <c r="O95" s="184"/>
      <c r="P95" s="184"/>
      <c r="Q95" s="184"/>
      <c r="R95" s="185"/>
      <c r="T95" s="186"/>
      <c r="U95" s="186"/>
    </row>
    <row r="96" s="6" customFormat="1" ht="24.96" customHeight="1">
      <c r="B96" s="177"/>
      <c r="C96" s="178"/>
      <c r="D96" s="179" t="s">
        <v>123</v>
      </c>
      <c r="E96" s="178"/>
      <c r="F96" s="178"/>
      <c r="G96" s="178"/>
      <c r="H96" s="178"/>
      <c r="I96" s="178"/>
      <c r="J96" s="178"/>
      <c r="K96" s="178"/>
      <c r="L96" s="178"/>
      <c r="M96" s="178"/>
      <c r="N96" s="180">
        <f>N284</f>
        <v>0</v>
      </c>
      <c r="O96" s="178"/>
      <c r="P96" s="178"/>
      <c r="Q96" s="178"/>
      <c r="R96" s="181"/>
      <c r="T96" s="182"/>
      <c r="U96" s="182"/>
    </row>
    <row r="97" s="7" customFormat="1" ht="19.92" customHeight="1">
      <c r="B97" s="183"/>
      <c r="C97" s="184"/>
      <c r="D97" s="138" t="s">
        <v>124</v>
      </c>
      <c r="E97" s="184"/>
      <c r="F97" s="184"/>
      <c r="G97" s="184"/>
      <c r="H97" s="184"/>
      <c r="I97" s="184"/>
      <c r="J97" s="184"/>
      <c r="K97" s="184"/>
      <c r="L97" s="184"/>
      <c r="M97" s="184"/>
      <c r="N97" s="140">
        <f>N285</f>
        <v>0</v>
      </c>
      <c r="O97" s="184"/>
      <c r="P97" s="184"/>
      <c r="Q97" s="184"/>
      <c r="R97" s="185"/>
      <c r="T97" s="186"/>
      <c r="U97" s="186"/>
    </row>
    <row r="98" s="7" customFormat="1" ht="19.92" customHeight="1">
      <c r="B98" s="183"/>
      <c r="C98" s="184"/>
      <c r="D98" s="138" t="s">
        <v>125</v>
      </c>
      <c r="E98" s="184"/>
      <c r="F98" s="184"/>
      <c r="G98" s="184"/>
      <c r="H98" s="184"/>
      <c r="I98" s="184"/>
      <c r="J98" s="184"/>
      <c r="K98" s="184"/>
      <c r="L98" s="184"/>
      <c r="M98" s="184"/>
      <c r="N98" s="140">
        <f>N289</f>
        <v>0</v>
      </c>
      <c r="O98" s="184"/>
      <c r="P98" s="184"/>
      <c r="Q98" s="184"/>
      <c r="R98" s="185"/>
      <c r="T98" s="186"/>
      <c r="U98" s="186"/>
    </row>
    <row r="99" s="7" customFormat="1" ht="19.92" customHeight="1">
      <c r="B99" s="183"/>
      <c r="C99" s="184"/>
      <c r="D99" s="138" t="s">
        <v>126</v>
      </c>
      <c r="E99" s="184"/>
      <c r="F99" s="184"/>
      <c r="G99" s="184"/>
      <c r="H99" s="184"/>
      <c r="I99" s="184"/>
      <c r="J99" s="184"/>
      <c r="K99" s="184"/>
      <c r="L99" s="184"/>
      <c r="M99" s="184"/>
      <c r="N99" s="140">
        <f>N294</f>
        <v>0</v>
      </c>
      <c r="O99" s="184"/>
      <c r="P99" s="184"/>
      <c r="Q99" s="184"/>
      <c r="R99" s="185"/>
      <c r="T99" s="186"/>
      <c r="U99" s="186"/>
    </row>
    <row r="100" s="1" customFormat="1" ht="21.84" customHeigh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73"/>
      <c r="U100" s="173"/>
    </row>
    <row r="101" s="1" customFormat="1" ht="29.28" customHeight="1">
      <c r="B101" s="48"/>
      <c r="C101" s="175" t="s">
        <v>127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176">
        <f>ROUND(N102+N103+N104+N105+N106+N107,2)</f>
        <v>0</v>
      </c>
      <c r="O101" s="187"/>
      <c r="P101" s="187"/>
      <c r="Q101" s="187"/>
      <c r="R101" s="50"/>
      <c r="T101" s="188"/>
      <c r="U101" s="189" t="s">
        <v>42</v>
      </c>
    </row>
    <row r="102" s="1" customFormat="1" ht="18" customHeight="1">
      <c r="B102" s="48"/>
      <c r="C102" s="49"/>
      <c r="D102" s="145" t="s">
        <v>128</v>
      </c>
      <c r="E102" s="138"/>
      <c r="F102" s="138"/>
      <c r="G102" s="138"/>
      <c r="H102" s="138"/>
      <c r="I102" s="49"/>
      <c r="J102" s="49"/>
      <c r="K102" s="49"/>
      <c r="L102" s="49"/>
      <c r="M102" s="49"/>
      <c r="N102" s="139">
        <f>ROUND(N88*T102,2)</f>
        <v>0</v>
      </c>
      <c r="O102" s="140"/>
      <c r="P102" s="140"/>
      <c r="Q102" s="140"/>
      <c r="R102" s="50"/>
      <c r="S102" s="190"/>
      <c r="T102" s="191"/>
      <c r="U102" s="192" t="s">
        <v>43</v>
      </c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3" t="s">
        <v>129</v>
      </c>
      <c r="AZ102" s="190"/>
      <c r="BA102" s="190"/>
      <c r="BB102" s="190"/>
      <c r="BC102" s="190"/>
      <c r="BD102" s="190"/>
      <c r="BE102" s="194">
        <f>IF(U102="základní",N102,0)</f>
        <v>0</v>
      </c>
      <c r="BF102" s="194">
        <f>IF(U102="snížená",N102,0)</f>
        <v>0</v>
      </c>
      <c r="BG102" s="194">
        <f>IF(U102="zákl. přenesená",N102,0)</f>
        <v>0</v>
      </c>
      <c r="BH102" s="194">
        <f>IF(U102="sníž. přenesená",N102,0)</f>
        <v>0</v>
      </c>
      <c r="BI102" s="194">
        <f>IF(U102="nulová",N102,0)</f>
        <v>0</v>
      </c>
      <c r="BJ102" s="193" t="s">
        <v>86</v>
      </c>
      <c r="BK102" s="190"/>
      <c r="BL102" s="190"/>
      <c r="BM102" s="190"/>
    </row>
    <row r="103" s="1" customFormat="1" ht="18" customHeight="1">
      <c r="B103" s="48"/>
      <c r="C103" s="49"/>
      <c r="D103" s="145" t="s">
        <v>130</v>
      </c>
      <c r="E103" s="138"/>
      <c r="F103" s="138"/>
      <c r="G103" s="138"/>
      <c r="H103" s="138"/>
      <c r="I103" s="49"/>
      <c r="J103" s="49"/>
      <c r="K103" s="49"/>
      <c r="L103" s="49"/>
      <c r="M103" s="49"/>
      <c r="N103" s="139">
        <f>ROUND(N88*T103,2)</f>
        <v>0</v>
      </c>
      <c r="O103" s="140"/>
      <c r="P103" s="140"/>
      <c r="Q103" s="140"/>
      <c r="R103" s="50"/>
      <c r="S103" s="190"/>
      <c r="T103" s="191"/>
      <c r="U103" s="192" t="s">
        <v>43</v>
      </c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3" t="s">
        <v>129</v>
      </c>
      <c r="AZ103" s="190"/>
      <c r="BA103" s="190"/>
      <c r="BB103" s="190"/>
      <c r="BC103" s="190"/>
      <c r="BD103" s="190"/>
      <c r="BE103" s="194">
        <f>IF(U103="základní",N103,0)</f>
        <v>0</v>
      </c>
      <c r="BF103" s="194">
        <f>IF(U103="snížená",N103,0)</f>
        <v>0</v>
      </c>
      <c r="BG103" s="194">
        <f>IF(U103="zákl. přenesená",N103,0)</f>
        <v>0</v>
      </c>
      <c r="BH103" s="194">
        <f>IF(U103="sníž. přenesená",N103,0)</f>
        <v>0</v>
      </c>
      <c r="BI103" s="194">
        <f>IF(U103="nulová",N103,0)</f>
        <v>0</v>
      </c>
      <c r="BJ103" s="193" t="s">
        <v>86</v>
      </c>
      <c r="BK103" s="190"/>
      <c r="BL103" s="190"/>
      <c r="BM103" s="190"/>
    </row>
    <row r="104" s="1" customFormat="1" ht="18" customHeight="1">
      <c r="B104" s="48"/>
      <c r="C104" s="49"/>
      <c r="D104" s="145" t="s">
        <v>131</v>
      </c>
      <c r="E104" s="138"/>
      <c r="F104" s="138"/>
      <c r="G104" s="138"/>
      <c r="H104" s="138"/>
      <c r="I104" s="49"/>
      <c r="J104" s="49"/>
      <c r="K104" s="49"/>
      <c r="L104" s="49"/>
      <c r="M104" s="49"/>
      <c r="N104" s="139">
        <f>ROUND(N88*T104,2)</f>
        <v>0</v>
      </c>
      <c r="O104" s="140"/>
      <c r="P104" s="140"/>
      <c r="Q104" s="140"/>
      <c r="R104" s="50"/>
      <c r="S104" s="190"/>
      <c r="T104" s="191"/>
      <c r="U104" s="192" t="s">
        <v>43</v>
      </c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3" t="s">
        <v>129</v>
      </c>
      <c r="AZ104" s="190"/>
      <c r="BA104" s="190"/>
      <c r="BB104" s="190"/>
      <c r="BC104" s="190"/>
      <c r="BD104" s="190"/>
      <c r="BE104" s="194">
        <f>IF(U104="základní",N104,0)</f>
        <v>0</v>
      </c>
      <c r="BF104" s="194">
        <f>IF(U104="snížená",N104,0)</f>
        <v>0</v>
      </c>
      <c r="BG104" s="194">
        <f>IF(U104="zákl. přenesená",N104,0)</f>
        <v>0</v>
      </c>
      <c r="BH104" s="194">
        <f>IF(U104="sníž. přenesená",N104,0)</f>
        <v>0</v>
      </c>
      <c r="BI104" s="194">
        <f>IF(U104="nulová",N104,0)</f>
        <v>0</v>
      </c>
      <c r="BJ104" s="193" t="s">
        <v>86</v>
      </c>
      <c r="BK104" s="190"/>
      <c r="BL104" s="190"/>
      <c r="BM104" s="190"/>
    </row>
    <row r="105" s="1" customFormat="1" ht="18" customHeight="1">
      <c r="B105" s="48"/>
      <c r="C105" s="49"/>
      <c r="D105" s="145" t="s">
        <v>132</v>
      </c>
      <c r="E105" s="138"/>
      <c r="F105" s="138"/>
      <c r="G105" s="138"/>
      <c r="H105" s="138"/>
      <c r="I105" s="49"/>
      <c r="J105" s="49"/>
      <c r="K105" s="49"/>
      <c r="L105" s="49"/>
      <c r="M105" s="49"/>
      <c r="N105" s="139">
        <f>ROUND(N88*T105,2)</f>
        <v>0</v>
      </c>
      <c r="O105" s="140"/>
      <c r="P105" s="140"/>
      <c r="Q105" s="140"/>
      <c r="R105" s="50"/>
      <c r="S105" s="190"/>
      <c r="T105" s="191"/>
      <c r="U105" s="192" t="s">
        <v>43</v>
      </c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3" t="s">
        <v>129</v>
      </c>
      <c r="AZ105" s="190"/>
      <c r="BA105" s="190"/>
      <c r="BB105" s="190"/>
      <c r="BC105" s="190"/>
      <c r="BD105" s="190"/>
      <c r="BE105" s="194">
        <f>IF(U105="základní",N105,0)</f>
        <v>0</v>
      </c>
      <c r="BF105" s="194">
        <f>IF(U105="snížená",N105,0)</f>
        <v>0</v>
      </c>
      <c r="BG105" s="194">
        <f>IF(U105="zákl. přenesená",N105,0)</f>
        <v>0</v>
      </c>
      <c r="BH105" s="194">
        <f>IF(U105="sníž. přenesená",N105,0)</f>
        <v>0</v>
      </c>
      <c r="BI105" s="194">
        <f>IF(U105="nulová",N105,0)</f>
        <v>0</v>
      </c>
      <c r="BJ105" s="193" t="s">
        <v>86</v>
      </c>
      <c r="BK105" s="190"/>
      <c r="BL105" s="190"/>
      <c r="BM105" s="190"/>
    </row>
    <row r="106" s="1" customFormat="1" ht="18" customHeight="1">
      <c r="B106" s="48"/>
      <c r="C106" s="49"/>
      <c r="D106" s="145" t="s">
        <v>133</v>
      </c>
      <c r="E106" s="138"/>
      <c r="F106" s="138"/>
      <c r="G106" s="138"/>
      <c r="H106" s="138"/>
      <c r="I106" s="49"/>
      <c r="J106" s="49"/>
      <c r="K106" s="49"/>
      <c r="L106" s="49"/>
      <c r="M106" s="49"/>
      <c r="N106" s="139">
        <f>ROUND(N88*T106,2)</f>
        <v>0</v>
      </c>
      <c r="O106" s="140"/>
      <c r="P106" s="140"/>
      <c r="Q106" s="140"/>
      <c r="R106" s="50"/>
      <c r="S106" s="190"/>
      <c r="T106" s="191"/>
      <c r="U106" s="192" t="s">
        <v>43</v>
      </c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3" t="s">
        <v>129</v>
      </c>
      <c r="AZ106" s="190"/>
      <c r="BA106" s="190"/>
      <c r="BB106" s="190"/>
      <c r="BC106" s="190"/>
      <c r="BD106" s="190"/>
      <c r="BE106" s="194">
        <f>IF(U106="základní",N106,0)</f>
        <v>0</v>
      </c>
      <c r="BF106" s="194">
        <f>IF(U106="snížená",N106,0)</f>
        <v>0</v>
      </c>
      <c r="BG106" s="194">
        <f>IF(U106="zákl. přenesená",N106,0)</f>
        <v>0</v>
      </c>
      <c r="BH106" s="194">
        <f>IF(U106="sníž. přenesená",N106,0)</f>
        <v>0</v>
      </c>
      <c r="BI106" s="194">
        <f>IF(U106="nulová",N106,0)</f>
        <v>0</v>
      </c>
      <c r="BJ106" s="193" t="s">
        <v>86</v>
      </c>
      <c r="BK106" s="190"/>
      <c r="BL106" s="190"/>
      <c r="BM106" s="190"/>
    </row>
    <row r="107" s="1" customFormat="1" ht="18" customHeight="1">
      <c r="B107" s="48"/>
      <c r="C107" s="49"/>
      <c r="D107" s="138" t="s">
        <v>134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39">
        <f>ROUND(N88*T107,2)</f>
        <v>0</v>
      </c>
      <c r="O107" s="140"/>
      <c r="P107" s="140"/>
      <c r="Q107" s="140"/>
      <c r="R107" s="50"/>
      <c r="S107" s="190"/>
      <c r="T107" s="195"/>
      <c r="U107" s="196" t="s">
        <v>43</v>
      </c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3" t="s">
        <v>135</v>
      </c>
      <c r="AZ107" s="190"/>
      <c r="BA107" s="190"/>
      <c r="BB107" s="190"/>
      <c r="BC107" s="190"/>
      <c r="BD107" s="190"/>
      <c r="BE107" s="194">
        <f>IF(U107="základní",N107,0)</f>
        <v>0</v>
      </c>
      <c r="BF107" s="194">
        <f>IF(U107="snížená",N107,0)</f>
        <v>0</v>
      </c>
      <c r="BG107" s="194">
        <f>IF(U107="zákl. přenesená",N107,0)</f>
        <v>0</v>
      </c>
      <c r="BH107" s="194">
        <f>IF(U107="sníž. přenesená",N107,0)</f>
        <v>0</v>
      </c>
      <c r="BI107" s="194">
        <f>IF(U107="nulová",N107,0)</f>
        <v>0</v>
      </c>
      <c r="BJ107" s="193" t="s">
        <v>86</v>
      </c>
      <c r="BK107" s="190"/>
      <c r="BL107" s="190"/>
      <c r="BM107" s="190"/>
    </row>
    <row r="108" s="1" customForma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  <c r="T108" s="173"/>
      <c r="U108" s="173"/>
    </row>
    <row r="109" s="1" customFormat="1" ht="29.28" customHeight="1">
      <c r="B109" s="48"/>
      <c r="C109" s="152" t="s">
        <v>102</v>
      </c>
      <c r="D109" s="153"/>
      <c r="E109" s="153"/>
      <c r="F109" s="153"/>
      <c r="G109" s="153"/>
      <c r="H109" s="153"/>
      <c r="I109" s="153"/>
      <c r="J109" s="153"/>
      <c r="K109" s="153"/>
      <c r="L109" s="154">
        <f>ROUND(SUM(N88+N101),2)</f>
        <v>0</v>
      </c>
      <c r="M109" s="154"/>
      <c r="N109" s="154"/>
      <c r="O109" s="154"/>
      <c r="P109" s="154"/>
      <c r="Q109" s="154"/>
      <c r="R109" s="50"/>
      <c r="T109" s="173"/>
      <c r="U109" s="173"/>
    </row>
    <row r="110" s="1" customFormat="1" ht="6.96" customHeight="1"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9"/>
      <c r="T110" s="173"/>
      <c r="U110" s="173"/>
    </row>
    <row r="114" s="1" customFormat="1" ht="6.96" customHeight="1">
      <c r="B114" s="80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2"/>
    </row>
    <row r="115" s="1" customFormat="1" ht="36.96" customHeight="1">
      <c r="B115" s="48"/>
      <c r="C115" s="29" t="s">
        <v>136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30" customHeight="1">
      <c r="B117" s="48"/>
      <c r="C117" s="40" t="s">
        <v>19</v>
      </c>
      <c r="D117" s="49"/>
      <c r="E117" s="49"/>
      <c r="F117" s="157" t="str">
        <f>F6</f>
        <v>Obnova dětských pískovišť a okolí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9"/>
      <c r="R117" s="50"/>
    </row>
    <row r="118" s="1" customFormat="1" ht="36.96" customHeight="1">
      <c r="B118" s="48"/>
      <c r="C118" s="87" t="s">
        <v>110</v>
      </c>
      <c r="D118" s="49"/>
      <c r="E118" s="49"/>
      <c r="F118" s="89" t="str">
        <f>F7</f>
        <v>002 - Hodkovická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 ht="6.96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18" customHeight="1">
      <c r="B120" s="48"/>
      <c r="C120" s="40" t="s">
        <v>24</v>
      </c>
      <c r="D120" s="49"/>
      <c r="E120" s="49"/>
      <c r="F120" s="35" t="str">
        <f>F9</f>
        <v>Liberec</v>
      </c>
      <c r="G120" s="49"/>
      <c r="H120" s="49"/>
      <c r="I120" s="49"/>
      <c r="J120" s="49"/>
      <c r="K120" s="40" t="s">
        <v>26</v>
      </c>
      <c r="L120" s="49"/>
      <c r="M120" s="92" t="str">
        <f>IF(O9="","",O9)</f>
        <v>6. 9. 2018</v>
      </c>
      <c r="N120" s="92"/>
      <c r="O120" s="92"/>
      <c r="P120" s="92"/>
      <c r="Q120" s="49"/>
      <c r="R120" s="50"/>
    </row>
    <row r="121" s="1" customFormat="1" ht="6.96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1" customFormat="1">
      <c r="B122" s="48"/>
      <c r="C122" s="40" t="s">
        <v>28</v>
      </c>
      <c r="D122" s="49"/>
      <c r="E122" s="49"/>
      <c r="F122" s="35" t="str">
        <f>E12</f>
        <v>Statutární město Liberec</v>
      </c>
      <c r="G122" s="49"/>
      <c r="H122" s="49"/>
      <c r="I122" s="49"/>
      <c r="J122" s="49"/>
      <c r="K122" s="40" t="s">
        <v>34</v>
      </c>
      <c r="L122" s="49"/>
      <c r="M122" s="35" t="str">
        <f>E18</f>
        <v xml:space="preserve"> </v>
      </c>
      <c r="N122" s="35"/>
      <c r="O122" s="35"/>
      <c r="P122" s="35"/>
      <c r="Q122" s="35"/>
      <c r="R122" s="50"/>
    </row>
    <row r="123" s="1" customFormat="1" ht="14.4" customHeight="1">
      <c r="B123" s="48"/>
      <c r="C123" s="40" t="s">
        <v>32</v>
      </c>
      <c r="D123" s="49"/>
      <c r="E123" s="49"/>
      <c r="F123" s="35" t="str">
        <f>IF(E15="","",E15)</f>
        <v>Vyplň údaj</v>
      </c>
      <c r="G123" s="49"/>
      <c r="H123" s="49"/>
      <c r="I123" s="49"/>
      <c r="J123" s="49"/>
      <c r="K123" s="40" t="s">
        <v>37</v>
      </c>
      <c r="L123" s="49"/>
      <c r="M123" s="35" t="str">
        <f>E21</f>
        <v xml:space="preserve"> </v>
      </c>
      <c r="N123" s="35"/>
      <c r="O123" s="35"/>
      <c r="P123" s="35"/>
      <c r="Q123" s="35"/>
      <c r="R123" s="50"/>
    </row>
    <row r="124" s="1" customFormat="1" ht="10.32" customHeight="1"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50"/>
    </row>
    <row r="125" s="8" customFormat="1" ht="29.28" customHeight="1">
      <c r="B125" s="197"/>
      <c r="C125" s="198" t="s">
        <v>137</v>
      </c>
      <c r="D125" s="199" t="s">
        <v>138</v>
      </c>
      <c r="E125" s="199" t="s">
        <v>60</v>
      </c>
      <c r="F125" s="199" t="s">
        <v>139</v>
      </c>
      <c r="G125" s="199"/>
      <c r="H125" s="199"/>
      <c r="I125" s="199"/>
      <c r="J125" s="199" t="s">
        <v>140</v>
      </c>
      <c r="K125" s="199" t="s">
        <v>141</v>
      </c>
      <c r="L125" s="199" t="s">
        <v>142</v>
      </c>
      <c r="M125" s="199"/>
      <c r="N125" s="199" t="s">
        <v>115</v>
      </c>
      <c r="O125" s="199"/>
      <c r="P125" s="199"/>
      <c r="Q125" s="200"/>
      <c r="R125" s="201"/>
      <c r="T125" s="108" t="s">
        <v>143</v>
      </c>
      <c r="U125" s="109" t="s">
        <v>42</v>
      </c>
      <c r="V125" s="109" t="s">
        <v>144</v>
      </c>
      <c r="W125" s="109" t="s">
        <v>145</v>
      </c>
      <c r="X125" s="109" t="s">
        <v>146</v>
      </c>
      <c r="Y125" s="109" t="s">
        <v>147</v>
      </c>
      <c r="Z125" s="109" t="s">
        <v>148</v>
      </c>
      <c r="AA125" s="110" t="s">
        <v>149</v>
      </c>
    </row>
    <row r="126" s="1" customFormat="1" ht="29.28" customHeight="1">
      <c r="B126" s="48"/>
      <c r="C126" s="112" t="s">
        <v>112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202">
        <f>BK126</f>
        <v>0</v>
      </c>
      <c r="O126" s="203"/>
      <c r="P126" s="203"/>
      <c r="Q126" s="203"/>
      <c r="R126" s="50"/>
      <c r="T126" s="111"/>
      <c r="U126" s="69"/>
      <c r="V126" s="69"/>
      <c r="W126" s="204">
        <f>W127+W284+W299</f>
        <v>0</v>
      </c>
      <c r="X126" s="69"/>
      <c r="Y126" s="204">
        <f>Y127+Y284+Y299</f>
        <v>23.257447040000002</v>
      </c>
      <c r="Z126" s="69"/>
      <c r="AA126" s="205">
        <f>AA127+AA284+AA299</f>
        <v>18.627099999999999</v>
      </c>
      <c r="AT126" s="24" t="s">
        <v>77</v>
      </c>
      <c r="AU126" s="24" t="s">
        <v>117</v>
      </c>
      <c r="BK126" s="206">
        <f>BK127+BK284+BK299</f>
        <v>0</v>
      </c>
    </row>
    <row r="127" s="9" customFormat="1" ht="37.44" customHeight="1">
      <c r="B127" s="207"/>
      <c r="C127" s="208"/>
      <c r="D127" s="209" t="s">
        <v>118</v>
      </c>
      <c r="E127" s="209"/>
      <c r="F127" s="209"/>
      <c r="G127" s="209"/>
      <c r="H127" s="209"/>
      <c r="I127" s="209"/>
      <c r="J127" s="209"/>
      <c r="K127" s="209"/>
      <c r="L127" s="209"/>
      <c r="M127" s="209"/>
      <c r="N127" s="210">
        <f>BK127</f>
        <v>0</v>
      </c>
      <c r="O127" s="180"/>
      <c r="P127" s="180"/>
      <c r="Q127" s="180"/>
      <c r="R127" s="211"/>
      <c r="T127" s="212"/>
      <c r="U127" s="208"/>
      <c r="V127" s="208"/>
      <c r="W127" s="213">
        <f>W128+W221+W225+W233+W270+W281</f>
        <v>0</v>
      </c>
      <c r="X127" s="208"/>
      <c r="Y127" s="213">
        <f>Y128+Y221+Y225+Y233+Y270+Y281</f>
        <v>23.257447040000002</v>
      </c>
      <c r="Z127" s="208"/>
      <c r="AA127" s="214">
        <f>AA128+AA221+AA225+AA233+AA270+AA281</f>
        <v>18.627099999999999</v>
      </c>
      <c r="AR127" s="215" t="s">
        <v>86</v>
      </c>
      <c r="AT127" s="216" t="s">
        <v>77</v>
      </c>
      <c r="AU127" s="216" t="s">
        <v>78</v>
      </c>
      <c r="AY127" s="215" t="s">
        <v>150</v>
      </c>
      <c r="BK127" s="217">
        <f>BK128+BK221+BK225+BK233+BK270+BK281</f>
        <v>0</v>
      </c>
    </row>
    <row r="128" s="9" customFormat="1" ht="19.92" customHeight="1">
      <c r="B128" s="207"/>
      <c r="C128" s="208"/>
      <c r="D128" s="218" t="s">
        <v>119</v>
      </c>
      <c r="E128" s="218"/>
      <c r="F128" s="218"/>
      <c r="G128" s="218"/>
      <c r="H128" s="218"/>
      <c r="I128" s="218"/>
      <c r="J128" s="218"/>
      <c r="K128" s="218"/>
      <c r="L128" s="218"/>
      <c r="M128" s="218"/>
      <c r="N128" s="219">
        <f>BK128</f>
        <v>0</v>
      </c>
      <c r="O128" s="220"/>
      <c r="P128" s="220"/>
      <c r="Q128" s="220"/>
      <c r="R128" s="211"/>
      <c r="T128" s="212"/>
      <c r="U128" s="208"/>
      <c r="V128" s="208"/>
      <c r="W128" s="213">
        <f>SUM(W129:W220)</f>
        <v>0</v>
      </c>
      <c r="X128" s="208"/>
      <c r="Y128" s="213">
        <f>SUM(Y129:Y220)</f>
        <v>4.7619160000000003</v>
      </c>
      <c r="Z128" s="208"/>
      <c r="AA128" s="214">
        <f>SUM(AA129:AA220)</f>
        <v>8.8234999999999992</v>
      </c>
      <c r="AR128" s="215" t="s">
        <v>86</v>
      </c>
      <c r="AT128" s="216" t="s">
        <v>77</v>
      </c>
      <c r="AU128" s="216" t="s">
        <v>86</v>
      </c>
      <c r="AY128" s="215" t="s">
        <v>150</v>
      </c>
      <c r="BK128" s="217">
        <f>SUM(BK129:BK220)</f>
        <v>0</v>
      </c>
    </row>
    <row r="129" s="1" customFormat="1" ht="38.25" customHeight="1">
      <c r="B129" s="48"/>
      <c r="C129" s="221" t="s">
        <v>86</v>
      </c>
      <c r="D129" s="221" t="s">
        <v>151</v>
      </c>
      <c r="E129" s="222" t="s">
        <v>159</v>
      </c>
      <c r="F129" s="223" t="s">
        <v>160</v>
      </c>
      <c r="G129" s="223"/>
      <c r="H129" s="223"/>
      <c r="I129" s="223"/>
      <c r="J129" s="224" t="s">
        <v>161</v>
      </c>
      <c r="K129" s="225">
        <v>36.875</v>
      </c>
      <c r="L129" s="226">
        <v>0</v>
      </c>
      <c r="M129" s="227"/>
      <c r="N129" s="228">
        <f>ROUND(L129*K129,2)</f>
        <v>0</v>
      </c>
      <c r="O129" s="228"/>
      <c r="P129" s="228"/>
      <c r="Q129" s="228"/>
      <c r="R129" s="50"/>
      <c r="T129" s="229" t="s">
        <v>22</v>
      </c>
      <c r="U129" s="58" t="s">
        <v>43</v>
      </c>
      <c r="V129" s="49"/>
      <c r="W129" s="230">
        <f>V129*K129</f>
        <v>0</v>
      </c>
      <c r="X129" s="230">
        <v>0</v>
      </c>
      <c r="Y129" s="230">
        <f>X129*K129</f>
        <v>0</v>
      </c>
      <c r="Z129" s="230">
        <v>0.13600000000000001</v>
      </c>
      <c r="AA129" s="231">
        <f>Z129*K129</f>
        <v>5.0150000000000006</v>
      </c>
      <c r="AR129" s="24" t="s">
        <v>155</v>
      </c>
      <c r="AT129" s="24" t="s">
        <v>151</v>
      </c>
      <c r="AU129" s="24" t="s">
        <v>108</v>
      </c>
      <c r="AY129" s="24" t="s">
        <v>150</v>
      </c>
      <c r="BE129" s="144">
        <f>IF(U129="základní",N129,0)</f>
        <v>0</v>
      </c>
      <c r="BF129" s="144">
        <f>IF(U129="snížená",N129,0)</f>
        <v>0</v>
      </c>
      <c r="BG129" s="144">
        <f>IF(U129="zákl. přenesená",N129,0)</f>
        <v>0</v>
      </c>
      <c r="BH129" s="144">
        <f>IF(U129="sníž. přenesená",N129,0)</f>
        <v>0</v>
      </c>
      <c r="BI129" s="144">
        <f>IF(U129="nulová",N129,0)</f>
        <v>0</v>
      </c>
      <c r="BJ129" s="24" t="s">
        <v>86</v>
      </c>
      <c r="BK129" s="144">
        <f>ROUND(L129*K129,2)</f>
        <v>0</v>
      </c>
      <c r="BL129" s="24" t="s">
        <v>155</v>
      </c>
      <c r="BM129" s="24" t="s">
        <v>162</v>
      </c>
    </row>
    <row r="130" s="10" customFormat="1" ht="16.5" customHeight="1">
      <c r="B130" s="232"/>
      <c r="C130" s="233"/>
      <c r="D130" s="233"/>
      <c r="E130" s="234" t="s">
        <v>22</v>
      </c>
      <c r="F130" s="235" t="s">
        <v>336</v>
      </c>
      <c r="G130" s="236"/>
      <c r="H130" s="236"/>
      <c r="I130" s="236"/>
      <c r="J130" s="233"/>
      <c r="K130" s="234" t="s">
        <v>22</v>
      </c>
      <c r="L130" s="233"/>
      <c r="M130" s="233"/>
      <c r="N130" s="233"/>
      <c r="O130" s="233"/>
      <c r="P130" s="233"/>
      <c r="Q130" s="233"/>
      <c r="R130" s="237"/>
      <c r="T130" s="238"/>
      <c r="U130" s="233"/>
      <c r="V130" s="233"/>
      <c r="W130" s="233"/>
      <c r="X130" s="233"/>
      <c r="Y130" s="233"/>
      <c r="Z130" s="233"/>
      <c r="AA130" s="239"/>
      <c r="AT130" s="240" t="s">
        <v>158</v>
      </c>
      <c r="AU130" s="240" t="s">
        <v>108</v>
      </c>
      <c r="AV130" s="10" t="s">
        <v>86</v>
      </c>
      <c r="AW130" s="10" t="s">
        <v>36</v>
      </c>
      <c r="AX130" s="10" t="s">
        <v>78</v>
      </c>
      <c r="AY130" s="240" t="s">
        <v>150</v>
      </c>
    </row>
    <row r="131" s="11" customFormat="1" ht="16.5" customHeight="1">
      <c r="B131" s="241"/>
      <c r="C131" s="242"/>
      <c r="D131" s="242"/>
      <c r="E131" s="243" t="s">
        <v>22</v>
      </c>
      <c r="F131" s="244" t="s">
        <v>337</v>
      </c>
      <c r="G131" s="242"/>
      <c r="H131" s="242"/>
      <c r="I131" s="242"/>
      <c r="J131" s="242"/>
      <c r="K131" s="245">
        <v>5.3099999999999996</v>
      </c>
      <c r="L131" s="242"/>
      <c r="M131" s="242"/>
      <c r="N131" s="242"/>
      <c r="O131" s="242"/>
      <c r="P131" s="242"/>
      <c r="Q131" s="242"/>
      <c r="R131" s="246"/>
      <c r="T131" s="247"/>
      <c r="U131" s="242"/>
      <c r="V131" s="242"/>
      <c r="W131" s="242"/>
      <c r="X131" s="242"/>
      <c r="Y131" s="242"/>
      <c r="Z131" s="242"/>
      <c r="AA131" s="248"/>
      <c r="AT131" s="249" t="s">
        <v>158</v>
      </c>
      <c r="AU131" s="249" t="s">
        <v>108</v>
      </c>
      <c r="AV131" s="11" t="s">
        <v>108</v>
      </c>
      <c r="AW131" s="11" t="s">
        <v>36</v>
      </c>
      <c r="AX131" s="11" t="s">
        <v>78</v>
      </c>
      <c r="AY131" s="249" t="s">
        <v>150</v>
      </c>
    </row>
    <row r="132" s="11" customFormat="1" ht="16.5" customHeight="1">
      <c r="B132" s="241"/>
      <c r="C132" s="242"/>
      <c r="D132" s="242"/>
      <c r="E132" s="243" t="s">
        <v>22</v>
      </c>
      <c r="F132" s="244" t="s">
        <v>338</v>
      </c>
      <c r="G132" s="242"/>
      <c r="H132" s="242"/>
      <c r="I132" s="242"/>
      <c r="J132" s="242"/>
      <c r="K132" s="245">
        <v>3.54</v>
      </c>
      <c r="L132" s="242"/>
      <c r="M132" s="242"/>
      <c r="N132" s="242"/>
      <c r="O132" s="242"/>
      <c r="P132" s="242"/>
      <c r="Q132" s="242"/>
      <c r="R132" s="246"/>
      <c r="T132" s="247"/>
      <c r="U132" s="242"/>
      <c r="V132" s="242"/>
      <c r="W132" s="242"/>
      <c r="X132" s="242"/>
      <c r="Y132" s="242"/>
      <c r="Z132" s="242"/>
      <c r="AA132" s="248"/>
      <c r="AT132" s="249" t="s">
        <v>158</v>
      </c>
      <c r="AU132" s="249" t="s">
        <v>108</v>
      </c>
      <c r="AV132" s="11" t="s">
        <v>108</v>
      </c>
      <c r="AW132" s="11" t="s">
        <v>36</v>
      </c>
      <c r="AX132" s="11" t="s">
        <v>78</v>
      </c>
      <c r="AY132" s="249" t="s">
        <v>150</v>
      </c>
    </row>
    <row r="133" s="11" customFormat="1" ht="16.5" customHeight="1">
      <c r="B133" s="241"/>
      <c r="C133" s="242"/>
      <c r="D133" s="242"/>
      <c r="E133" s="243" t="s">
        <v>22</v>
      </c>
      <c r="F133" s="244" t="s">
        <v>339</v>
      </c>
      <c r="G133" s="242"/>
      <c r="H133" s="242"/>
      <c r="I133" s="242"/>
      <c r="J133" s="242"/>
      <c r="K133" s="245">
        <v>2.6099999999999999</v>
      </c>
      <c r="L133" s="242"/>
      <c r="M133" s="242"/>
      <c r="N133" s="242"/>
      <c r="O133" s="242"/>
      <c r="P133" s="242"/>
      <c r="Q133" s="242"/>
      <c r="R133" s="246"/>
      <c r="T133" s="247"/>
      <c r="U133" s="242"/>
      <c r="V133" s="242"/>
      <c r="W133" s="242"/>
      <c r="X133" s="242"/>
      <c r="Y133" s="242"/>
      <c r="Z133" s="242"/>
      <c r="AA133" s="248"/>
      <c r="AT133" s="249" t="s">
        <v>158</v>
      </c>
      <c r="AU133" s="249" t="s">
        <v>108</v>
      </c>
      <c r="AV133" s="11" t="s">
        <v>108</v>
      </c>
      <c r="AW133" s="11" t="s">
        <v>36</v>
      </c>
      <c r="AX133" s="11" t="s">
        <v>78</v>
      </c>
      <c r="AY133" s="249" t="s">
        <v>150</v>
      </c>
    </row>
    <row r="134" s="11" customFormat="1" ht="16.5" customHeight="1">
      <c r="B134" s="241"/>
      <c r="C134" s="242"/>
      <c r="D134" s="242"/>
      <c r="E134" s="243" t="s">
        <v>22</v>
      </c>
      <c r="F134" s="244" t="s">
        <v>340</v>
      </c>
      <c r="G134" s="242"/>
      <c r="H134" s="242"/>
      <c r="I134" s="242"/>
      <c r="J134" s="242"/>
      <c r="K134" s="245">
        <v>3.915</v>
      </c>
      <c r="L134" s="242"/>
      <c r="M134" s="242"/>
      <c r="N134" s="242"/>
      <c r="O134" s="242"/>
      <c r="P134" s="242"/>
      <c r="Q134" s="242"/>
      <c r="R134" s="246"/>
      <c r="T134" s="247"/>
      <c r="U134" s="242"/>
      <c r="V134" s="242"/>
      <c r="W134" s="242"/>
      <c r="X134" s="242"/>
      <c r="Y134" s="242"/>
      <c r="Z134" s="242"/>
      <c r="AA134" s="248"/>
      <c r="AT134" s="249" t="s">
        <v>158</v>
      </c>
      <c r="AU134" s="249" t="s">
        <v>108</v>
      </c>
      <c r="AV134" s="11" t="s">
        <v>108</v>
      </c>
      <c r="AW134" s="11" t="s">
        <v>36</v>
      </c>
      <c r="AX134" s="11" t="s">
        <v>78</v>
      </c>
      <c r="AY134" s="249" t="s">
        <v>150</v>
      </c>
    </row>
    <row r="135" s="13" customFormat="1" ht="16.5" customHeight="1">
      <c r="B135" s="274"/>
      <c r="C135" s="275"/>
      <c r="D135" s="275"/>
      <c r="E135" s="276" t="s">
        <v>22</v>
      </c>
      <c r="F135" s="277" t="s">
        <v>341</v>
      </c>
      <c r="G135" s="275"/>
      <c r="H135" s="275"/>
      <c r="I135" s="275"/>
      <c r="J135" s="275"/>
      <c r="K135" s="278">
        <v>15.375</v>
      </c>
      <c r="L135" s="275"/>
      <c r="M135" s="275"/>
      <c r="N135" s="275"/>
      <c r="O135" s="275"/>
      <c r="P135" s="275"/>
      <c r="Q135" s="275"/>
      <c r="R135" s="279"/>
      <c r="T135" s="280"/>
      <c r="U135" s="275"/>
      <c r="V135" s="275"/>
      <c r="W135" s="275"/>
      <c r="X135" s="275"/>
      <c r="Y135" s="275"/>
      <c r="Z135" s="275"/>
      <c r="AA135" s="281"/>
      <c r="AT135" s="282" t="s">
        <v>158</v>
      </c>
      <c r="AU135" s="282" t="s">
        <v>108</v>
      </c>
      <c r="AV135" s="13" t="s">
        <v>168</v>
      </c>
      <c r="AW135" s="13" t="s">
        <v>36</v>
      </c>
      <c r="AX135" s="13" t="s">
        <v>78</v>
      </c>
      <c r="AY135" s="282" t="s">
        <v>150</v>
      </c>
    </row>
    <row r="136" s="10" customFormat="1" ht="25.5" customHeight="1">
      <c r="B136" s="232"/>
      <c r="C136" s="233"/>
      <c r="D136" s="233"/>
      <c r="E136" s="234" t="s">
        <v>22</v>
      </c>
      <c r="F136" s="259" t="s">
        <v>342</v>
      </c>
      <c r="G136" s="233"/>
      <c r="H136" s="233"/>
      <c r="I136" s="233"/>
      <c r="J136" s="233"/>
      <c r="K136" s="234" t="s">
        <v>22</v>
      </c>
      <c r="L136" s="233"/>
      <c r="M136" s="233"/>
      <c r="N136" s="233"/>
      <c r="O136" s="233"/>
      <c r="P136" s="233"/>
      <c r="Q136" s="233"/>
      <c r="R136" s="237"/>
      <c r="T136" s="238"/>
      <c r="U136" s="233"/>
      <c r="V136" s="233"/>
      <c r="W136" s="233"/>
      <c r="X136" s="233"/>
      <c r="Y136" s="233"/>
      <c r="Z136" s="233"/>
      <c r="AA136" s="239"/>
      <c r="AT136" s="240" t="s">
        <v>158</v>
      </c>
      <c r="AU136" s="240" t="s">
        <v>108</v>
      </c>
      <c r="AV136" s="10" t="s">
        <v>86</v>
      </c>
      <c r="AW136" s="10" t="s">
        <v>36</v>
      </c>
      <c r="AX136" s="10" t="s">
        <v>78</v>
      </c>
      <c r="AY136" s="240" t="s">
        <v>150</v>
      </c>
    </row>
    <row r="137" s="11" customFormat="1" ht="16.5" customHeight="1">
      <c r="B137" s="241"/>
      <c r="C137" s="242"/>
      <c r="D137" s="242"/>
      <c r="E137" s="243" t="s">
        <v>22</v>
      </c>
      <c r="F137" s="244" t="s">
        <v>343</v>
      </c>
      <c r="G137" s="242"/>
      <c r="H137" s="242"/>
      <c r="I137" s="242"/>
      <c r="J137" s="242"/>
      <c r="K137" s="245">
        <v>21.5</v>
      </c>
      <c r="L137" s="242"/>
      <c r="M137" s="242"/>
      <c r="N137" s="242"/>
      <c r="O137" s="242"/>
      <c r="P137" s="242"/>
      <c r="Q137" s="242"/>
      <c r="R137" s="246"/>
      <c r="T137" s="247"/>
      <c r="U137" s="242"/>
      <c r="V137" s="242"/>
      <c r="W137" s="242"/>
      <c r="X137" s="242"/>
      <c r="Y137" s="242"/>
      <c r="Z137" s="242"/>
      <c r="AA137" s="248"/>
      <c r="AT137" s="249" t="s">
        <v>158</v>
      </c>
      <c r="AU137" s="249" t="s">
        <v>108</v>
      </c>
      <c r="AV137" s="11" t="s">
        <v>108</v>
      </c>
      <c r="AW137" s="11" t="s">
        <v>36</v>
      </c>
      <c r="AX137" s="11" t="s">
        <v>78</v>
      </c>
      <c r="AY137" s="249" t="s">
        <v>150</v>
      </c>
    </row>
    <row r="138" s="13" customFormat="1" ht="16.5" customHeight="1">
      <c r="B138" s="274"/>
      <c r="C138" s="275"/>
      <c r="D138" s="275"/>
      <c r="E138" s="276" t="s">
        <v>22</v>
      </c>
      <c r="F138" s="277" t="s">
        <v>341</v>
      </c>
      <c r="G138" s="275"/>
      <c r="H138" s="275"/>
      <c r="I138" s="275"/>
      <c r="J138" s="275"/>
      <c r="K138" s="278">
        <v>21.5</v>
      </c>
      <c r="L138" s="275"/>
      <c r="M138" s="275"/>
      <c r="N138" s="275"/>
      <c r="O138" s="275"/>
      <c r="P138" s="275"/>
      <c r="Q138" s="275"/>
      <c r="R138" s="279"/>
      <c r="T138" s="280"/>
      <c r="U138" s="275"/>
      <c r="V138" s="275"/>
      <c r="W138" s="275"/>
      <c r="X138" s="275"/>
      <c r="Y138" s="275"/>
      <c r="Z138" s="275"/>
      <c r="AA138" s="281"/>
      <c r="AT138" s="282" t="s">
        <v>158</v>
      </c>
      <c r="AU138" s="282" t="s">
        <v>108</v>
      </c>
      <c r="AV138" s="13" t="s">
        <v>168</v>
      </c>
      <c r="AW138" s="13" t="s">
        <v>36</v>
      </c>
      <c r="AX138" s="13" t="s">
        <v>78</v>
      </c>
      <c r="AY138" s="282" t="s">
        <v>150</v>
      </c>
    </row>
    <row r="139" s="12" customFormat="1" ht="16.5" customHeight="1">
      <c r="B139" s="250"/>
      <c r="C139" s="251"/>
      <c r="D139" s="251"/>
      <c r="E139" s="252" t="s">
        <v>22</v>
      </c>
      <c r="F139" s="253" t="s">
        <v>167</v>
      </c>
      <c r="G139" s="251"/>
      <c r="H139" s="251"/>
      <c r="I139" s="251"/>
      <c r="J139" s="251"/>
      <c r="K139" s="254">
        <v>36.875</v>
      </c>
      <c r="L139" s="251"/>
      <c r="M139" s="251"/>
      <c r="N139" s="251"/>
      <c r="O139" s="251"/>
      <c r="P139" s="251"/>
      <c r="Q139" s="251"/>
      <c r="R139" s="255"/>
      <c r="T139" s="256"/>
      <c r="U139" s="251"/>
      <c r="V139" s="251"/>
      <c r="W139" s="251"/>
      <c r="X139" s="251"/>
      <c r="Y139" s="251"/>
      <c r="Z139" s="251"/>
      <c r="AA139" s="257"/>
      <c r="AT139" s="258" t="s">
        <v>158</v>
      </c>
      <c r="AU139" s="258" t="s">
        <v>108</v>
      </c>
      <c r="AV139" s="12" t="s">
        <v>155</v>
      </c>
      <c r="AW139" s="12" t="s">
        <v>36</v>
      </c>
      <c r="AX139" s="12" t="s">
        <v>86</v>
      </c>
      <c r="AY139" s="258" t="s">
        <v>150</v>
      </c>
    </row>
    <row r="140" s="1" customFormat="1" ht="25.5" customHeight="1">
      <c r="B140" s="48"/>
      <c r="C140" s="221" t="s">
        <v>108</v>
      </c>
      <c r="D140" s="221" t="s">
        <v>151</v>
      </c>
      <c r="E140" s="222" t="s">
        <v>344</v>
      </c>
      <c r="F140" s="223" t="s">
        <v>345</v>
      </c>
      <c r="G140" s="223"/>
      <c r="H140" s="223"/>
      <c r="I140" s="223"/>
      <c r="J140" s="224" t="s">
        <v>171</v>
      </c>
      <c r="K140" s="225">
        <v>16.899999999999999</v>
      </c>
      <c r="L140" s="226">
        <v>0</v>
      </c>
      <c r="M140" s="227"/>
      <c r="N140" s="228">
        <f>ROUND(L140*K140,2)</f>
        <v>0</v>
      </c>
      <c r="O140" s="228"/>
      <c r="P140" s="228"/>
      <c r="Q140" s="228"/>
      <c r="R140" s="50"/>
      <c r="T140" s="229" t="s">
        <v>22</v>
      </c>
      <c r="U140" s="58" t="s">
        <v>43</v>
      </c>
      <c r="V140" s="49"/>
      <c r="W140" s="230">
        <f>V140*K140</f>
        <v>0</v>
      </c>
      <c r="X140" s="230">
        <v>0</v>
      </c>
      <c r="Y140" s="230">
        <f>X140*K140</f>
        <v>0</v>
      </c>
      <c r="Z140" s="230">
        <v>0.20499999999999999</v>
      </c>
      <c r="AA140" s="231">
        <f>Z140*K140</f>
        <v>3.4644999999999997</v>
      </c>
      <c r="AR140" s="24" t="s">
        <v>155</v>
      </c>
      <c r="AT140" s="24" t="s">
        <v>151</v>
      </c>
      <c r="AU140" s="24" t="s">
        <v>108</v>
      </c>
      <c r="AY140" s="24" t="s">
        <v>150</v>
      </c>
      <c r="BE140" s="144">
        <f>IF(U140="základní",N140,0)</f>
        <v>0</v>
      </c>
      <c r="BF140" s="144">
        <f>IF(U140="snížená",N140,0)</f>
        <v>0</v>
      </c>
      <c r="BG140" s="144">
        <f>IF(U140="zákl. přenesená",N140,0)</f>
        <v>0</v>
      </c>
      <c r="BH140" s="144">
        <f>IF(U140="sníž. přenesená",N140,0)</f>
        <v>0</v>
      </c>
      <c r="BI140" s="144">
        <f>IF(U140="nulová",N140,0)</f>
        <v>0</v>
      </c>
      <c r="BJ140" s="24" t="s">
        <v>86</v>
      </c>
      <c r="BK140" s="144">
        <f>ROUND(L140*K140,2)</f>
        <v>0</v>
      </c>
      <c r="BL140" s="24" t="s">
        <v>155</v>
      </c>
      <c r="BM140" s="24" t="s">
        <v>346</v>
      </c>
    </row>
    <row r="141" s="10" customFormat="1" ht="16.5" customHeight="1">
      <c r="B141" s="232"/>
      <c r="C141" s="233"/>
      <c r="D141" s="233"/>
      <c r="E141" s="234" t="s">
        <v>22</v>
      </c>
      <c r="F141" s="235" t="s">
        <v>347</v>
      </c>
      <c r="G141" s="236"/>
      <c r="H141" s="236"/>
      <c r="I141" s="236"/>
      <c r="J141" s="233"/>
      <c r="K141" s="234" t="s">
        <v>22</v>
      </c>
      <c r="L141" s="233"/>
      <c r="M141" s="233"/>
      <c r="N141" s="233"/>
      <c r="O141" s="233"/>
      <c r="P141" s="233"/>
      <c r="Q141" s="233"/>
      <c r="R141" s="237"/>
      <c r="T141" s="238"/>
      <c r="U141" s="233"/>
      <c r="V141" s="233"/>
      <c r="W141" s="233"/>
      <c r="X141" s="233"/>
      <c r="Y141" s="233"/>
      <c r="Z141" s="233"/>
      <c r="AA141" s="239"/>
      <c r="AT141" s="240" t="s">
        <v>158</v>
      </c>
      <c r="AU141" s="240" t="s">
        <v>108</v>
      </c>
      <c r="AV141" s="10" t="s">
        <v>86</v>
      </c>
      <c r="AW141" s="10" t="s">
        <v>36</v>
      </c>
      <c r="AX141" s="10" t="s">
        <v>78</v>
      </c>
      <c r="AY141" s="240" t="s">
        <v>150</v>
      </c>
    </row>
    <row r="142" s="11" customFormat="1" ht="16.5" customHeight="1">
      <c r="B142" s="241"/>
      <c r="C142" s="242"/>
      <c r="D142" s="242"/>
      <c r="E142" s="243" t="s">
        <v>22</v>
      </c>
      <c r="F142" s="244" t="s">
        <v>348</v>
      </c>
      <c r="G142" s="242"/>
      <c r="H142" s="242"/>
      <c r="I142" s="242"/>
      <c r="J142" s="242"/>
      <c r="K142" s="245">
        <v>16.899999999999999</v>
      </c>
      <c r="L142" s="242"/>
      <c r="M142" s="242"/>
      <c r="N142" s="242"/>
      <c r="O142" s="242"/>
      <c r="P142" s="242"/>
      <c r="Q142" s="242"/>
      <c r="R142" s="246"/>
      <c r="T142" s="247"/>
      <c r="U142" s="242"/>
      <c r="V142" s="242"/>
      <c r="W142" s="242"/>
      <c r="X142" s="242"/>
      <c r="Y142" s="242"/>
      <c r="Z142" s="242"/>
      <c r="AA142" s="248"/>
      <c r="AT142" s="249" t="s">
        <v>158</v>
      </c>
      <c r="AU142" s="249" t="s">
        <v>108</v>
      </c>
      <c r="AV142" s="11" t="s">
        <v>108</v>
      </c>
      <c r="AW142" s="11" t="s">
        <v>36</v>
      </c>
      <c r="AX142" s="11" t="s">
        <v>86</v>
      </c>
      <c r="AY142" s="249" t="s">
        <v>150</v>
      </c>
    </row>
    <row r="143" s="1" customFormat="1" ht="16.5" customHeight="1">
      <c r="B143" s="48"/>
      <c r="C143" s="221" t="s">
        <v>168</v>
      </c>
      <c r="D143" s="221" t="s">
        <v>151</v>
      </c>
      <c r="E143" s="222" t="s">
        <v>349</v>
      </c>
      <c r="F143" s="223" t="s">
        <v>350</v>
      </c>
      <c r="G143" s="223"/>
      <c r="H143" s="223"/>
      <c r="I143" s="223"/>
      <c r="J143" s="224" t="s">
        <v>171</v>
      </c>
      <c r="K143" s="225">
        <v>8.5999999999999996</v>
      </c>
      <c r="L143" s="226">
        <v>0</v>
      </c>
      <c r="M143" s="227"/>
      <c r="N143" s="228">
        <f>ROUND(L143*K143,2)</f>
        <v>0</v>
      </c>
      <c r="O143" s="228"/>
      <c r="P143" s="228"/>
      <c r="Q143" s="228"/>
      <c r="R143" s="50"/>
      <c r="T143" s="229" t="s">
        <v>22</v>
      </c>
      <c r="U143" s="58" t="s">
        <v>43</v>
      </c>
      <c r="V143" s="49"/>
      <c r="W143" s="230">
        <f>V143*K143</f>
        <v>0</v>
      </c>
      <c r="X143" s="230">
        <v>0</v>
      </c>
      <c r="Y143" s="230">
        <f>X143*K143</f>
        <v>0</v>
      </c>
      <c r="Z143" s="230">
        <v>0.040000000000000001</v>
      </c>
      <c r="AA143" s="231">
        <f>Z143*K143</f>
        <v>0.34399999999999997</v>
      </c>
      <c r="AR143" s="24" t="s">
        <v>155</v>
      </c>
      <c r="AT143" s="24" t="s">
        <v>151</v>
      </c>
      <c r="AU143" s="24" t="s">
        <v>108</v>
      </c>
      <c r="AY143" s="24" t="s">
        <v>150</v>
      </c>
      <c r="BE143" s="144">
        <f>IF(U143="základní",N143,0)</f>
        <v>0</v>
      </c>
      <c r="BF143" s="144">
        <f>IF(U143="snížená",N143,0)</f>
        <v>0</v>
      </c>
      <c r="BG143" s="144">
        <f>IF(U143="zákl. přenesená",N143,0)</f>
        <v>0</v>
      </c>
      <c r="BH143" s="144">
        <f>IF(U143="sníž. přenesená",N143,0)</f>
        <v>0</v>
      </c>
      <c r="BI143" s="144">
        <f>IF(U143="nulová",N143,0)</f>
        <v>0</v>
      </c>
      <c r="BJ143" s="24" t="s">
        <v>86</v>
      </c>
      <c r="BK143" s="144">
        <f>ROUND(L143*K143,2)</f>
        <v>0</v>
      </c>
      <c r="BL143" s="24" t="s">
        <v>155</v>
      </c>
      <c r="BM143" s="24" t="s">
        <v>351</v>
      </c>
    </row>
    <row r="144" s="10" customFormat="1" ht="16.5" customHeight="1">
      <c r="B144" s="232"/>
      <c r="C144" s="233"/>
      <c r="D144" s="233"/>
      <c r="E144" s="234" t="s">
        <v>22</v>
      </c>
      <c r="F144" s="235" t="s">
        <v>352</v>
      </c>
      <c r="G144" s="236"/>
      <c r="H144" s="236"/>
      <c r="I144" s="236"/>
      <c r="J144" s="233"/>
      <c r="K144" s="234" t="s">
        <v>22</v>
      </c>
      <c r="L144" s="233"/>
      <c r="M144" s="233"/>
      <c r="N144" s="233"/>
      <c r="O144" s="233"/>
      <c r="P144" s="233"/>
      <c r="Q144" s="233"/>
      <c r="R144" s="237"/>
      <c r="T144" s="238"/>
      <c r="U144" s="233"/>
      <c r="V144" s="233"/>
      <c r="W144" s="233"/>
      <c r="X144" s="233"/>
      <c r="Y144" s="233"/>
      <c r="Z144" s="233"/>
      <c r="AA144" s="239"/>
      <c r="AT144" s="240" t="s">
        <v>158</v>
      </c>
      <c r="AU144" s="240" t="s">
        <v>108</v>
      </c>
      <c r="AV144" s="10" t="s">
        <v>86</v>
      </c>
      <c r="AW144" s="10" t="s">
        <v>36</v>
      </c>
      <c r="AX144" s="10" t="s">
        <v>78</v>
      </c>
      <c r="AY144" s="240" t="s">
        <v>150</v>
      </c>
    </row>
    <row r="145" s="11" customFormat="1" ht="16.5" customHeight="1">
      <c r="B145" s="241"/>
      <c r="C145" s="242"/>
      <c r="D145" s="242"/>
      <c r="E145" s="243" t="s">
        <v>22</v>
      </c>
      <c r="F145" s="244" t="s">
        <v>353</v>
      </c>
      <c r="G145" s="242"/>
      <c r="H145" s="242"/>
      <c r="I145" s="242"/>
      <c r="J145" s="242"/>
      <c r="K145" s="245">
        <v>8.5999999999999996</v>
      </c>
      <c r="L145" s="242"/>
      <c r="M145" s="242"/>
      <c r="N145" s="242"/>
      <c r="O145" s="242"/>
      <c r="P145" s="242"/>
      <c r="Q145" s="242"/>
      <c r="R145" s="246"/>
      <c r="T145" s="247"/>
      <c r="U145" s="242"/>
      <c r="V145" s="242"/>
      <c r="W145" s="242"/>
      <c r="X145" s="242"/>
      <c r="Y145" s="242"/>
      <c r="Z145" s="242"/>
      <c r="AA145" s="248"/>
      <c r="AT145" s="249" t="s">
        <v>158</v>
      </c>
      <c r="AU145" s="249" t="s">
        <v>108</v>
      </c>
      <c r="AV145" s="11" t="s">
        <v>108</v>
      </c>
      <c r="AW145" s="11" t="s">
        <v>36</v>
      </c>
      <c r="AX145" s="11" t="s">
        <v>86</v>
      </c>
      <c r="AY145" s="249" t="s">
        <v>150</v>
      </c>
    </row>
    <row r="146" s="1" customFormat="1" ht="25.5" customHeight="1">
      <c r="B146" s="48"/>
      <c r="C146" s="221" t="s">
        <v>155</v>
      </c>
      <c r="D146" s="221" t="s">
        <v>151</v>
      </c>
      <c r="E146" s="222" t="s">
        <v>175</v>
      </c>
      <c r="F146" s="223" t="s">
        <v>176</v>
      </c>
      <c r="G146" s="223"/>
      <c r="H146" s="223"/>
      <c r="I146" s="223"/>
      <c r="J146" s="224" t="s">
        <v>177</v>
      </c>
      <c r="K146" s="225">
        <v>20.510999999999999</v>
      </c>
      <c r="L146" s="226">
        <v>0</v>
      </c>
      <c r="M146" s="227"/>
      <c r="N146" s="228">
        <f>ROUND(L146*K146,2)</f>
        <v>0</v>
      </c>
      <c r="O146" s="228"/>
      <c r="P146" s="228"/>
      <c r="Q146" s="228"/>
      <c r="R146" s="50"/>
      <c r="T146" s="229" t="s">
        <v>22</v>
      </c>
      <c r="U146" s="58" t="s">
        <v>43</v>
      </c>
      <c r="V146" s="49"/>
      <c r="W146" s="230">
        <f>V146*K146</f>
        <v>0</v>
      </c>
      <c r="X146" s="230">
        <v>0</v>
      </c>
      <c r="Y146" s="230">
        <f>X146*K146</f>
        <v>0</v>
      </c>
      <c r="Z146" s="230">
        <v>0</v>
      </c>
      <c r="AA146" s="231">
        <f>Z146*K146</f>
        <v>0</v>
      </c>
      <c r="AR146" s="24" t="s">
        <v>155</v>
      </c>
      <c r="AT146" s="24" t="s">
        <v>151</v>
      </c>
      <c r="AU146" s="24" t="s">
        <v>108</v>
      </c>
      <c r="AY146" s="24" t="s">
        <v>150</v>
      </c>
      <c r="BE146" s="144">
        <f>IF(U146="základní",N146,0)</f>
        <v>0</v>
      </c>
      <c r="BF146" s="144">
        <f>IF(U146="snížená",N146,0)</f>
        <v>0</v>
      </c>
      <c r="BG146" s="144">
        <f>IF(U146="zákl. přenesená",N146,0)</f>
        <v>0</v>
      </c>
      <c r="BH146" s="144">
        <f>IF(U146="sníž. přenesená",N146,0)</f>
        <v>0</v>
      </c>
      <c r="BI146" s="144">
        <f>IF(U146="nulová",N146,0)</f>
        <v>0</v>
      </c>
      <c r="BJ146" s="24" t="s">
        <v>86</v>
      </c>
      <c r="BK146" s="144">
        <f>ROUND(L146*K146,2)</f>
        <v>0</v>
      </c>
      <c r="BL146" s="24" t="s">
        <v>155</v>
      </c>
      <c r="BM146" s="24" t="s">
        <v>178</v>
      </c>
    </row>
    <row r="147" s="10" customFormat="1" ht="16.5" customHeight="1">
      <c r="B147" s="232"/>
      <c r="C147" s="233"/>
      <c r="D147" s="233"/>
      <c r="E147" s="234" t="s">
        <v>22</v>
      </c>
      <c r="F147" s="235" t="s">
        <v>354</v>
      </c>
      <c r="G147" s="236"/>
      <c r="H147" s="236"/>
      <c r="I147" s="236"/>
      <c r="J147" s="233"/>
      <c r="K147" s="234" t="s">
        <v>22</v>
      </c>
      <c r="L147" s="233"/>
      <c r="M147" s="233"/>
      <c r="N147" s="233"/>
      <c r="O147" s="233"/>
      <c r="P147" s="233"/>
      <c r="Q147" s="233"/>
      <c r="R147" s="237"/>
      <c r="T147" s="238"/>
      <c r="U147" s="233"/>
      <c r="V147" s="233"/>
      <c r="W147" s="233"/>
      <c r="X147" s="233"/>
      <c r="Y147" s="233"/>
      <c r="Z147" s="233"/>
      <c r="AA147" s="239"/>
      <c r="AT147" s="240" t="s">
        <v>158</v>
      </c>
      <c r="AU147" s="240" t="s">
        <v>108</v>
      </c>
      <c r="AV147" s="10" t="s">
        <v>86</v>
      </c>
      <c r="AW147" s="10" t="s">
        <v>36</v>
      </c>
      <c r="AX147" s="10" t="s">
        <v>78</v>
      </c>
      <c r="AY147" s="240" t="s">
        <v>150</v>
      </c>
    </row>
    <row r="148" s="11" customFormat="1" ht="16.5" customHeight="1">
      <c r="B148" s="241"/>
      <c r="C148" s="242"/>
      <c r="D148" s="242"/>
      <c r="E148" s="243" t="s">
        <v>22</v>
      </c>
      <c r="F148" s="244" t="s">
        <v>180</v>
      </c>
      <c r="G148" s="242"/>
      <c r="H148" s="242"/>
      <c r="I148" s="242"/>
      <c r="J148" s="242"/>
      <c r="K148" s="245">
        <v>3.105</v>
      </c>
      <c r="L148" s="242"/>
      <c r="M148" s="242"/>
      <c r="N148" s="242"/>
      <c r="O148" s="242"/>
      <c r="P148" s="242"/>
      <c r="Q148" s="242"/>
      <c r="R148" s="246"/>
      <c r="T148" s="247"/>
      <c r="U148" s="242"/>
      <c r="V148" s="242"/>
      <c r="W148" s="242"/>
      <c r="X148" s="242"/>
      <c r="Y148" s="242"/>
      <c r="Z148" s="242"/>
      <c r="AA148" s="248"/>
      <c r="AT148" s="249" t="s">
        <v>158</v>
      </c>
      <c r="AU148" s="249" t="s">
        <v>108</v>
      </c>
      <c r="AV148" s="11" t="s">
        <v>108</v>
      </c>
      <c r="AW148" s="11" t="s">
        <v>36</v>
      </c>
      <c r="AX148" s="11" t="s">
        <v>78</v>
      </c>
      <c r="AY148" s="249" t="s">
        <v>150</v>
      </c>
    </row>
    <row r="149" s="10" customFormat="1" ht="25.5" customHeight="1">
      <c r="B149" s="232"/>
      <c r="C149" s="233"/>
      <c r="D149" s="233"/>
      <c r="E149" s="234" t="s">
        <v>22</v>
      </c>
      <c r="F149" s="259" t="s">
        <v>355</v>
      </c>
      <c r="G149" s="233"/>
      <c r="H149" s="233"/>
      <c r="I149" s="233"/>
      <c r="J149" s="233"/>
      <c r="K149" s="234" t="s">
        <v>22</v>
      </c>
      <c r="L149" s="233"/>
      <c r="M149" s="233"/>
      <c r="N149" s="233"/>
      <c r="O149" s="233"/>
      <c r="P149" s="233"/>
      <c r="Q149" s="233"/>
      <c r="R149" s="237"/>
      <c r="T149" s="238"/>
      <c r="U149" s="233"/>
      <c r="V149" s="233"/>
      <c r="W149" s="233"/>
      <c r="X149" s="233"/>
      <c r="Y149" s="233"/>
      <c r="Z149" s="233"/>
      <c r="AA149" s="239"/>
      <c r="AT149" s="240" t="s">
        <v>158</v>
      </c>
      <c r="AU149" s="240" t="s">
        <v>108</v>
      </c>
      <c r="AV149" s="10" t="s">
        <v>86</v>
      </c>
      <c r="AW149" s="10" t="s">
        <v>36</v>
      </c>
      <c r="AX149" s="10" t="s">
        <v>78</v>
      </c>
      <c r="AY149" s="240" t="s">
        <v>150</v>
      </c>
    </row>
    <row r="150" s="11" customFormat="1" ht="16.5" customHeight="1">
      <c r="B150" s="241"/>
      <c r="C150" s="242"/>
      <c r="D150" s="242"/>
      <c r="E150" s="243" t="s">
        <v>22</v>
      </c>
      <c r="F150" s="244" t="s">
        <v>187</v>
      </c>
      <c r="G150" s="242"/>
      <c r="H150" s="242"/>
      <c r="I150" s="242"/>
      <c r="J150" s="242"/>
      <c r="K150" s="245">
        <v>5</v>
      </c>
      <c r="L150" s="242"/>
      <c r="M150" s="242"/>
      <c r="N150" s="242"/>
      <c r="O150" s="242"/>
      <c r="P150" s="242"/>
      <c r="Q150" s="242"/>
      <c r="R150" s="246"/>
      <c r="T150" s="247"/>
      <c r="U150" s="242"/>
      <c r="V150" s="242"/>
      <c r="W150" s="242"/>
      <c r="X150" s="242"/>
      <c r="Y150" s="242"/>
      <c r="Z150" s="242"/>
      <c r="AA150" s="248"/>
      <c r="AT150" s="249" t="s">
        <v>158</v>
      </c>
      <c r="AU150" s="249" t="s">
        <v>108</v>
      </c>
      <c r="AV150" s="11" t="s">
        <v>108</v>
      </c>
      <c r="AW150" s="11" t="s">
        <v>36</v>
      </c>
      <c r="AX150" s="11" t="s">
        <v>78</v>
      </c>
      <c r="AY150" s="249" t="s">
        <v>150</v>
      </c>
    </row>
    <row r="151" s="10" customFormat="1" ht="16.5" customHeight="1">
      <c r="B151" s="232"/>
      <c r="C151" s="233"/>
      <c r="D151" s="233"/>
      <c r="E151" s="234" t="s">
        <v>22</v>
      </c>
      <c r="F151" s="259" t="s">
        <v>356</v>
      </c>
      <c r="G151" s="233"/>
      <c r="H151" s="233"/>
      <c r="I151" s="233"/>
      <c r="J151" s="233"/>
      <c r="K151" s="234" t="s">
        <v>22</v>
      </c>
      <c r="L151" s="233"/>
      <c r="M151" s="233"/>
      <c r="N151" s="233"/>
      <c r="O151" s="233"/>
      <c r="P151" s="233"/>
      <c r="Q151" s="233"/>
      <c r="R151" s="237"/>
      <c r="T151" s="238"/>
      <c r="U151" s="233"/>
      <c r="V151" s="233"/>
      <c r="W151" s="233"/>
      <c r="X151" s="233"/>
      <c r="Y151" s="233"/>
      <c r="Z151" s="233"/>
      <c r="AA151" s="239"/>
      <c r="AT151" s="240" t="s">
        <v>158</v>
      </c>
      <c r="AU151" s="240" t="s">
        <v>108</v>
      </c>
      <c r="AV151" s="10" t="s">
        <v>86</v>
      </c>
      <c r="AW151" s="10" t="s">
        <v>36</v>
      </c>
      <c r="AX151" s="10" t="s">
        <v>78</v>
      </c>
      <c r="AY151" s="240" t="s">
        <v>150</v>
      </c>
    </row>
    <row r="152" s="11" customFormat="1" ht="16.5" customHeight="1">
      <c r="B152" s="241"/>
      <c r="C152" s="242"/>
      <c r="D152" s="242"/>
      <c r="E152" s="243" t="s">
        <v>22</v>
      </c>
      <c r="F152" s="244" t="s">
        <v>357</v>
      </c>
      <c r="G152" s="242"/>
      <c r="H152" s="242"/>
      <c r="I152" s="242"/>
      <c r="J152" s="242"/>
      <c r="K152" s="245">
        <v>7.9800000000000004</v>
      </c>
      <c r="L152" s="242"/>
      <c r="M152" s="242"/>
      <c r="N152" s="242"/>
      <c r="O152" s="242"/>
      <c r="P152" s="242"/>
      <c r="Q152" s="242"/>
      <c r="R152" s="246"/>
      <c r="T152" s="247"/>
      <c r="U152" s="242"/>
      <c r="V152" s="242"/>
      <c r="W152" s="242"/>
      <c r="X152" s="242"/>
      <c r="Y152" s="242"/>
      <c r="Z152" s="242"/>
      <c r="AA152" s="248"/>
      <c r="AT152" s="249" t="s">
        <v>158</v>
      </c>
      <c r="AU152" s="249" t="s">
        <v>108</v>
      </c>
      <c r="AV152" s="11" t="s">
        <v>108</v>
      </c>
      <c r="AW152" s="11" t="s">
        <v>36</v>
      </c>
      <c r="AX152" s="11" t="s">
        <v>78</v>
      </c>
      <c r="AY152" s="249" t="s">
        <v>150</v>
      </c>
    </row>
    <row r="153" s="10" customFormat="1" ht="25.5" customHeight="1">
      <c r="B153" s="232"/>
      <c r="C153" s="233"/>
      <c r="D153" s="233"/>
      <c r="E153" s="234" t="s">
        <v>22</v>
      </c>
      <c r="F153" s="259" t="s">
        <v>358</v>
      </c>
      <c r="G153" s="233"/>
      <c r="H153" s="233"/>
      <c r="I153" s="233"/>
      <c r="J153" s="233"/>
      <c r="K153" s="234" t="s">
        <v>22</v>
      </c>
      <c r="L153" s="233"/>
      <c r="M153" s="233"/>
      <c r="N153" s="233"/>
      <c r="O153" s="233"/>
      <c r="P153" s="233"/>
      <c r="Q153" s="233"/>
      <c r="R153" s="237"/>
      <c r="T153" s="238"/>
      <c r="U153" s="233"/>
      <c r="V153" s="233"/>
      <c r="W153" s="233"/>
      <c r="X153" s="233"/>
      <c r="Y153" s="233"/>
      <c r="Z153" s="233"/>
      <c r="AA153" s="239"/>
      <c r="AT153" s="240" t="s">
        <v>158</v>
      </c>
      <c r="AU153" s="240" t="s">
        <v>108</v>
      </c>
      <c r="AV153" s="10" t="s">
        <v>86</v>
      </c>
      <c r="AW153" s="10" t="s">
        <v>36</v>
      </c>
      <c r="AX153" s="10" t="s">
        <v>78</v>
      </c>
      <c r="AY153" s="240" t="s">
        <v>150</v>
      </c>
    </row>
    <row r="154" s="11" customFormat="1" ht="16.5" customHeight="1">
      <c r="B154" s="241"/>
      <c r="C154" s="242"/>
      <c r="D154" s="242"/>
      <c r="E154" s="243" t="s">
        <v>22</v>
      </c>
      <c r="F154" s="244" t="s">
        <v>359</v>
      </c>
      <c r="G154" s="242"/>
      <c r="H154" s="242"/>
      <c r="I154" s="242"/>
      <c r="J154" s="242"/>
      <c r="K154" s="245">
        <v>2.1200000000000001</v>
      </c>
      <c r="L154" s="242"/>
      <c r="M154" s="242"/>
      <c r="N154" s="242"/>
      <c r="O154" s="242"/>
      <c r="P154" s="242"/>
      <c r="Q154" s="242"/>
      <c r="R154" s="246"/>
      <c r="T154" s="247"/>
      <c r="U154" s="242"/>
      <c r="V154" s="242"/>
      <c r="W154" s="242"/>
      <c r="X154" s="242"/>
      <c r="Y154" s="242"/>
      <c r="Z154" s="242"/>
      <c r="AA154" s="248"/>
      <c r="AT154" s="249" t="s">
        <v>158</v>
      </c>
      <c r="AU154" s="249" t="s">
        <v>108</v>
      </c>
      <c r="AV154" s="11" t="s">
        <v>108</v>
      </c>
      <c r="AW154" s="11" t="s">
        <v>36</v>
      </c>
      <c r="AX154" s="11" t="s">
        <v>78</v>
      </c>
      <c r="AY154" s="249" t="s">
        <v>150</v>
      </c>
    </row>
    <row r="155" s="10" customFormat="1" ht="25.5" customHeight="1">
      <c r="B155" s="232"/>
      <c r="C155" s="233"/>
      <c r="D155" s="233"/>
      <c r="E155" s="234" t="s">
        <v>22</v>
      </c>
      <c r="F155" s="259" t="s">
        <v>360</v>
      </c>
      <c r="G155" s="233"/>
      <c r="H155" s="233"/>
      <c r="I155" s="233"/>
      <c r="J155" s="233"/>
      <c r="K155" s="234" t="s">
        <v>22</v>
      </c>
      <c r="L155" s="233"/>
      <c r="M155" s="233"/>
      <c r="N155" s="233"/>
      <c r="O155" s="233"/>
      <c r="P155" s="233"/>
      <c r="Q155" s="233"/>
      <c r="R155" s="237"/>
      <c r="T155" s="238"/>
      <c r="U155" s="233"/>
      <c r="V155" s="233"/>
      <c r="W155" s="233"/>
      <c r="X155" s="233"/>
      <c r="Y155" s="233"/>
      <c r="Z155" s="233"/>
      <c r="AA155" s="239"/>
      <c r="AT155" s="240" t="s">
        <v>158</v>
      </c>
      <c r="AU155" s="240" t="s">
        <v>108</v>
      </c>
      <c r="AV155" s="10" t="s">
        <v>86</v>
      </c>
      <c r="AW155" s="10" t="s">
        <v>36</v>
      </c>
      <c r="AX155" s="10" t="s">
        <v>78</v>
      </c>
      <c r="AY155" s="240" t="s">
        <v>150</v>
      </c>
    </row>
    <row r="156" s="11" customFormat="1" ht="16.5" customHeight="1">
      <c r="B156" s="241"/>
      <c r="C156" s="242"/>
      <c r="D156" s="242"/>
      <c r="E156" s="243" t="s">
        <v>22</v>
      </c>
      <c r="F156" s="244" t="s">
        <v>361</v>
      </c>
      <c r="G156" s="242"/>
      <c r="H156" s="242"/>
      <c r="I156" s="242"/>
      <c r="J156" s="242"/>
      <c r="K156" s="245">
        <v>2.306</v>
      </c>
      <c r="L156" s="242"/>
      <c r="M156" s="242"/>
      <c r="N156" s="242"/>
      <c r="O156" s="242"/>
      <c r="P156" s="242"/>
      <c r="Q156" s="242"/>
      <c r="R156" s="246"/>
      <c r="T156" s="247"/>
      <c r="U156" s="242"/>
      <c r="V156" s="242"/>
      <c r="W156" s="242"/>
      <c r="X156" s="242"/>
      <c r="Y156" s="242"/>
      <c r="Z156" s="242"/>
      <c r="AA156" s="248"/>
      <c r="AT156" s="249" t="s">
        <v>158</v>
      </c>
      <c r="AU156" s="249" t="s">
        <v>108</v>
      </c>
      <c r="AV156" s="11" t="s">
        <v>108</v>
      </c>
      <c r="AW156" s="11" t="s">
        <v>36</v>
      </c>
      <c r="AX156" s="11" t="s">
        <v>78</v>
      </c>
      <c r="AY156" s="249" t="s">
        <v>150</v>
      </c>
    </row>
    <row r="157" s="12" customFormat="1" ht="16.5" customHeight="1">
      <c r="B157" s="250"/>
      <c r="C157" s="251"/>
      <c r="D157" s="251"/>
      <c r="E157" s="252" t="s">
        <v>22</v>
      </c>
      <c r="F157" s="253" t="s">
        <v>167</v>
      </c>
      <c r="G157" s="251"/>
      <c r="H157" s="251"/>
      <c r="I157" s="251"/>
      <c r="J157" s="251"/>
      <c r="K157" s="254">
        <v>20.510999999999999</v>
      </c>
      <c r="L157" s="251"/>
      <c r="M157" s="251"/>
      <c r="N157" s="251"/>
      <c r="O157" s="251"/>
      <c r="P157" s="251"/>
      <c r="Q157" s="251"/>
      <c r="R157" s="255"/>
      <c r="T157" s="256"/>
      <c r="U157" s="251"/>
      <c r="V157" s="251"/>
      <c r="W157" s="251"/>
      <c r="X157" s="251"/>
      <c r="Y157" s="251"/>
      <c r="Z157" s="251"/>
      <c r="AA157" s="257"/>
      <c r="AT157" s="258" t="s">
        <v>158</v>
      </c>
      <c r="AU157" s="258" t="s">
        <v>108</v>
      </c>
      <c r="AV157" s="12" t="s">
        <v>155</v>
      </c>
      <c r="AW157" s="12" t="s">
        <v>36</v>
      </c>
      <c r="AX157" s="12" t="s">
        <v>86</v>
      </c>
      <c r="AY157" s="258" t="s">
        <v>150</v>
      </c>
    </row>
    <row r="158" s="1" customFormat="1" ht="25.5" customHeight="1">
      <c r="B158" s="48"/>
      <c r="C158" s="221" t="s">
        <v>187</v>
      </c>
      <c r="D158" s="221" t="s">
        <v>151</v>
      </c>
      <c r="E158" s="222" t="s">
        <v>188</v>
      </c>
      <c r="F158" s="223" t="s">
        <v>189</v>
      </c>
      <c r="G158" s="223"/>
      <c r="H158" s="223"/>
      <c r="I158" s="223"/>
      <c r="J158" s="224" t="s">
        <v>177</v>
      </c>
      <c r="K158" s="225">
        <v>10.256</v>
      </c>
      <c r="L158" s="226">
        <v>0</v>
      </c>
      <c r="M158" s="227"/>
      <c r="N158" s="228">
        <f>ROUND(L158*K158,2)</f>
        <v>0</v>
      </c>
      <c r="O158" s="228"/>
      <c r="P158" s="228"/>
      <c r="Q158" s="228"/>
      <c r="R158" s="50"/>
      <c r="T158" s="229" t="s">
        <v>22</v>
      </c>
      <c r="U158" s="58" t="s">
        <v>43</v>
      </c>
      <c r="V158" s="49"/>
      <c r="W158" s="230">
        <f>V158*K158</f>
        <v>0</v>
      </c>
      <c r="X158" s="230">
        <v>0</v>
      </c>
      <c r="Y158" s="230">
        <f>X158*K158</f>
        <v>0</v>
      </c>
      <c r="Z158" s="230">
        <v>0</v>
      </c>
      <c r="AA158" s="231">
        <f>Z158*K158</f>
        <v>0</v>
      </c>
      <c r="AR158" s="24" t="s">
        <v>155</v>
      </c>
      <c r="AT158" s="24" t="s">
        <v>151</v>
      </c>
      <c r="AU158" s="24" t="s">
        <v>108</v>
      </c>
      <c r="AY158" s="24" t="s">
        <v>150</v>
      </c>
      <c r="BE158" s="144">
        <f>IF(U158="základní",N158,0)</f>
        <v>0</v>
      </c>
      <c r="BF158" s="144">
        <f>IF(U158="snížená",N158,0)</f>
        <v>0</v>
      </c>
      <c r="BG158" s="144">
        <f>IF(U158="zákl. přenesená",N158,0)</f>
        <v>0</v>
      </c>
      <c r="BH158" s="144">
        <f>IF(U158="sníž. přenesená",N158,0)</f>
        <v>0</v>
      </c>
      <c r="BI158" s="144">
        <f>IF(U158="nulová",N158,0)</f>
        <v>0</v>
      </c>
      <c r="BJ158" s="24" t="s">
        <v>86</v>
      </c>
      <c r="BK158" s="144">
        <f>ROUND(L158*K158,2)</f>
        <v>0</v>
      </c>
      <c r="BL158" s="24" t="s">
        <v>155</v>
      </c>
      <c r="BM158" s="24" t="s">
        <v>190</v>
      </c>
    </row>
    <row r="159" s="10" customFormat="1" ht="16.5" customHeight="1">
      <c r="B159" s="232"/>
      <c r="C159" s="233"/>
      <c r="D159" s="233"/>
      <c r="E159" s="234" t="s">
        <v>22</v>
      </c>
      <c r="F159" s="235" t="s">
        <v>191</v>
      </c>
      <c r="G159" s="236"/>
      <c r="H159" s="236"/>
      <c r="I159" s="236"/>
      <c r="J159" s="233"/>
      <c r="K159" s="234" t="s">
        <v>22</v>
      </c>
      <c r="L159" s="233"/>
      <c r="M159" s="233"/>
      <c r="N159" s="233"/>
      <c r="O159" s="233"/>
      <c r="P159" s="233"/>
      <c r="Q159" s="233"/>
      <c r="R159" s="237"/>
      <c r="T159" s="238"/>
      <c r="U159" s="233"/>
      <c r="V159" s="233"/>
      <c r="W159" s="233"/>
      <c r="X159" s="233"/>
      <c r="Y159" s="233"/>
      <c r="Z159" s="233"/>
      <c r="AA159" s="239"/>
      <c r="AT159" s="240" t="s">
        <v>158</v>
      </c>
      <c r="AU159" s="240" t="s">
        <v>108</v>
      </c>
      <c r="AV159" s="10" t="s">
        <v>86</v>
      </c>
      <c r="AW159" s="10" t="s">
        <v>36</v>
      </c>
      <c r="AX159" s="10" t="s">
        <v>78</v>
      </c>
      <c r="AY159" s="240" t="s">
        <v>150</v>
      </c>
    </row>
    <row r="160" s="11" customFormat="1" ht="16.5" customHeight="1">
      <c r="B160" s="241"/>
      <c r="C160" s="242"/>
      <c r="D160" s="242"/>
      <c r="E160" s="243" t="s">
        <v>22</v>
      </c>
      <c r="F160" s="244" t="s">
        <v>362</v>
      </c>
      <c r="G160" s="242"/>
      <c r="H160" s="242"/>
      <c r="I160" s="242"/>
      <c r="J160" s="242"/>
      <c r="K160" s="245">
        <v>10.256</v>
      </c>
      <c r="L160" s="242"/>
      <c r="M160" s="242"/>
      <c r="N160" s="242"/>
      <c r="O160" s="242"/>
      <c r="P160" s="242"/>
      <c r="Q160" s="242"/>
      <c r="R160" s="246"/>
      <c r="T160" s="247"/>
      <c r="U160" s="242"/>
      <c r="V160" s="242"/>
      <c r="W160" s="242"/>
      <c r="X160" s="242"/>
      <c r="Y160" s="242"/>
      <c r="Z160" s="242"/>
      <c r="AA160" s="248"/>
      <c r="AT160" s="249" t="s">
        <v>158</v>
      </c>
      <c r="AU160" s="249" t="s">
        <v>108</v>
      </c>
      <c r="AV160" s="11" t="s">
        <v>108</v>
      </c>
      <c r="AW160" s="11" t="s">
        <v>36</v>
      </c>
      <c r="AX160" s="11" t="s">
        <v>86</v>
      </c>
      <c r="AY160" s="249" t="s">
        <v>150</v>
      </c>
    </row>
    <row r="161" s="1" customFormat="1" ht="25.5" customHeight="1">
      <c r="B161" s="48"/>
      <c r="C161" s="221" t="s">
        <v>193</v>
      </c>
      <c r="D161" s="221" t="s">
        <v>151</v>
      </c>
      <c r="E161" s="222" t="s">
        <v>363</v>
      </c>
      <c r="F161" s="223" t="s">
        <v>364</v>
      </c>
      <c r="G161" s="223"/>
      <c r="H161" s="223"/>
      <c r="I161" s="223"/>
      <c r="J161" s="224" t="s">
        <v>177</v>
      </c>
      <c r="K161" s="225">
        <v>4.367</v>
      </c>
      <c r="L161" s="226">
        <v>0</v>
      </c>
      <c r="M161" s="227"/>
      <c r="N161" s="228">
        <f>ROUND(L161*K161,2)</f>
        <v>0</v>
      </c>
      <c r="O161" s="228"/>
      <c r="P161" s="228"/>
      <c r="Q161" s="228"/>
      <c r="R161" s="50"/>
      <c r="T161" s="229" t="s">
        <v>22</v>
      </c>
      <c r="U161" s="58" t="s">
        <v>43</v>
      </c>
      <c r="V161" s="49"/>
      <c r="W161" s="230">
        <f>V161*K161</f>
        <v>0</v>
      </c>
      <c r="X161" s="230">
        <v>0</v>
      </c>
      <c r="Y161" s="230">
        <f>X161*K161</f>
        <v>0</v>
      </c>
      <c r="Z161" s="230">
        <v>0</v>
      </c>
      <c r="AA161" s="231">
        <f>Z161*K161</f>
        <v>0</v>
      </c>
      <c r="AR161" s="24" t="s">
        <v>155</v>
      </c>
      <c r="AT161" s="24" t="s">
        <v>151</v>
      </c>
      <c r="AU161" s="24" t="s">
        <v>108</v>
      </c>
      <c r="AY161" s="24" t="s">
        <v>150</v>
      </c>
      <c r="BE161" s="144">
        <f>IF(U161="základní",N161,0)</f>
        <v>0</v>
      </c>
      <c r="BF161" s="144">
        <f>IF(U161="snížená",N161,0)</f>
        <v>0</v>
      </c>
      <c r="BG161" s="144">
        <f>IF(U161="zákl. přenesená",N161,0)</f>
        <v>0</v>
      </c>
      <c r="BH161" s="144">
        <f>IF(U161="sníž. přenesená",N161,0)</f>
        <v>0</v>
      </c>
      <c r="BI161" s="144">
        <f>IF(U161="nulová",N161,0)</f>
        <v>0</v>
      </c>
      <c r="BJ161" s="24" t="s">
        <v>86</v>
      </c>
      <c r="BK161" s="144">
        <f>ROUND(L161*K161,2)</f>
        <v>0</v>
      </c>
      <c r="BL161" s="24" t="s">
        <v>155</v>
      </c>
      <c r="BM161" s="24" t="s">
        <v>365</v>
      </c>
    </row>
    <row r="162" s="10" customFormat="1" ht="16.5" customHeight="1">
      <c r="B162" s="232"/>
      <c r="C162" s="233"/>
      <c r="D162" s="233"/>
      <c r="E162" s="234" t="s">
        <v>22</v>
      </c>
      <c r="F162" s="235" t="s">
        <v>366</v>
      </c>
      <c r="G162" s="236"/>
      <c r="H162" s="236"/>
      <c r="I162" s="236"/>
      <c r="J162" s="233"/>
      <c r="K162" s="234" t="s">
        <v>22</v>
      </c>
      <c r="L162" s="233"/>
      <c r="M162" s="233"/>
      <c r="N162" s="233"/>
      <c r="O162" s="233"/>
      <c r="P162" s="233"/>
      <c r="Q162" s="233"/>
      <c r="R162" s="237"/>
      <c r="T162" s="238"/>
      <c r="U162" s="233"/>
      <c r="V162" s="233"/>
      <c r="W162" s="233"/>
      <c r="X162" s="233"/>
      <c r="Y162" s="233"/>
      <c r="Z162" s="233"/>
      <c r="AA162" s="239"/>
      <c r="AT162" s="240" t="s">
        <v>158</v>
      </c>
      <c r="AU162" s="240" t="s">
        <v>108</v>
      </c>
      <c r="AV162" s="10" t="s">
        <v>86</v>
      </c>
      <c r="AW162" s="10" t="s">
        <v>36</v>
      </c>
      <c r="AX162" s="10" t="s">
        <v>78</v>
      </c>
      <c r="AY162" s="240" t="s">
        <v>150</v>
      </c>
    </row>
    <row r="163" s="11" customFormat="1" ht="16.5" customHeight="1">
      <c r="B163" s="241"/>
      <c r="C163" s="242"/>
      <c r="D163" s="242"/>
      <c r="E163" s="243" t="s">
        <v>22</v>
      </c>
      <c r="F163" s="244" t="s">
        <v>367</v>
      </c>
      <c r="G163" s="242"/>
      <c r="H163" s="242"/>
      <c r="I163" s="242"/>
      <c r="J163" s="242"/>
      <c r="K163" s="245">
        <v>4.367</v>
      </c>
      <c r="L163" s="242"/>
      <c r="M163" s="242"/>
      <c r="N163" s="242"/>
      <c r="O163" s="242"/>
      <c r="P163" s="242"/>
      <c r="Q163" s="242"/>
      <c r="R163" s="246"/>
      <c r="T163" s="247"/>
      <c r="U163" s="242"/>
      <c r="V163" s="242"/>
      <c r="W163" s="242"/>
      <c r="X163" s="242"/>
      <c r="Y163" s="242"/>
      <c r="Z163" s="242"/>
      <c r="AA163" s="248"/>
      <c r="AT163" s="249" t="s">
        <v>158</v>
      </c>
      <c r="AU163" s="249" t="s">
        <v>108</v>
      </c>
      <c r="AV163" s="11" t="s">
        <v>108</v>
      </c>
      <c r="AW163" s="11" t="s">
        <v>36</v>
      </c>
      <c r="AX163" s="11" t="s">
        <v>86</v>
      </c>
      <c r="AY163" s="249" t="s">
        <v>150</v>
      </c>
    </row>
    <row r="164" s="1" customFormat="1" ht="25.5" customHeight="1">
      <c r="B164" s="48"/>
      <c r="C164" s="221" t="s">
        <v>199</v>
      </c>
      <c r="D164" s="221" t="s">
        <v>151</v>
      </c>
      <c r="E164" s="222" t="s">
        <v>194</v>
      </c>
      <c r="F164" s="223" t="s">
        <v>195</v>
      </c>
      <c r="G164" s="223"/>
      <c r="H164" s="223"/>
      <c r="I164" s="223"/>
      <c r="J164" s="224" t="s">
        <v>177</v>
      </c>
      <c r="K164" s="225">
        <v>17.643999999999998</v>
      </c>
      <c r="L164" s="226">
        <v>0</v>
      </c>
      <c r="M164" s="227"/>
      <c r="N164" s="228">
        <f>ROUND(L164*K164,2)</f>
        <v>0</v>
      </c>
      <c r="O164" s="228"/>
      <c r="P164" s="228"/>
      <c r="Q164" s="228"/>
      <c r="R164" s="50"/>
      <c r="T164" s="229" t="s">
        <v>22</v>
      </c>
      <c r="U164" s="58" t="s">
        <v>43</v>
      </c>
      <c r="V164" s="49"/>
      <c r="W164" s="230">
        <f>V164*K164</f>
        <v>0</v>
      </c>
      <c r="X164" s="230">
        <v>0</v>
      </c>
      <c r="Y164" s="230">
        <f>X164*K164</f>
        <v>0</v>
      </c>
      <c r="Z164" s="230">
        <v>0</v>
      </c>
      <c r="AA164" s="231">
        <f>Z164*K164</f>
        <v>0</v>
      </c>
      <c r="AR164" s="24" t="s">
        <v>155</v>
      </c>
      <c r="AT164" s="24" t="s">
        <v>151</v>
      </c>
      <c r="AU164" s="24" t="s">
        <v>108</v>
      </c>
      <c r="AY164" s="24" t="s">
        <v>150</v>
      </c>
      <c r="BE164" s="144">
        <f>IF(U164="základní",N164,0)</f>
        <v>0</v>
      </c>
      <c r="BF164" s="144">
        <f>IF(U164="snížená",N164,0)</f>
        <v>0</v>
      </c>
      <c r="BG164" s="144">
        <f>IF(U164="zákl. přenesená",N164,0)</f>
        <v>0</v>
      </c>
      <c r="BH164" s="144">
        <f>IF(U164="sníž. přenesená",N164,0)</f>
        <v>0</v>
      </c>
      <c r="BI164" s="144">
        <f>IF(U164="nulová",N164,0)</f>
        <v>0</v>
      </c>
      <c r="BJ164" s="24" t="s">
        <v>86</v>
      </c>
      <c r="BK164" s="144">
        <f>ROUND(L164*K164,2)</f>
        <v>0</v>
      </c>
      <c r="BL164" s="24" t="s">
        <v>155</v>
      </c>
      <c r="BM164" s="24" t="s">
        <v>196</v>
      </c>
    </row>
    <row r="165" s="10" customFormat="1" ht="16.5" customHeight="1">
      <c r="B165" s="232"/>
      <c r="C165" s="233"/>
      <c r="D165" s="233"/>
      <c r="E165" s="234" t="s">
        <v>22</v>
      </c>
      <c r="F165" s="235" t="s">
        <v>197</v>
      </c>
      <c r="G165" s="236"/>
      <c r="H165" s="236"/>
      <c r="I165" s="236"/>
      <c r="J165" s="233"/>
      <c r="K165" s="234" t="s">
        <v>22</v>
      </c>
      <c r="L165" s="233"/>
      <c r="M165" s="233"/>
      <c r="N165" s="233"/>
      <c r="O165" s="233"/>
      <c r="P165" s="233"/>
      <c r="Q165" s="233"/>
      <c r="R165" s="237"/>
      <c r="T165" s="238"/>
      <c r="U165" s="233"/>
      <c r="V165" s="233"/>
      <c r="W165" s="233"/>
      <c r="X165" s="233"/>
      <c r="Y165" s="233"/>
      <c r="Z165" s="233"/>
      <c r="AA165" s="239"/>
      <c r="AT165" s="240" t="s">
        <v>158</v>
      </c>
      <c r="AU165" s="240" t="s">
        <v>108</v>
      </c>
      <c r="AV165" s="10" t="s">
        <v>86</v>
      </c>
      <c r="AW165" s="10" t="s">
        <v>36</v>
      </c>
      <c r="AX165" s="10" t="s">
        <v>78</v>
      </c>
      <c r="AY165" s="240" t="s">
        <v>150</v>
      </c>
    </row>
    <row r="166" s="11" customFormat="1" ht="16.5" customHeight="1">
      <c r="B166" s="241"/>
      <c r="C166" s="242"/>
      <c r="D166" s="242"/>
      <c r="E166" s="243" t="s">
        <v>22</v>
      </c>
      <c r="F166" s="244" t="s">
        <v>368</v>
      </c>
      <c r="G166" s="242"/>
      <c r="H166" s="242"/>
      <c r="I166" s="242"/>
      <c r="J166" s="242"/>
      <c r="K166" s="245">
        <v>20.510999999999999</v>
      </c>
      <c r="L166" s="242"/>
      <c r="M166" s="242"/>
      <c r="N166" s="242"/>
      <c r="O166" s="242"/>
      <c r="P166" s="242"/>
      <c r="Q166" s="242"/>
      <c r="R166" s="246"/>
      <c r="T166" s="247"/>
      <c r="U166" s="242"/>
      <c r="V166" s="242"/>
      <c r="W166" s="242"/>
      <c r="X166" s="242"/>
      <c r="Y166" s="242"/>
      <c r="Z166" s="242"/>
      <c r="AA166" s="248"/>
      <c r="AT166" s="249" t="s">
        <v>158</v>
      </c>
      <c r="AU166" s="249" t="s">
        <v>108</v>
      </c>
      <c r="AV166" s="11" t="s">
        <v>108</v>
      </c>
      <c r="AW166" s="11" t="s">
        <v>36</v>
      </c>
      <c r="AX166" s="11" t="s">
        <v>78</v>
      </c>
      <c r="AY166" s="249" t="s">
        <v>150</v>
      </c>
    </row>
    <row r="167" s="10" customFormat="1" ht="16.5" customHeight="1">
      <c r="B167" s="232"/>
      <c r="C167" s="233"/>
      <c r="D167" s="233"/>
      <c r="E167" s="234" t="s">
        <v>22</v>
      </c>
      <c r="F167" s="259" t="s">
        <v>369</v>
      </c>
      <c r="G167" s="233"/>
      <c r="H167" s="233"/>
      <c r="I167" s="233"/>
      <c r="J167" s="233"/>
      <c r="K167" s="234" t="s">
        <v>22</v>
      </c>
      <c r="L167" s="233"/>
      <c r="M167" s="233"/>
      <c r="N167" s="233"/>
      <c r="O167" s="233"/>
      <c r="P167" s="233"/>
      <c r="Q167" s="233"/>
      <c r="R167" s="237"/>
      <c r="T167" s="238"/>
      <c r="U167" s="233"/>
      <c r="V167" s="233"/>
      <c r="W167" s="233"/>
      <c r="X167" s="233"/>
      <c r="Y167" s="233"/>
      <c r="Z167" s="233"/>
      <c r="AA167" s="239"/>
      <c r="AT167" s="240" t="s">
        <v>158</v>
      </c>
      <c r="AU167" s="240" t="s">
        <v>108</v>
      </c>
      <c r="AV167" s="10" t="s">
        <v>86</v>
      </c>
      <c r="AW167" s="10" t="s">
        <v>36</v>
      </c>
      <c r="AX167" s="10" t="s">
        <v>78</v>
      </c>
      <c r="AY167" s="240" t="s">
        <v>150</v>
      </c>
    </row>
    <row r="168" s="11" customFormat="1" ht="16.5" customHeight="1">
      <c r="B168" s="241"/>
      <c r="C168" s="242"/>
      <c r="D168" s="242"/>
      <c r="E168" s="243" t="s">
        <v>22</v>
      </c>
      <c r="F168" s="244" t="s">
        <v>370</v>
      </c>
      <c r="G168" s="242"/>
      <c r="H168" s="242"/>
      <c r="I168" s="242"/>
      <c r="J168" s="242"/>
      <c r="K168" s="245">
        <v>1.5</v>
      </c>
      <c r="L168" s="242"/>
      <c r="M168" s="242"/>
      <c r="N168" s="242"/>
      <c r="O168" s="242"/>
      <c r="P168" s="242"/>
      <c r="Q168" s="242"/>
      <c r="R168" s="246"/>
      <c r="T168" s="247"/>
      <c r="U168" s="242"/>
      <c r="V168" s="242"/>
      <c r="W168" s="242"/>
      <c r="X168" s="242"/>
      <c r="Y168" s="242"/>
      <c r="Z168" s="242"/>
      <c r="AA168" s="248"/>
      <c r="AT168" s="249" t="s">
        <v>158</v>
      </c>
      <c r="AU168" s="249" t="s">
        <v>108</v>
      </c>
      <c r="AV168" s="11" t="s">
        <v>108</v>
      </c>
      <c r="AW168" s="11" t="s">
        <v>36</v>
      </c>
      <c r="AX168" s="11" t="s">
        <v>78</v>
      </c>
      <c r="AY168" s="249" t="s">
        <v>150</v>
      </c>
    </row>
    <row r="169" s="10" customFormat="1" ht="16.5" customHeight="1">
      <c r="B169" s="232"/>
      <c r="C169" s="233"/>
      <c r="D169" s="233"/>
      <c r="E169" s="234" t="s">
        <v>22</v>
      </c>
      <c r="F169" s="259" t="s">
        <v>371</v>
      </c>
      <c r="G169" s="233"/>
      <c r="H169" s="233"/>
      <c r="I169" s="233"/>
      <c r="J169" s="233"/>
      <c r="K169" s="234" t="s">
        <v>22</v>
      </c>
      <c r="L169" s="233"/>
      <c r="M169" s="233"/>
      <c r="N169" s="233"/>
      <c r="O169" s="233"/>
      <c r="P169" s="233"/>
      <c r="Q169" s="233"/>
      <c r="R169" s="237"/>
      <c r="T169" s="238"/>
      <c r="U169" s="233"/>
      <c r="V169" s="233"/>
      <c r="W169" s="233"/>
      <c r="X169" s="233"/>
      <c r="Y169" s="233"/>
      <c r="Z169" s="233"/>
      <c r="AA169" s="239"/>
      <c r="AT169" s="240" t="s">
        <v>158</v>
      </c>
      <c r="AU169" s="240" t="s">
        <v>108</v>
      </c>
      <c r="AV169" s="10" t="s">
        <v>86</v>
      </c>
      <c r="AW169" s="10" t="s">
        <v>36</v>
      </c>
      <c r="AX169" s="10" t="s">
        <v>78</v>
      </c>
      <c r="AY169" s="240" t="s">
        <v>150</v>
      </c>
    </row>
    <row r="170" s="11" customFormat="1" ht="16.5" customHeight="1">
      <c r="B170" s="241"/>
      <c r="C170" s="242"/>
      <c r="D170" s="242"/>
      <c r="E170" s="243" t="s">
        <v>22</v>
      </c>
      <c r="F170" s="244" t="s">
        <v>372</v>
      </c>
      <c r="G170" s="242"/>
      <c r="H170" s="242"/>
      <c r="I170" s="242"/>
      <c r="J170" s="242"/>
      <c r="K170" s="245">
        <v>-4.367</v>
      </c>
      <c r="L170" s="242"/>
      <c r="M170" s="242"/>
      <c r="N170" s="242"/>
      <c r="O170" s="242"/>
      <c r="P170" s="242"/>
      <c r="Q170" s="242"/>
      <c r="R170" s="246"/>
      <c r="T170" s="247"/>
      <c r="U170" s="242"/>
      <c r="V170" s="242"/>
      <c r="W170" s="242"/>
      <c r="X170" s="242"/>
      <c r="Y170" s="242"/>
      <c r="Z170" s="242"/>
      <c r="AA170" s="248"/>
      <c r="AT170" s="249" t="s">
        <v>158</v>
      </c>
      <c r="AU170" s="249" t="s">
        <v>108</v>
      </c>
      <c r="AV170" s="11" t="s">
        <v>108</v>
      </c>
      <c r="AW170" s="11" t="s">
        <v>36</v>
      </c>
      <c r="AX170" s="11" t="s">
        <v>78</v>
      </c>
      <c r="AY170" s="249" t="s">
        <v>150</v>
      </c>
    </row>
    <row r="171" s="12" customFormat="1" ht="16.5" customHeight="1">
      <c r="B171" s="250"/>
      <c r="C171" s="251"/>
      <c r="D171" s="251"/>
      <c r="E171" s="252" t="s">
        <v>22</v>
      </c>
      <c r="F171" s="253" t="s">
        <v>167</v>
      </c>
      <c r="G171" s="251"/>
      <c r="H171" s="251"/>
      <c r="I171" s="251"/>
      <c r="J171" s="251"/>
      <c r="K171" s="254">
        <v>17.643999999999998</v>
      </c>
      <c r="L171" s="251"/>
      <c r="M171" s="251"/>
      <c r="N171" s="251"/>
      <c r="O171" s="251"/>
      <c r="P171" s="251"/>
      <c r="Q171" s="251"/>
      <c r="R171" s="255"/>
      <c r="T171" s="256"/>
      <c r="U171" s="251"/>
      <c r="V171" s="251"/>
      <c r="W171" s="251"/>
      <c r="X171" s="251"/>
      <c r="Y171" s="251"/>
      <c r="Z171" s="251"/>
      <c r="AA171" s="257"/>
      <c r="AT171" s="258" t="s">
        <v>158</v>
      </c>
      <c r="AU171" s="258" t="s">
        <v>108</v>
      </c>
      <c r="AV171" s="12" t="s">
        <v>155</v>
      </c>
      <c r="AW171" s="12" t="s">
        <v>36</v>
      </c>
      <c r="AX171" s="12" t="s">
        <v>86</v>
      </c>
      <c r="AY171" s="258" t="s">
        <v>150</v>
      </c>
    </row>
    <row r="172" s="1" customFormat="1" ht="25.5" customHeight="1">
      <c r="B172" s="48"/>
      <c r="C172" s="221" t="s">
        <v>203</v>
      </c>
      <c r="D172" s="221" t="s">
        <v>151</v>
      </c>
      <c r="E172" s="222" t="s">
        <v>373</v>
      </c>
      <c r="F172" s="223" t="s">
        <v>374</v>
      </c>
      <c r="G172" s="223"/>
      <c r="H172" s="223"/>
      <c r="I172" s="223"/>
      <c r="J172" s="224" t="s">
        <v>177</v>
      </c>
      <c r="K172" s="225">
        <v>5.867</v>
      </c>
      <c r="L172" s="226">
        <v>0</v>
      </c>
      <c r="M172" s="227"/>
      <c r="N172" s="228">
        <f>ROUND(L172*K172,2)</f>
        <v>0</v>
      </c>
      <c r="O172" s="228"/>
      <c r="P172" s="228"/>
      <c r="Q172" s="228"/>
      <c r="R172" s="50"/>
      <c r="T172" s="229" t="s">
        <v>22</v>
      </c>
      <c r="U172" s="58" t="s">
        <v>43</v>
      </c>
      <c r="V172" s="49"/>
      <c r="W172" s="230">
        <f>V172*K172</f>
        <v>0</v>
      </c>
      <c r="X172" s="230">
        <v>0</v>
      </c>
      <c r="Y172" s="230">
        <f>X172*K172</f>
        <v>0</v>
      </c>
      <c r="Z172" s="230">
        <v>0</v>
      </c>
      <c r="AA172" s="231">
        <f>Z172*K172</f>
        <v>0</v>
      </c>
      <c r="AR172" s="24" t="s">
        <v>155</v>
      </c>
      <c r="AT172" s="24" t="s">
        <v>151</v>
      </c>
      <c r="AU172" s="24" t="s">
        <v>108</v>
      </c>
      <c r="AY172" s="24" t="s">
        <v>150</v>
      </c>
      <c r="BE172" s="144">
        <f>IF(U172="základní",N172,0)</f>
        <v>0</v>
      </c>
      <c r="BF172" s="144">
        <f>IF(U172="snížená",N172,0)</f>
        <v>0</v>
      </c>
      <c r="BG172" s="144">
        <f>IF(U172="zákl. přenesená",N172,0)</f>
        <v>0</v>
      </c>
      <c r="BH172" s="144">
        <f>IF(U172="sníž. přenesená",N172,0)</f>
        <v>0</v>
      </c>
      <c r="BI172" s="144">
        <f>IF(U172="nulová",N172,0)</f>
        <v>0</v>
      </c>
      <c r="BJ172" s="24" t="s">
        <v>86</v>
      </c>
      <c r="BK172" s="144">
        <f>ROUND(L172*K172,2)</f>
        <v>0</v>
      </c>
      <c r="BL172" s="24" t="s">
        <v>155</v>
      </c>
      <c r="BM172" s="24" t="s">
        <v>375</v>
      </c>
    </row>
    <row r="173" s="10" customFormat="1" ht="25.5" customHeight="1">
      <c r="B173" s="232"/>
      <c r="C173" s="233"/>
      <c r="D173" s="233"/>
      <c r="E173" s="234" t="s">
        <v>22</v>
      </c>
      <c r="F173" s="235" t="s">
        <v>376</v>
      </c>
      <c r="G173" s="236"/>
      <c r="H173" s="236"/>
      <c r="I173" s="236"/>
      <c r="J173" s="233"/>
      <c r="K173" s="234" t="s">
        <v>22</v>
      </c>
      <c r="L173" s="233"/>
      <c r="M173" s="233"/>
      <c r="N173" s="233"/>
      <c r="O173" s="233"/>
      <c r="P173" s="233"/>
      <c r="Q173" s="233"/>
      <c r="R173" s="237"/>
      <c r="T173" s="238"/>
      <c r="U173" s="233"/>
      <c r="V173" s="233"/>
      <c r="W173" s="233"/>
      <c r="X173" s="233"/>
      <c r="Y173" s="233"/>
      <c r="Z173" s="233"/>
      <c r="AA173" s="239"/>
      <c r="AT173" s="240" t="s">
        <v>158</v>
      </c>
      <c r="AU173" s="240" t="s">
        <v>108</v>
      </c>
      <c r="AV173" s="10" t="s">
        <v>86</v>
      </c>
      <c r="AW173" s="10" t="s">
        <v>36</v>
      </c>
      <c r="AX173" s="10" t="s">
        <v>78</v>
      </c>
      <c r="AY173" s="240" t="s">
        <v>150</v>
      </c>
    </row>
    <row r="174" s="11" customFormat="1" ht="16.5" customHeight="1">
      <c r="B174" s="241"/>
      <c r="C174" s="242"/>
      <c r="D174" s="242"/>
      <c r="E174" s="243" t="s">
        <v>22</v>
      </c>
      <c r="F174" s="244" t="s">
        <v>370</v>
      </c>
      <c r="G174" s="242"/>
      <c r="H174" s="242"/>
      <c r="I174" s="242"/>
      <c r="J174" s="242"/>
      <c r="K174" s="245">
        <v>1.5</v>
      </c>
      <c r="L174" s="242"/>
      <c r="M174" s="242"/>
      <c r="N174" s="242"/>
      <c r="O174" s="242"/>
      <c r="P174" s="242"/>
      <c r="Q174" s="242"/>
      <c r="R174" s="246"/>
      <c r="T174" s="247"/>
      <c r="U174" s="242"/>
      <c r="V174" s="242"/>
      <c r="W174" s="242"/>
      <c r="X174" s="242"/>
      <c r="Y174" s="242"/>
      <c r="Z174" s="242"/>
      <c r="AA174" s="248"/>
      <c r="AT174" s="249" t="s">
        <v>158</v>
      </c>
      <c r="AU174" s="249" t="s">
        <v>108</v>
      </c>
      <c r="AV174" s="11" t="s">
        <v>108</v>
      </c>
      <c r="AW174" s="11" t="s">
        <v>36</v>
      </c>
      <c r="AX174" s="11" t="s">
        <v>78</v>
      </c>
      <c r="AY174" s="249" t="s">
        <v>150</v>
      </c>
    </row>
    <row r="175" s="10" customFormat="1" ht="16.5" customHeight="1">
      <c r="B175" s="232"/>
      <c r="C175" s="233"/>
      <c r="D175" s="233"/>
      <c r="E175" s="234" t="s">
        <v>22</v>
      </c>
      <c r="F175" s="259" t="s">
        <v>377</v>
      </c>
      <c r="G175" s="233"/>
      <c r="H175" s="233"/>
      <c r="I175" s="233"/>
      <c r="J175" s="233"/>
      <c r="K175" s="234" t="s">
        <v>22</v>
      </c>
      <c r="L175" s="233"/>
      <c r="M175" s="233"/>
      <c r="N175" s="233"/>
      <c r="O175" s="233"/>
      <c r="P175" s="233"/>
      <c r="Q175" s="233"/>
      <c r="R175" s="237"/>
      <c r="T175" s="238"/>
      <c r="U175" s="233"/>
      <c r="V175" s="233"/>
      <c r="W175" s="233"/>
      <c r="X175" s="233"/>
      <c r="Y175" s="233"/>
      <c r="Z175" s="233"/>
      <c r="AA175" s="239"/>
      <c r="AT175" s="240" t="s">
        <v>158</v>
      </c>
      <c r="AU175" s="240" t="s">
        <v>108</v>
      </c>
      <c r="AV175" s="10" t="s">
        <v>86</v>
      </c>
      <c r="AW175" s="10" t="s">
        <v>36</v>
      </c>
      <c r="AX175" s="10" t="s">
        <v>78</v>
      </c>
      <c r="AY175" s="240" t="s">
        <v>150</v>
      </c>
    </row>
    <row r="176" s="11" customFormat="1" ht="16.5" customHeight="1">
      <c r="B176" s="241"/>
      <c r="C176" s="242"/>
      <c r="D176" s="242"/>
      <c r="E176" s="243" t="s">
        <v>22</v>
      </c>
      <c r="F176" s="244" t="s">
        <v>367</v>
      </c>
      <c r="G176" s="242"/>
      <c r="H176" s="242"/>
      <c r="I176" s="242"/>
      <c r="J176" s="242"/>
      <c r="K176" s="245">
        <v>4.367</v>
      </c>
      <c r="L176" s="242"/>
      <c r="M176" s="242"/>
      <c r="N176" s="242"/>
      <c r="O176" s="242"/>
      <c r="P176" s="242"/>
      <c r="Q176" s="242"/>
      <c r="R176" s="246"/>
      <c r="T176" s="247"/>
      <c r="U176" s="242"/>
      <c r="V176" s="242"/>
      <c r="W176" s="242"/>
      <c r="X176" s="242"/>
      <c r="Y176" s="242"/>
      <c r="Z176" s="242"/>
      <c r="AA176" s="248"/>
      <c r="AT176" s="249" t="s">
        <v>158</v>
      </c>
      <c r="AU176" s="249" t="s">
        <v>108</v>
      </c>
      <c r="AV176" s="11" t="s">
        <v>108</v>
      </c>
      <c r="AW176" s="11" t="s">
        <v>36</v>
      </c>
      <c r="AX176" s="11" t="s">
        <v>78</v>
      </c>
      <c r="AY176" s="249" t="s">
        <v>150</v>
      </c>
    </row>
    <row r="177" s="12" customFormat="1" ht="16.5" customHeight="1">
      <c r="B177" s="250"/>
      <c r="C177" s="251"/>
      <c r="D177" s="251"/>
      <c r="E177" s="252" t="s">
        <v>22</v>
      </c>
      <c r="F177" s="253" t="s">
        <v>167</v>
      </c>
      <c r="G177" s="251"/>
      <c r="H177" s="251"/>
      <c r="I177" s="251"/>
      <c r="J177" s="251"/>
      <c r="K177" s="254">
        <v>5.867</v>
      </c>
      <c r="L177" s="251"/>
      <c r="M177" s="251"/>
      <c r="N177" s="251"/>
      <c r="O177" s="251"/>
      <c r="P177" s="251"/>
      <c r="Q177" s="251"/>
      <c r="R177" s="255"/>
      <c r="T177" s="256"/>
      <c r="U177" s="251"/>
      <c r="V177" s="251"/>
      <c r="W177" s="251"/>
      <c r="X177" s="251"/>
      <c r="Y177" s="251"/>
      <c r="Z177" s="251"/>
      <c r="AA177" s="257"/>
      <c r="AT177" s="258" t="s">
        <v>158</v>
      </c>
      <c r="AU177" s="258" t="s">
        <v>108</v>
      </c>
      <c r="AV177" s="12" t="s">
        <v>155</v>
      </c>
      <c r="AW177" s="12" t="s">
        <v>36</v>
      </c>
      <c r="AX177" s="12" t="s">
        <v>86</v>
      </c>
      <c r="AY177" s="258" t="s">
        <v>150</v>
      </c>
    </row>
    <row r="178" s="1" customFormat="1" ht="16.5" customHeight="1">
      <c r="B178" s="48"/>
      <c r="C178" s="221" t="s">
        <v>209</v>
      </c>
      <c r="D178" s="221" t="s">
        <v>151</v>
      </c>
      <c r="E178" s="222" t="s">
        <v>200</v>
      </c>
      <c r="F178" s="223" t="s">
        <v>201</v>
      </c>
      <c r="G178" s="223"/>
      <c r="H178" s="223"/>
      <c r="I178" s="223"/>
      <c r="J178" s="224" t="s">
        <v>177</v>
      </c>
      <c r="K178" s="225">
        <v>17.643999999999998</v>
      </c>
      <c r="L178" s="226">
        <v>0</v>
      </c>
      <c r="M178" s="227"/>
      <c r="N178" s="228">
        <f>ROUND(L178*K178,2)</f>
        <v>0</v>
      </c>
      <c r="O178" s="228"/>
      <c r="P178" s="228"/>
      <c r="Q178" s="228"/>
      <c r="R178" s="50"/>
      <c r="T178" s="229" t="s">
        <v>22</v>
      </c>
      <c r="U178" s="58" t="s">
        <v>43</v>
      </c>
      <c r="V178" s="49"/>
      <c r="W178" s="230">
        <f>V178*K178</f>
        <v>0</v>
      </c>
      <c r="X178" s="230">
        <v>0</v>
      </c>
      <c r="Y178" s="230">
        <f>X178*K178</f>
        <v>0</v>
      </c>
      <c r="Z178" s="230">
        <v>0</v>
      </c>
      <c r="AA178" s="231">
        <f>Z178*K178</f>
        <v>0</v>
      </c>
      <c r="AR178" s="24" t="s">
        <v>155</v>
      </c>
      <c r="AT178" s="24" t="s">
        <v>151</v>
      </c>
      <c r="AU178" s="24" t="s">
        <v>108</v>
      </c>
      <c r="AY178" s="24" t="s">
        <v>150</v>
      </c>
      <c r="BE178" s="144">
        <f>IF(U178="základní",N178,0)</f>
        <v>0</v>
      </c>
      <c r="BF178" s="144">
        <f>IF(U178="snížená",N178,0)</f>
        <v>0</v>
      </c>
      <c r="BG178" s="144">
        <f>IF(U178="zákl. přenesená",N178,0)</f>
        <v>0</v>
      </c>
      <c r="BH178" s="144">
        <f>IF(U178="sníž. přenesená",N178,0)</f>
        <v>0</v>
      </c>
      <c r="BI178" s="144">
        <f>IF(U178="nulová",N178,0)</f>
        <v>0</v>
      </c>
      <c r="BJ178" s="24" t="s">
        <v>86</v>
      </c>
      <c r="BK178" s="144">
        <f>ROUND(L178*K178,2)</f>
        <v>0</v>
      </c>
      <c r="BL178" s="24" t="s">
        <v>155</v>
      </c>
      <c r="BM178" s="24" t="s">
        <v>202</v>
      </c>
    </row>
    <row r="179" s="1" customFormat="1" ht="25.5" customHeight="1">
      <c r="B179" s="48"/>
      <c r="C179" s="221" t="s">
        <v>215</v>
      </c>
      <c r="D179" s="221" t="s">
        <v>151</v>
      </c>
      <c r="E179" s="222" t="s">
        <v>204</v>
      </c>
      <c r="F179" s="223" t="s">
        <v>205</v>
      </c>
      <c r="G179" s="223"/>
      <c r="H179" s="223"/>
      <c r="I179" s="223"/>
      <c r="J179" s="224" t="s">
        <v>206</v>
      </c>
      <c r="K179" s="225">
        <v>32.640999999999998</v>
      </c>
      <c r="L179" s="226">
        <v>0</v>
      </c>
      <c r="M179" s="227"/>
      <c r="N179" s="228">
        <f>ROUND(L179*K179,2)</f>
        <v>0</v>
      </c>
      <c r="O179" s="228"/>
      <c r="P179" s="228"/>
      <c r="Q179" s="228"/>
      <c r="R179" s="50"/>
      <c r="T179" s="229" t="s">
        <v>22</v>
      </c>
      <c r="U179" s="58" t="s">
        <v>43</v>
      </c>
      <c r="V179" s="49"/>
      <c r="W179" s="230">
        <f>V179*K179</f>
        <v>0</v>
      </c>
      <c r="X179" s="230">
        <v>0</v>
      </c>
      <c r="Y179" s="230">
        <f>X179*K179</f>
        <v>0</v>
      </c>
      <c r="Z179" s="230">
        <v>0</v>
      </c>
      <c r="AA179" s="231">
        <f>Z179*K179</f>
        <v>0</v>
      </c>
      <c r="AR179" s="24" t="s">
        <v>155</v>
      </c>
      <c r="AT179" s="24" t="s">
        <v>151</v>
      </c>
      <c r="AU179" s="24" t="s">
        <v>108</v>
      </c>
      <c r="AY179" s="24" t="s">
        <v>150</v>
      </c>
      <c r="BE179" s="144">
        <f>IF(U179="základní",N179,0)</f>
        <v>0</v>
      </c>
      <c r="BF179" s="144">
        <f>IF(U179="snížená",N179,0)</f>
        <v>0</v>
      </c>
      <c r="BG179" s="144">
        <f>IF(U179="zákl. přenesená",N179,0)</f>
        <v>0</v>
      </c>
      <c r="BH179" s="144">
        <f>IF(U179="sníž. přenesená",N179,0)</f>
        <v>0</v>
      </c>
      <c r="BI179" s="144">
        <f>IF(U179="nulová",N179,0)</f>
        <v>0</v>
      </c>
      <c r="BJ179" s="24" t="s">
        <v>86</v>
      </c>
      <c r="BK179" s="144">
        <f>ROUND(L179*K179,2)</f>
        <v>0</v>
      </c>
      <c r="BL179" s="24" t="s">
        <v>155</v>
      </c>
      <c r="BM179" s="24" t="s">
        <v>207</v>
      </c>
    </row>
    <row r="180" s="11" customFormat="1" ht="16.5" customHeight="1">
      <c r="B180" s="241"/>
      <c r="C180" s="242"/>
      <c r="D180" s="242"/>
      <c r="E180" s="243" t="s">
        <v>22</v>
      </c>
      <c r="F180" s="260" t="s">
        <v>378</v>
      </c>
      <c r="G180" s="261"/>
      <c r="H180" s="261"/>
      <c r="I180" s="261"/>
      <c r="J180" s="242"/>
      <c r="K180" s="245">
        <v>32.640999999999998</v>
      </c>
      <c r="L180" s="242"/>
      <c r="M180" s="242"/>
      <c r="N180" s="242"/>
      <c r="O180" s="242"/>
      <c r="P180" s="242"/>
      <c r="Q180" s="242"/>
      <c r="R180" s="246"/>
      <c r="T180" s="247"/>
      <c r="U180" s="242"/>
      <c r="V180" s="242"/>
      <c r="W180" s="242"/>
      <c r="X180" s="242"/>
      <c r="Y180" s="242"/>
      <c r="Z180" s="242"/>
      <c r="AA180" s="248"/>
      <c r="AT180" s="249" t="s">
        <v>158</v>
      </c>
      <c r="AU180" s="249" t="s">
        <v>108</v>
      </c>
      <c r="AV180" s="11" t="s">
        <v>108</v>
      </c>
      <c r="AW180" s="11" t="s">
        <v>36</v>
      </c>
      <c r="AX180" s="11" t="s">
        <v>86</v>
      </c>
      <c r="AY180" s="249" t="s">
        <v>150</v>
      </c>
    </row>
    <row r="181" s="1" customFormat="1" ht="25.5" customHeight="1">
      <c r="B181" s="48"/>
      <c r="C181" s="221" t="s">
        <v>221</v>
      </c>
      <c r="D181" s="221" t="s">
        <v>151</v>
      </c>
      <c r="E181" s="222" t="s">
        <v>379</v>
      </c>
      <c r="F181" s="223" t="s">
        <v>380</v>
      </c>
      <c r="G181" s="223"/>
      <c r="H181" s="223"/>
      <c r="I181" s="223"/>
      <c r="J181" s="224" t="s">
        <v>177</v>
      </c>
      <c r="K181" s="225">
        <v>4.367</v>
      </c>
      <c r="L181" s="226">
        <v>0</v>
      </c>
      <c r="M181" s="227"/>
      <c r="N181" s="228">
        <f>ROUND(L181*K181,2)</f>
        <v>0</v>
      </c>
      <c r="O181" s="228"/>
      <c r="P181" s="228"/>
      <c r="Q181" s="228"/>
      <c r="R181" s="50"/>
      <c r="T181" s="229" t="s">
        <v>22</v>
      </c>
      <c r="U181" s="58" t="s">
        <v>43</v>
      </c>
      <c r="V181" s="49"/>
      <c r="W181" s="230">
        <f>V181*K181</f>
        <v>0</v>
      </c>
      <c r="X181" s="230">
        <v>0</v>
      </c>
      <c r="Y181" s="230">
        <f>X181*K181</f>
        <v>0</v>
      </c>
      <c r="Z181" s="230">
        <v>0</v>
      </c>
      <c r="AA181" s="231">
        <f>Z181*K181</f>
        <v>0</v>
      </c>
      <c r="AR181" s="24" t="s">
        <v>155</v>
      </c>
      <c r="AT181" s="24" t="s">
        <v>151</v>
      </c>
      <c r="AU181" s="24" t="s">
        <v>108</v>
      </c>
      <c r="AY181" s="24" t="s">
        <v>150</v>
      </c>
      <c r="BE181" s="144">
        <f>IF(U181="základní",N181,0)</f>
        <v>0</v>
      </c>
      <c r="BF181" s="144">
        <f>IF(U181="snížená",N181,0)</f>
        <v>0</v>
      </c>
      <c r="BG181" s="144">
        <f>IF(U181="zákl. přenesená",N181,0)</f>
        <v>0</v>
      </c>
      <c r="BH181" s="144">
        <f>IF(U181="sníž. přenesená",N181,0)</f>
        <v>0</v>
      </c>
      <c r="BI181" s="144">
        <f>IF(U181="nulová",N181,0)</f>
        <v>0</v>
      </c>
      <c r="BJ181" s="24" t="s">
        <v>86</v>
      </c>
      <c r="BK181" s="144">
        <f>ROUND(L181*K181,2)</f>
        <v>0</v>
      </c>
      <c r="BL181" s="24" t="s">
        <v>155</v>
      </c>
      <c r="BM181" s="24" t="s">
        <v>381</v>
      </c>
    </row>
    <row r="182" s="10" customFormat="1" ht="16.5" customHeight="1">
      <c r="B182" s="232"/>
      <c r="C182" s="233"/>
      <c r="D182" s="233"/>
      <c r="E182" s="234" t="s">
        <v>22</v>
      </c>
      <c r="F182" s="235" t="s">
        <v>382</v>
      </c>
      <c r="G182" s="236"/>
      <c r="H182" s="236"/>
      <c r="I182" s="236"/>
      <c r="J182" s="233"/>
      <c r="K182" s="234" t="s">
        <v>22</v>
      </c>
      <c r="L182" s="233"/>
      <c r="M182" s="233"/>
      <c r="N182" s="233"/>
      <c r="O182" s="233"/>
      <c r="P182" s="233"/>
      <c r="Q182" s="233"/>
      <c r="R182" s="237"/>
      <c r="T182" s="238"/>
      <c r="U182" s="233"/>
      <c r="V182" s="233"/>
      <c r="W182" s="233"/>
      <c r="X182" s="233"/>
      <c r="Y182" s="233"/>
      <c r="Z182" s="233"/>
      <c r="AA182" s="239"/>
      <c r="AT182" s="240" t="s">
        <v>158</v>
      </c>
      <c r="AU182" s="240" t="s">
        <v>108</v>
      </c>
      <c r="AV182" s="10" t="s">
        <v>86</v>
      </c>
      <c r="AW182" s="10" t="s">
        <v>36</v>
      </c>
      <c r="AX182" s="10" t="s">
        <v>78</v>
      </c>
      <c r="AY182" s="240" t="s">
        <v>150</v>
      </c>
    </row>
    <row r="183" s="10" customFormat="1" ht="25.5" customHeight="1">
      <c r="B183" s="232"/>
      <c r="C183" s="233"/>
      <c r="D183" s="233"/>
      <c r="E183" s="234" t="s">
        <v>22</v>
      </c>
      <c r="F183" s="259" t="s">
        <v>383</v>
      </c>
      <c r="G183" s="233"/>
      <c r="H183" s="233"/>
      <c r="I183" s="233"/>
      <c r="J183" s="233"/>
      <c r="K183" s="234" t="s">
        <v>22</v>
      </c>
      <c r="L183" s="233"/>
      <c r="M183" s="233"/>
      <c r="N183" s="233"/>
      <c r="O183" s="233"/>
      <c r="P183" s="233"/>
      <c r="Q183" s="233"/>
      <c r="R183" s="237"/>
      <c r="T183" s="238"/>
      <c r="U183" s="233"/>
      <c r="V183" s="233"/>
      <c r="W183" s="233"/>
      <c r="X183" s="233"/>
      <c r="Y183" s="233"/>
      <c r="Z183" s="233"/>
      <c r="AA183" s="239"/>
      <c r="AT183" s="240" t="s">
        <v>158</v>
      </c>
      <c r="AU183" s="240" t="s">
        <v>108</v>
      </c>
      <c r="AV183" s="10" t="s">
        <v>86</v>
      </c>
      <c r="AW183" s="10" t="s">
        <v>36</v>
      </c>
      <c r="AX183" s="10" t="s">
        <v>78</v>
      </c>
      <c r="AY183" s="240" t="s">
        <v>150</v>
      </c>
    </row>
    <row r="184" s="11" customFormat="1" ht="16.5" customHeight="1">
      <c r="B184" s="241"/>
      <c r="C184" s="242"/>
      <c r="D184" s="242"/>
      <c r="E184" s="243" t="s">
        <v>22</v>
      </c>
      <c r="F184" s="244" t="s">
        <v>384</v>
      </c>
      <c r="G184" s="242"/>
      <c r="H184" s="242"/>
      <c r="I184" s="242"/>
      <c r="J184" s="242"/>
      <c r="K184" s="245">
        <v>3.5670000000000002</v>
      </c>
      <c r="L184" s="242"/>
      <c r="M184" s="242"/>
      <c r="N184" s="242"/>
      <c r="O184" s="242"/>
      <c r="P184" s="242"/>
      <c r="Q184" s="242"/>
      <c r="R184" s="246"/>
      <c r="T184" s="247"/>
      <c r="U184" s="242"/>
      <c r="V184" s="242"/>
      <c r="W184" s="242"/>
      <c r="X184" s="242"/>
      <c r="Y184" s="242"/>
      <c r="Z184" s="242"/>
      <c r="AA184" s="248"/>
      <c r="AT184" s="249" t="s">
        <v>158</v>
      </c>
      <c r="AU184" s="249" t="s">
        <v>108</v>
      </c>
      <c r="AV184" s="11" t="s">
        <v>108</v>
      </c>
      <c r="AW184" s="11" t="s">
        <v>36</v>
      </c>
      <c r="AX184" s="11" t="s">
        <v>78</v>
      </c>
      <c r="AY184" s="249" t="s">
        <v>150</v>
      </c>
    </row>
    <row r="185" s="10" customFormat="1" ht="25.5" customHeight="1">
      <c r="B185" s="232"/>
      <c r="C185" s="233"/>
      <c r="D185" s="233"/>
      <c r="E185" s="234" t="s">
        <v>22</v>
      </c>
      <c r="F185" s="259" t="s">
        <v>385</v>
      </c>
      <c r="G185" s="233"/>
      <c r="H185" s="233"/>
      <c r="I185" s="233"/>
      <c r="J185" s="233"/>
      <c r="K185" s="234" t="s">
        <v>22</v>
      </c>
      <c r="L185" s="233"/>
      <c r="M185" s="233"/>
      <c r="N185" s="233"/>
      <c r="O185" s="233"/>
      <c r="P185" s="233"/>
      <c r="Q185" s="233"/>
      <c r="R185" s="237"/>
      <c r="T185" s="238"/>
      <c r="U185" s="233"/>
      <c r="V185" s="233"/>
      <c r="W185" s="233"/>
      <c r="X185" s="233"/>
      <c r="Y185" s="233"/>
      <c r="Z185" s="233"/>
      <c r="AA185" s="239"/>
      <c r="AT185" s="240" t="s">
        <v>158</v>
      </c>
      <c r="AU185" s="240" t="s">
        <v>108</v>
      </c>
      <c r="AV185" s="10" t="s">
        <v>86</v>
      </c>
      <c r="AW185" s="10" t="s">
        <v>36</v>
      </c>
      <c r="AX185" s="10" t="s">
        <v>78</v>
      </c>
      <c r="AY185" s="240" t="s">
        <v>150</v>
      </c>
    </row>
    <row r="186" s="11" customFormat="1" ht="16.5" customHeight="1">
      <c r="B186" s="241"/>
      <c r="C186" s="242"/>
      <c r="D186" s="242"/>
      <c r="E186" s="243" t="s">
        <v>22</v>
      </c>
      <c r="F186" s="244" t="s">
        <v>386</v>
      </c>
      <c r="G186" s="242"/>
      <c r="H186" s="242"/>
      <c r="I186" s="242"/>
      <c r="J186" s="242"/>
      <c r="K186" s="245">
        <v>0.80000000000000004</v>
      </c>
      <c r="L186" s="242"/>
      <c r="M186" s="242"/>
      <c r="N186" s="242"/>
      <c r="O186" s="242"/>
      <c r="P186" s="242"/>
      <c r="Q186" s="242"/>
      <c r="R186" s="246"/>
      <c r="T186" s="247"/>
      <c r="U186" s="242"/>
      <c r="V186" s="242"/>
      <c r="W186" s="242"/>
      <c r="X186" s="242"/>
      <c r="Y186" s="242"/>
      <c r="Z186" s="242"/>
      <c r="AA186" s="248"/>
      <c r="AT186" s="249" t="s">
        <v>158</v>
      </c>
      <c r="AU186" s="249" t="s">
        <v>108</v>
      </c>
      <c r="AV186" s="11" t="s">
        <v>108</v>
      </c>
      <c r="AW186" s="11" t="s">
        <v>36</v>
      </c>
      <c r="AX186" s="11" t="s">
        <v>78</v>
      </c>
      <c r="AY186" s="249" t="s">
        <v>150</v>
      </c>
    </row>
    <row r="187" s="12" customFormat="1" ht="16.5" customHeight="1">
      <c r="B187" s="250"/>
      <c r="C187" s="251"/>
      <c r="D187" s="251"/>
      <c r="E187" s="252" t="s">
        <v>22</v>
      </c>
      <c r="F187" s="253" t="s">
        <v>167</v>
      </c>
      <c r="G187" s="251"/>
      <c r="H187" s="251"/>
      <c r="I187" s="251"/>
      <c r="J187" s="251"/>
      <c r="K187" s="254">
        <v>4.367</v>
      </c>
      <c r="L187" s="251"/>
      <c r="M187" s="251"/>
      <c r="N187" s="251"/>
      <c r="O187" s="251"/>
      <c r="P187" s="251"/>
      <c r="Q187" s="251"/>
      <c r="R187" s="255"/>
      <c r="T187" s="256"/>
      <c r="U187" s="251"/>
      <c r="V187" s="251"/>
      <c r="W187" s="251"/>
      <c r="X187" s="251"/>
      <c r="Y187" s="251"/>
      <c r="Z187" s="251"/>
      <c r="AA187" s="257"/>
      <c r="AT187" s="258" t="s">
        <v>158</v>
      </c>
      <c r="AU187" s="258" t="s">
        <v>108</v>
      </c>
      <c r="AV187" s="12" t="s">
        <v>155</v>
      </c>
      <c r="AW187" s="12" t="s">
        <v>36</v>
      </c>
      <c r="AX187" s="12" t="s">
        <v>86</v>
      </c>
      <c r="AY187" s="258" t="s">
        <v>150</v>
      </c>
    </row>
    <row r="188" s="1" customFormat="1" ht="38.25" customHeight="1">
      <c r="B188" s="48"/>
      <c r="C188" s="221" t="s">
        <v>227</v>
      </c>
      <c r="D188" s="221" t="s">
        <v>151</v>
      </c>
      <c r="E188" s="222" t="s">
        <v>210</v>
      </c>
      <c r="F188" s="223" t="s">
        <v>211</v>
      </c>
      <c r="G188" s="223"/>
      <c r="H188" s="223"/>
      <c r="I188" s="223"/>
      <c r="J188" s="224" t="s">
        <v>161</v>
      </c>
      <c r="K188" s="225">
        <v>138.53999999999999</v>
      </c>
      <c r="L188" s="226">
        <v>0</v>
      </c>
      <c r="M188" s="227"/>
      <c r="N188" s="228">
        <f>ROUND(L188*K188,2)</f>
        <v>0</v>
      </c>
      <c r="O188" s="228"/>
      <c r="P188" s="228"/>
      <c r="Q188" s="228"/>
      <c r="R188" s="50"/>
      <c r="T188" s="229" t="s">
        <v>22</v>
      </c>
      <c r="U188" s="58" t="s">
        <v>43</v>
      </c>
      <c r="V188" s="49"/>
      <c r="W188" s="230">
        <f>V188*K188</f>
        <v>0</v>
      </c>
      <c r="X188" s="230">
        <v>0</v>
      </c>
      <c r="Y188" s="230">
        <f>X188*K188</f>
        <v>0</v>
      </c>
      <c r="Z188" s="230">
        <v>0</v>
      </c>
      <c r="AA188" s="231">
        <f>Z188*K188</f>
        <v>0</v>
      </c>
      <c r="AR188" s="24" t="s">
        <v>155</v>
      </c>
      <c r="AT188" s="24" t="s">
        <v>151</v>
      </c>
      <c r="AU188" s="24" t="s">
        <v>108</v>
      </c>
      <c r="AY188" s="24" t="s">
        <v>150</v>
      </c>
      <c r="BE188" s="144">
        <f>IF(U188="základní",N188,0)</f>
        <v>0</v>
      </c>
      <c r="BF188" s="144">
        <f>IF(U188="snížená",N188,0)</f>
        <v>0</v>
      </c>
      <c r="BG188" s="144">
        <f>IF(U188="zákl. přenesená",N188,0)</f>
        <v>0</v>
      </c>
      <c r="BH188" s="144">
        <f>IF(U188="sníž. přenesená",N188,0)</f>
        <v>0</v>
      </c>
      <c r="BI188" s="144">
        <f>IF(U188="nulová",N188,0)</f>
        <v>0</v>
      </c>
      <c r="BJ188" s="24" t="s">
        <v>86</v>
      </c>
      <c r="BK188" s="144">
        <f>ROUND(L188*K188,2)</f>
        <v>0</v>
      </c>
      <c r="BL188" s="24" t="s">
        <v>155</v>
      </c>
      <c r="BM188" s="24" t="s">
        <v>212</v>
      </c>
    </row>
    <row r="189" s="10" customFormat="1" ht="25.5" customHeight="1">
      <c r="B189" s="232"/>
      <c r="C189" s="233"/>
      <c r="D189" s="233"/>
      <c r="E189" s="234" t="s">
        <v>22</v>
      </c>
      <c r="F189" s="235" t="s">
        <v>213</v>
      </c>
      <c r="G189" s="236"/>
      <c r="H189" s="236"/>
      <c r="I189" s="236"/>
      <c r="J189" s="233"/>
      <c r="K189" s="234" t="s">
        <v>22</v>
      </c>
      <c r="L189" s="233"/>
      <c r="M189" s="233"/>
      <c r="N189" s="233"/>
      <c r="O189" s="233"/>
      <c r="P189" s="233"/>
      <c r="Q189" s="233"/>
      <c r="R189" s="237"/>
      <c r="T189" s="238"/>
      <c r="U189" s="233"/>
      <c r="V189" s="233"/>
      <c r="W189" s="233"/>
      <c r="X189" s="233"/>
      <c r="Y189" s="233"/>
      <c r="Z189" s="233"/>
      <c r="AA189" s="239"/>
      <c r="AT189" s="240" t="s">
        <v>158</v>
      </c>
      <c r="AU189" s="240" t="s">
        <v>108</v>
      </c>
      <c r="AV189" s="10" t="s">
        <v>86</v>
      </c>
      <c r="AW189" s="10" t="s">
        <v>36</v>
      </c>
      <c r="AX189" s="10" t="s">
        <v>78</v>
      </c>
      <c r="AY189" s="240" t="s">
        <v>150</v>
      </c>
    </row>
    <row r="190" s="11" customFormat="1" ht="16.5" customHeight="1">
      <c r="B190" s="241"/>
      <c r="C190" s="242"/>
      <c r="D190" s="242"/>
      <c r="E190" s="243" t="s">
        <v>22</v>
      </c>
      <c r="F190" s="244" t="s">
        <v>387</v>
      </c>
      <c r="G190" s="242"/>
      <c r="H190" s="242"/>
      <c r="I190" s="242"/>
      <c r="J190" s="242"/>
      <c r="K190" s="245">
        <v>138.53999999999999</v>
      </c>
      <c r="L190" s="242"/>
      <c r="M190" s="242"/>
      <c r="N190" s="242"/>
      <c r="O190" s="242"/>
      <c r="P190" s="242"/>
      <c r="Q190" s="242"/>
      <c r="R190" s="246"/>
      <c r="T190" s="247"/>
      <c r="U190" s="242"/>
      <c r="V190" s="242"/>
      <c r="W190" s="242"/>
      <c r="X190" s="242"/>
      <c r="Y190" s="242"/>
      <c r="Z190" s="242"/>
      <c r="AA190" s="248"/>
      <c r="AT190" s="249" t="s">
        <v>158</v>
      </c>
      <c r="AU190" s="249" t="s">
        <v>108</v>
      </c>
      <c r="AV190" s="11" t="s">
        <v>108</v>
      </c>
      <c r="AW190" s="11" t="s">
        <v>36</v>
      </c>
      <c r="AX190" s="11" t="s">
        <v>86</v>
      </c>
      <c r="AY190" s="249" t="s">
        <v>150</v>
      </c>
    </row>
    <row r="191" s="1" customFormat="1" ht="38.25" customHeight="1">
      <c r="B191" s="48"/>
      <c r="C191" s="221" t="s">
        <v>233</v>
      </c>
      <c r="D191" s="221" t="s">
        <v>151</v>
      </c>
      <c r="E191" s="222" t="s">
        <v>216</v>
      </c>
      <c r="F191" s="223" t="s">
        <v>217</v>
      </c>
      <c r="G191" s="223"/>
      <c r="H191" s="223"/>
      <c r="I191" s="223"/>
      <c r="J191" s="224" t="s">
        <v>161</v>
      </c>
      <c r="K191" s="225">
        <v>138.53999999999999</v>
      </c>
      <c r="L191" s="226">
        <v>0</v>
      </c>
      <c r="M191" s="227"/>
      <c r="N191" s="228">
        <f>ROUND(L191*K191,2)</f>
        <v>0</v>
      </c>
      <c r="O191" s="228"/>
      <c r="P191" s="228"/>
      <c r="Q191" s="228"/>
      <c r="R191" s="50"/>
      <c r="T191" s="229" t="s">
        <v>22</v>
      </c>
      <c r="U191" s="58" t="s">
        <v>43</v>
      </c>
      <c r="V191" s="49"/>
      <c r="W191" s="230">
        <f>V191*K191</f>
        <v>0</v>
      </c>
      <c r="X191" s="230">
        <v>0</v>
      </c>
      <c r="Y191" s="230">
        <f>X191*K191</f>
        <v>0</v>
      </c>
      <c r="Z191" s="230">
        <v>0</v>
      </c>
      <c r="AA191" s="231">
        <f>Z191*K191</f>
        <v>0</v>
      </c>
      <c r="AR191" s="24" t="s">
        <v>155</v>
      </c>
      <c r="AT191" s="24" t="s">
        <v>151</v>
      </c>
      <c r="AU191" s="24" t="s">
        <v>108</v>
      </c>
      <c r="AY191" s="24" t="s">
        <v>150</v>
      </c>
      <c r="BE191" s="144">
        <f>IF(U191="základní",N191,0)</f>
        <v>0</v>
      </c>
      <c r="BF191" s="144">
        <f>IF(U191="snížená",N191,0)</f>
        <v>0</v>
      </c>
      <c r="BG191" s="144">
        <f>IF(U191="zákl. přenesená",N191,0)</f>
        <v>0</v>
      </c>
      <c r="BH191" s="144">
        <f>IF(U191="sníž. přenesená",N191,0)</f>
        <v>0</v>
      </c>
      <c r="BI191" s="144">
        <f>IF(U191="nulová",N191,0)</f>
        <v>0</v>
      </c>
      <c r="BJ191" s="24" t="s">
        <v>86</v>
      </c>
      <c r="BK191" s="144">
        <f>ROUND(L191*K191,2)</f>
        <v>0</v>
      </c>
      <c r="BL191" s="24" t="s">
        <v>155</v>
      </c>
      <c r="BM191" s="24" t="s">
        <v>218</v>
      </c>
    </row>
    <row r="192" s="10" customFormat="1" ht="16.5" customHeight="1">
      <c r="B192" s="232"/>
      <c r="C192" s="233"/>
      <c r="D192" s="233"/>
      <c r="E192" s="234" t="s">
        <v>22</v>
      </c>
      <c r="F192" s="235" t="s">
        <v>388</v>
      </c>
      <c r="G192" s="236"/>
      <c r="H192" s="236"/>
      <c r="I192" s="236"/>
      <c r="J192" s="233"/>
      <c r="K192" s="234" t="s">
        <v>22</v>
      </c>
      <c r="L192" s="233"/>
      <c r="M192" s="233"/>
      <c r="N192" s="233"/>
      <c r="O192" s="233"/>
      <c r="P192" s="233"/>
      <c r="Q192" s="233"/>
      <c r="R192" s="237"/>
      <c r="T192" s="238"/>
      <c r="U192" s="233"/>
      <c r="V192" s="233"/>
      <c r="W192" s="233"/>
      <c r="X192" s="233"/>
      <c r="Y192" s="233"/>
      <c r="Z192" s="233"/>
      <c r="AA192" s="239"/>
      <c r="AT192" s="240" t="s">
        <v>158</v>
      </c>
      <c r="AU192" s="240" t="s">
        <v>108</v>
      </c>
      <c r="AV192" s="10" t="s">
        <v>86</v>
      </c>
      <c r="AW192" s="10" t="s">
        <v>36</v>
      </c>
      <c r="AX192" s="10" t="s">
        <v>78</v>
      </c>
      <c r="AY192" s="240" t="s">
        <v>150</v>
      </c>
    </row>
    <row r="193" s="11" customFormat="1" ht="16.5" customHeight="1">
      <c r="B193" s="241"/>
      <c r="C193" s="242"/>
      <c r="D193" s="242"/>
      <c r="E193" s="243" t="s">
        <v>22</v>
      </c>
      <c r="F193" s="244" t="s">
        <v>389</v>
      </c>
      <c r="G193" s="242"/>
      <c r="H193" s="242"/>
      <c r="I193" s="242"/>
      <c r="J193" s="242"/>
      <c r="K193" s="245">
        <v>17.835000000000001</v>
      </c>
      <c r="L193" s="242"/>
      <c r="M193" s="242"/>
      <c r="N193" s="242"/>
      <c r="O193" s="242"/>
      <c r="P193" s="242"/>
      <c r="Q193" s="242"/>
      <c r="R193" s="246"/>
      <c r="T193" s="247"/>
      <c r="U193" s="242"/>
      <c r="V193" s="242"/>
      <c r="W193" s="242"/>
      <c r="X193" s="242"/>
      <c r="Y193" s="242"/>
      <c r="Z193" s="242"/>
      <c r="AA193" s="248"/>
      <c r="AT193" s="249" t="s">
        <v>158</v>
      </c>
      <c r="AU193" s="249" t="s">
        <v>108</v>
      </c>
      <c r="AV193" s="11" t="s">
        <v>108</v>
      </c>
      <c r="AW193" s="11" t="s">
        <v>36</v>
      </c>
      <c r="AX193" s="11" t="s">
        <v>78</v>
      </c>
      <c r="AY193" s="249" t="s">
        <v>150</v>
      </c>
    </row>
    <row r="194" s="10" customFormat="1" ht="25.5" customHeight="1">
      <c r="B194" s="232"/>
      <c r="C194" s="233"/>
      <c r="D194" s="233"/>
      <c r="E194" s="234" t="s">
        <v>22</v>
      </c>
      <c r="F194" s="259" t="s">
        <v>390</v>
      </c>
      <c r="G194" s="233"/>
      <c r="H194" s="233"/>
      <c r="I194" s="233"/>
      <c r="J194" s="233"/>
      <c r="K194" s="234" t="s">
        <v>22</v>
      </c>
      <c r="L194" s="233"/>
      <c r="M194" s="233"/>
      <c r="N194" s="233"/>
      <c r="O194" s="233"/>
      <c r="P194" s="233"/>
      <c r="Q194" s="233"/>
      <c r="R194" s="237"/>
      <c r="T194" s="238"/>
      <c r="U194" s="233"/>
      <c r="V194" s="233"/>
      <c r="W194" s="233"/>
      <c r="X194" s="233"/>
      <c r="Y194" s="233"/>
      <c r="Z194" s="233"/>
      <c r="AA194" s="239"/>
      <c r="AT194" s="240" t="s">
        <v>158</v>
      </c>
      <c r="AU194" s="240" t="s">
        <v>108</v>
      </c>
      <c r="AV194" s="10" t="s">
        <v>86</v>
      </c>
      <c r="AW194" s="10" t="s">
        <v>36</v>
      </c>
      <c r="AX194" s="10" t="s">
        <v>78</v>
      </c>
      <c r="AY194" s="240" t="s">
        <v>150</v>
      </c>
    </row>
    <row r="195" s="11" customFormat="1" ht="16.5" customHeight="1">
      <c r="B195" s="241"/>
      <c r="C195" s="242"/>
      <c r="D195" s="242"/>
      <c r="E195" s="243" t="s">
        <v>22</v>
      </c>
      <c r="F195" s="244" t="s">
        <v>292</v>
      </c>
      <c r="G195" s="242"/>
      <c r="H195" s="242"/>
      <c r="I195" s="242"/>
      <c r="J195" s="242"/>
      <c r="K195" s="245">
        <v>25</v>
      </c>
      <c r="L195" s="242"/>
      <c r="M195" s="242"/>
      <c r="N195" s="242"/>
      <c r="O195" s="242"/>
      <c r="P195" s="242"/>
      <c r="Q195" s="242"/>
      <c r="R195" s="246"/>
      <c r="T195" s="247"/>
      <c r="U195" s="242"/>
      <c r="V195" s="242"/>
      <c r="W195" s="242"/>
      <c r="X195" s="242"/>
      <c r="Y195" s="242"/>
      <c r="Z195" s="242"/>
      <c r="AA195" s="248"/>
      <c r="AT195" s="249" t="s">
        <v>158</v>
      </c>
      <c r="AU195" s="249" t="s">
        <v>108</v>
      </c>
      <c r="AV195" s="11" t="s">
        <v>108</v>
      </c>
      <c r="AW195" s="11" t="s">
        <v>36</v>
      </c>
      <c r="AX195" s="11" t="s">
        <v>78</v>
      </c>
      <c r="AY195" s="249" t="s">
        <v>150</v>
      </c>
    </row>
    <row r="196" s="10" customFormat="1" ht="16.5" customHeight="1">
      <c r="B196" s="232"/>
      <c r="C196" s="233"/>
      <c r="D196" s="233"/>
      <c r="E196" s="234" t="s">
        <v>22</v>
      </c>
      <c r="F196" s="259" t="s">
        <v>391</v>
      </c>
      <c r="G196" s="233"/>
      <c r="H196" s="233"/>
      <c r="I196" s="233"/>
      <c r="J196" s="233"/>
      <c r="K196" s="234" t="s">
        <v>22</v>
      </c>
      <c r="L196" s="233"/>
      <c r="M196" s="233"/>
      <c r="N196" s="233"/>
      <c r="O196" s="233"/>
      <c r="P196" s="233"/>
      <c r="Q196" s="233"/>
      <c r="R196" s="237"/>
      <c r="T196" s="238"/>
      <c r="U196" s="233"/>
      <c r="V196" s="233"/>
      <c r="W196" s="233"/>
      <c r="X196" s="233"/>
      <c r="Y196" s="233"/>
      <c r="Z196" s="233"/>
      <c r="AA196" s="239"/>
      <c r="AT196" s="240" t="s">
        <v>158</v>
      </c>
      <c r="AU196" s="240" t="s">
        <v>108</v>
      </c>
      <c r="AV196" s="10" t="s">
        <v>86</v>
      </c>
      <c r="AW196" s="10" t="s">
        <v>36</v>
      </c>
      <c r="AX196" s="10" t="s">
        <v>78</v>
      </c>
      <c r="AY196" s="240" t="s">
        <v>150</v>
      </c>
    </row>
    <row r="197" s="11" customFormat="1" ht="16.5" customHeight="1">
      <c r="B197" s="241"/>
      <c r="C197" s="242"/>
      <c r="D197" s="242"/>
      <c r="E197" s="243" t="s">
        <v>22</v>
      </c>
      <c r="F197" s="244" t="s">
        <v>219</v>
      </c>
      <c r="G197" s="242"/>
      <c r="H197" s="242"/>
      <c r="I197" s="242"/>
      <c r="J197" s="242"/>
      <c r="K197" s="245">
        <v>41.200000000000003</v>
      </c>
      <c r="L197" s="242"/>
      <c r="M197" s="242"/>
      <c r="N197" s="242"/>
      <c r="O197" s="242"/>
      <c r="P197" s="242"/>
      <c r="Q197" s="242"/>
      <c r="R197" s="246"/>
      <c r="T197" s="247"/>
      <c r="U197" s="242"/>
      <c r="V197" s="242"/>
      <c r="W197" s="242"/>
      <c r="X197" s="242"/>
      <c r="Y197" s="242"/>
      <c r="Z197" s="242"/>
      <c r="AA197" s="248"/>
      <c r="AT197" s="249" t="s">
        <v>158</v>
      </c>
      <c r="AU197" s="249" t="s">
        <v>108</v>
      </c>
      <c r="AV197" s="11" t="s">
        <v>108</v>
      </c>
      <c r="AW197" s="11" t="s">
        <v>36</v>
      </c>
      <c r="AX197" s="11" t="s">
        <v>78</v>
      </c>
      <c r="AY197" s="249" t="s">
        <v>150</v>
      </c>
    </row>
    <row r="198" s="10" customFormat="1" ht="16.5" customHeight="1">
      <c r="B198" s="232"/>
      <c r="C198" s="233"/>
      <c r="D198" s="233"/>
      <c r="E198" s="234" t="s">
        <v>22</v>
      </c>
      <c r="F198" s="259" t="s">
        <v>392</v>
      </c>
      <c r="G198" s="233"/>
      <c r="H198" s="233"/>
      <c r="I198" s="233"/>
      <c r="J198" s="233"/>
      <c r="K198" s="234" t="s">
        <v>22</v>
      </c>
      <c r="L198" s="233"/>
      <c r="M198" s="233"/>
      <c r="N198" s="233"/>
      <c r="O198" s="233"/>
      <c r="P198" s="233"/>
      <c r="Q198" s="233"/>
      <c r="R198" s="237"/>
      <c r="T198" s="238"/>
      <c r="U198" s="233"/>
      <c r="V198" s="233"/>
      <c r="W198" s="233"/>
      <c r="X198" s="233"/>
      <c r="Y198" s="233"/>
      <c r="Z198" s="233"/>
      <c r="AA198" s="239"/>
      <c r="AT198" s="240" t="s">
        <v>158</v>
      </c>
      <c r="AU198" s="240" t="s">
        <v>108</v>
      </c>
      <c r="AV198" s="10" t="s">
        <v>86</v>
      </c>
      <c r="AW198" s="10" t="s">
        <v>36</v>
      </c>
      <c r="AX198" s="10" t="s">
        <v>78</v>
      </c>
      <c r="AY198" s="240" t="s">
        <v>150</v>
      </c>
    </row>
    <row r="199" s="11" customFormat="1" ht="16.5" customHeight="1">
      <c r="B199" s="241"/>
      <c r="C199" s="242"/>
      <c r="D199" s="242"/>
      <c r="E199" s="243" t="s">
        <v>22</v>
      </c>
      <c r="F199" s="244" t="s">
        <v>393</v>
      </c>
      <c r="G199" s="242"/>
      <c r="H199" s="242"/>
      <c r="I199" s="242"/>
      <c r="J199" s="242"/>
      <c r="K199" s="245">
        <v>14.130000000000001</v>
      </c>
      <c r="L199" s="242"/>
      <c r="M199" s="242"/>
      <c r="N199" s="242"/>
      <c r="O199" s="242"/>
      <c r="P199" s="242"/>
      <c r="Q199" s="242"/>
      <c r="R199" s="246"/>
      <c r="T199" s="247"/>
      <c r="U199" s="242"/>
      <c r="V199" s="242"/>
      <c r="W199" s="242"/>
      <c r="X199" s="242"/>
      <c r="Y199" s="242"/>
      <c r="Z199" s="242"/>
      <c r="AA199" s="248"/>
      <c r="AT199" s="249" t="s">
        <v>158</v>
      </c>
      <c r="AU199" s="249" t="s">
        <v>108</v>
      </c>
      <c r="AV199" s="11" t="s">
        <v>108</v>
      </c>
      <c r="AW199" s="11" t="s">
        <v>36</v>
      </c>
      <c r="AX199" s="11" t="s">
        <v>78</v>
      </c>
      <c r="AY199" s="249" t="s">
        <v>150</v>
      </c>
    </row>
    <row r="200" s="10" customFormat="1" ht="16.5" customHeight="1">
      <c r="B200" s="232"/>
      <c r="C200" s="233"/>
      <c r="D200" s="233"/>
      <c r="E200" s="234" t="s">
        <v>22</v>
      </c>
      <c r="F200" s="259" t="s">
        <v>394</v>
      </c>
      <c r="G200" s="233"/>
      <c r="H200" s="233"/>
      <c r="I200" s="233"/>
      <c r="J200" s="233"/>
      <c r="K200" s="234" t="s">
        <v>22</v>
      </c>
      <c r="L200" s="233"/>
      <c r="M200" s="233"/>
      <c r="N200" s="233"/>
      <c r="O200" s="233"/>
      <c r="P200" s="233"/>
      <c r="Q200" s="233"/>
      <c r="R200" s="237"/>
      <c r="T200" s="238"/>
      <c r="U200" s="233"/>
      <c r="V200" s="233"/>
      <c r="W200" s="233"/>
      <c r="X200" s="233"/>
      <c r="Y200" s="233"/>
      <c r="Z200" s="233"/>
      <c r="AA200" s="239"/>
      <c r="AT200" s="240" t="s">
        <v>158</v>
      </c>
      <c r="AU200" s="240" t="s">
        <v>108</v>
      </c>
      <c r="AV200" s="10" t="s">
        <v>86</v>
      </c>
      <c r="AW200" s="10" t="s">
        <v>36</v>
      </c>
      <c r="AX200" s="10" t="s">
        <v>78</v>
      </c>
      <c r="AY200" s="240" t="s">
        <v>150</v>
      </c>
    </row>
    <row r="201" s="11" customFormat="1" ht="16.5" customHeight="1">
      <c r="B201" s="241"/>
      <c r="C201" s="242"/>
      <c r="D201" s="242"/>
      <c r="E201" s="243" t="s">
        <v>22</v>
      </c>
      <c r="F201" s="244" t="s">
        <v>395</v>
      </c>
      <c r="G201" s="242"/>
      <c r="H201" s="242"/>
      <c r="I201" s="242"/>
      <c r="J201" s="242"/>
      <c r="K201" s="245">
        <v>15.375</v>
      </c>
      <c r="L201" s="242"/>
      <c r="M201" s="242"/>
      <c r="N201" s="242"/>
      <c r="O201" s="242"/>
      <c r="P201" s="242"/>
      <c r="Q201" s="242"/>
      <c r="R201" s="246"/>
      <c r="T201" s="247"/>
      <c r="U201" s="242"/>
      <c r="V201" s="242"/>
      <c r="W201" s="242"/>
      <c r="X201" s="242"/>
      <c r="Y201" s="242"/>
      <c r="Z201" s="242"/>
      <c r="AA201" s="248"/>
      <c r="AT201" s="249" t="s">
        <v>158</v>
      </c>
      <c r="AU201" s="249" t="s">
        <v>108</v>
      </c>
      <c r="AV201" s="11" t="s">
        <v>108</v>
      </c>
      <c r="AW201" s="11" t="s">
        <v>36</v>
      </c>
      <c r="AX201" s="11" t="s">
        <v>78</v>
      </c>
      <c r="AY201" s="249" t="s">
        <v>150</v>
      </c>
    </row>
    <row r="202" s="10" customFormat="1" ht="16.5" customHeight="1">
      <c r="B202" s="232"/>
      <c r="C202" s="233"/>
      <c r="D202" s="233"/>
      <c r="E202" s="234" t="s">
        <v>22</v>
      </c>
      <c r="F202" s="259" t="s">
        <v>396</v>
      </c>
      <c r="G202" s="233"/>
      <c r="H202" s="233"/>
      <c r="I202" s="233"/>
      <c r="J202" s="233"/>
      <c r="K202" s="234" t="s">
        <v>22</v>
      </c>
      <c r="L202" s="233"/>
      <c r="M202" s="233"/>
      <c r="N202" s="233"/>
      <c r="O202" s="233"/>
      <c r="P202" s="233"/>
      <c r="Q202" s="233"/>
      <c r="R202" s="237"/>
      <c r="T202" s="238"/>
      <c r="U202" s="233"/>
      <c r="V202" s="233"/>
      <c r="W202" s="233"/>
      <c r="X202" s="233"/>
      <c r="Y202" s="233"/>
      <c r="Z202" s="233"/>
      <c r="AA202" s="239"/>
      <c r="AT202" s="240" t="s">
        <v>158</v>
      </c>
      <c r="AU202" s="240" t="s">
        <v>108</v>
      </c>
      <c r="AV202" s="10" t="s">
        <v>86</v>
      </c>
      <c r="AW202" s="10" t="s">
        <v>36</v>
      </c>
      <c r="AX202" s="10" t="s">
        <v>78</v>
      </c>
      <c r="AY202" s="240" t="s">
        <v>150</v>
      </c>
    </row>
    <row r="203" s="11" customFormat="1" ht="16.5" customHeight="1">
      <c r="B203" s="241"/>
      <c r="C203" s="242"/>
      <c r="D203" s="242"/>
      <c r="E203" s="243" t="s">
        <v>22</v>
      </c>
      <c r="F203" s="244" t="s">
        <v>292</v>
      </c>
      <c r="G203" s="242"/>
      <c r="H203" s="242"/>
      <c r="I203" s="242"/>
      <c r="J203" s="242"/>
      <c r="K203" s="245">
        <v>25</v>
      </c>
      <c r="L203" s="242"/>
      <c r="M203" s="242"/>
      <c r="N203" s="242"/>
      <c r="O203" s="242"/>
      <c r="P203" s="242"/>
      <c r="Q203" s="242"/>
      <c r="R203" s="246"/>
      <c r="T203" s="247"/>
      <c r="U203" s="242"/>
      <c r="V203" s="242"/>
      <c r="W203" s="242"/>
      <c r="X203" s="242"/>
      <c r="Y203" s="242"/>
      <c r="Z203" s="242"/>
      <c r="AA203" s="248"/>
      <c r="AT203" s="249" t="s">
        <v>158</v>
      </c>
      <c r="AU203" s="249" t="s">
        <v>108</v>
      </c>
      <c r="AV203" s="11" t="s">
        <v>108</v>
      </c>
      <c r="AW203" s="11" t="s">
        <v>36</v>
      </c>
      <c r="AX203" s="11" t="s">
        <v>78</v>
      </c>
      <c r="AY203" s="249" t="s">
        <v>150</v>
      </c>
    </row>
    <row r="204" s="12" customFormat="1" ht="16.5" customHeight="1">
      <c r="B204" s="250"/>
      <c r="C204" s="251"/>
      <c r="D204" s="251"/>
      <c r="E204" s="252" t="s">
        <v>22</v>
      </c>
      <c r="F204" s="253" t="s">
        <v>167</v>
      </c>
      <c r="G204" s="251"/>
      <c r="H204" s="251"/>
      <c r="I204" s="251"/>
      <c r="J204" s="251"/>
      <c r="K204" s="254">
        <v>138.53999999999999</v>
      </c>
      <c r="L204" s="251"/>
      <c r="M204" s="251"/>
      <c r="N204" s="251"/>
      <c r="O204" s="251"/>
      <c r="P204" s="251"/>
      <c r="Q204" s="251"/>
      <c r="R204" s="255"/>
      <c r="T204" s="256"/>
      <c r="U204" s="251"/>
      <c r="V204" s="251"/>
      <c r="W204" s="251"/>
      <c r="X204" s="251"/>
      <c r="Y204" s="251"/>
      <c r="Z204" s="251"/>
      <c r="AA204" s="257"/>
      <c r="AT204" s="258" t="s">
        <v>158</v>
      </c>
      <c r="AU204" s="258" t="s">
        <v>108</v>
      </c>
      <c r="AV204" s="12" t="s">
        <v>155</v>
      </c>
      <c r="AW204" s="12" t="s">
        <v>36</v>
      </c>
      <c r="AX204" s="12" t="s">
        <v>86</v>
      </c>
      <c r="AY204" s="258" t="s">
        <v>150</v>
      </c>
    </row>
    <row r="205" s="1" customFormat="1" ht="16.5" customHeight="1">
      <c r="B205" s="48"/>
      <c r="C205" s="262" t="s">
        <v>237</v>
      </c>
      <c r="D205" s="262" t="s">
        <v>222</v>
      </c>
      <c r="E205" s="263" t="s">
        <v>223</v>
      </c>
      <c r="F205" s="264" t="s">
        <v>224</v>
      </c>
      <c r="G205" s="264"/>
      <c r="H205" s="264"/>
      <c r="I205" s="264"/>
      <c r="J205" s="265" t="s">
        <v>225</v>
      </c>
      <c r="K205" s="266">
        <v>4.1559999999999997</v>
      </c>
      <c r="L205" s="267">
        <v>0</v>
      </c>
      <c r="M205" s="268"/>
      <c r="N205" s="269">
        <f>ROUND(L205*K205,2)</f>
        <v>0</v>
      </c>
      <c r="O205" s="228"/>
      <c r="P205" s="228"/>
      <c r="Q205" s="228"/>
      <c r="R205" s="50"/>
      <c r="T205" s="229" t="s">
        <v>22</v>
      </c>
      <c r="U205" s="58" t="s">
        <v>43</v>
      </c>
      <c r="V205" s="49"/>
      <c r="W205" s="230">
        <f>V205*K205</f>
        <v>0</v>
      </c>
      <c r="X205" s="230">
        <v>0.001</v>
      </c>
      <c r="Y205" s="230">
        <f>X205*K205</f>
        <v>0.004156</v>
      </c>
      <c r="Z205" s="230">
        <v>0</v>
      </c>
      <c r="AA205" s="231">
        <f>Z205*K205</f>
        <v>0</v>
      </c>
      <c r="AR205" s="24" t="s">
        <v>203</v>
      </c>
      <c r="AT205" s="24" t="s">
        <v>222</v>
      </c>
      <c r="AU205" s="24" t="s">
        <v>108</v>
      </c>
      <c r="AY205" s="24" t="s">
        <v>150</v>
      </c>
      <c r="BE205" s="144">
        <f>IF(U205="základní",N205,0)</f>
        <v>0</v>
      </c>
      <c r="BF205" s="144">
        <f>IF(U205="snížená",N205,0)</f>
        <v>0</v>
      </c>
      <c r="BG205" s="144">
        <f>IF(U205="zákl. přenesená",N205,0)</f>
        <v>0</v>
      </c>
      <c r="BH205" s="144">
        <f>IF(U205="sníž. přenesená",N205,0)</f>
        <v>0</v>
      </c>
      <c r="BI205" s="144">
        <f>IF(U205="nulová",N205,0)</f>
        <v>0</v>
      </c>
      <c r="BJ205" s="24" t="s">
        <v>86</v>
      </c>
      <c r="BK205" s="144">
        <f>ROUND(L205*K205,2)</f>
        <v>0</v>
      </c>
      <c r="BL205" s="24" t="s">
        <v>155</v>
      </c>
      <c r="BM205" s="24" t="s">
        <v>226</v>
      </c>
    </row>
    <row r="206" s="1" customFormat="1" ht="25.5" customHeight="1">
      <c r="B206" s="48"/>
      <c r="C206" s="221" t="s">
        <v>11</v>
      </c>
      <c r="D206" s="221" t="s">
        <v>151</v>
      </c>
      <c r="E206" s="222" t="s">
        <v>228</v>
      </c>
      <c r="F206" s="223" t="s">
        <v>229</v>
      </c>
      <c r="G206" s="223"/>
      <c r="H206" s="223"/>
      <c r="I206" s="223"/>
      <c r="J206" s="224" t="s">
        <v>161</v>
      </c>
      <c r="K206" s="225">
        <v>10.35</v>
      </c>
      <c r="L206" s="226">
        <v>0</v>
      </c>
      <c r="M206" s="227"/>
      <c r="N206" s="228">
        <f>ROUND(L206*K206,2)</f>
        <v>0</v>
      </c>
      <c r="O206" s="228"/>
      <c r="P206" s="228"/>
      <c r="Q206" s="228"/>
      <c r="R206" s="50"/>
      <c r="T206" s="229" t="s">
        <v>22</v>
      </c>
      <c r="U206" s="58" t="s">
        <v>43</v>
      </c>
      <c r="V206" s="49"/>
      <c r="W206" s="230">
        <f>V206*K206</f>
        <v>0</v>
      </c>
      <c r="X206" s="230">
        <v>0</v>
      </c>
      <c r="Y206" s="230">
        <f>X206*K206</f>
        <v>0</v>
      </c>
      <c r="Z206" s="230">
        <v>0</v>
      </c>
      <c r="AA206" s="231">
        <f>Z206*K206</f>
        <v>0</v>
      </c>
      <c r="AR206" s="24" t="s">
        <v>155</v>
      </c>
      <c r="AT206" s="24" t="s">
        <v>151</v>
      </c>
      <c r="AU206" s="24" t="s">
        <v>108</v>
      </c>
      <c r="AY206" s="24" t="s">
        <v>150</v>
      </c>
      <c r="BE206" s="144">
        <f>IF(U206="základní",N206,0)</f>
        <v>0</v>
      </c>
      <c r="BF206" s="144">
        <f>IF(U206="snížená",N206,0)</f>
        <v>0</v>
      </c>
      <c r="BG206" s="144">
        <f>IF(U206="zákl. přenesená",N206,0)</f>
        <v>0</v>
      </c>
      <c r="BH206" s="144">
        <f>IF(U206="sníž. přenesená",N206,0)</f>
        <v>0</v>
      </c>
      <c r="BI206" s="144">
        <f>IF(U206="nulová",N206,0)</f>
        <v>0</v>
      </c>
      <c r="BJ206" s="24" t="s">
        <v>86</v>
      </c>
      <c r="BK206" s="144">
        <f>ROUND(L206*K206,2)</f>
        <v>0</v>
      </c>
      <c r="BL206" s="24" t="s">
        <v>155</v>
      </c>
      <c r="BM206" s="24" t="s">
        <v>397</v>
      </c>
    </row>
    <row r="207" s="10" customFormat="1" ht="16.5" customHeight="1">
      <c r="B207" s="232"/>
      <c r="C207" s="233"/>
      <c r="D207" s="233"/>
      <c r="E207" s="234" t="s">
        <v>22</v>
      </c>
      <c r="F207" s="235" t="s">
        <v>231</v>
      </c>
      <c r="G207" s="236"/>
      <c r="H207" s="236"/>
      <c r="I207" s="236"/>
      <c r="J207" s="233"/>
      <c r="K207" s="234" t="s">
        <v>22</v>
      </c>
      <c r="L207" s="233"/>
      <c r="M207" s="233"/>
      <c r="N207" s="233"/>
      <c r="O207" s="233"/>
      <c r="P207" s="233"/>
      <c r="Q207" s="233"/>
      <c r="R207" s="237"/>
      <c r="T207" s="238"/>
      <c r="U207" s="233"/>
      <c r="V207" s="233"/>
      <c r="W207" s="233"/>
      <c r="X207" s="233"/>
      <c r="Y207" s="233"/>
      <c r="Z207" s="233"/>
      <c r="AA207" s="239"/>
      <c r="AT207" s="240" t="s">
        <v>158</v>
      </c>
      <c r="AU207" s="240" t="s">
        <v>108</v>
      </c>
      <c r="AV207" s="10" t="s">
        <v>86</v>
      </c>
      <c r="AW207" s="10" t="s">
        <v>36</v>
      </c>
      <c r="AX207" s="10" t="s">
        <v>78</v>
      </c>
      <c r="AY207" s="240" t="s">
        <v>150</v>
      </c>
    </row>
    <row r="208" s="11" customFormat="1" ht="16.5" customHeight="1">
      <c r="B208" s="241"/>
      <c r="C208" s="242"/>
      <c r="D208" s="242"/>
      <c r="E208" s="243" t="s">
        <v>22</v>
      </c>
      <c r="F208" s="244" t="s">
        <v>398</v>
      </c>
      <c r="G208" s="242"/>
      <c r="H208" s="242"/>
      <c r="I208" s="242"/>
      <c r="J208" s="242"/>
      <c r="K208" s="245">
        <v>10.35</v>
      </c>
      <c r="L208" s="242"/>
      <c r="M208" s="242"/>
      <c r="N208" s="242"/>
      <c r="O208" s="242"/>
      <c r="P208" s="242"/>
      <c r="Q208" s="242"/>
      <c r="R208" s="246"/>
      <c r="T208" s="247"/>
      <c r="U208" s="242"/>
      <c r="V208" s="242"/>
      <c r="W208" s="242"/>
      <c r="X208" s="242"/>
      <c r="Y208" s="242"/>
      <c r="Z208" s="242"/>
      <c r="AA208" s="248"/>
      <c r="AT208" s="249" t="s">
        <v>158</v>
      </c>
      <c r="AU208" s="249" t="s">
        <v>108</v>
      </c>
      <c r="AV208" s="11" t="s">
        <v>108</v>
      </c>
      <c r="AW208" s="11" t="s">
        <v>36</v>
      </c>
      <c r="AX208" s="11" t="s">
        <v>86</v>
      </c>
      <c r="AY208" s="249" t="s">
        <v>150</v>
      </c>
    </row>
    <row r="209" s="1" customFormat="1" ht="25.5" customHeight="1">
      <c r="B209" s="48"/>
      <c r="C209" s="221" t="s">
        <v>244</v>
      </c>
      <c r="D209" s="221" t="s">
        <v>151</v>
      </c>
      <c r="E209" s="222" t="s">
        <v>399</v>
      </c>
      <c r="F209" s="223" t="s">
        <v>400</v>
      </c>
      <c r="G209" s="223"/>
      <c r="H209" s="223"/>
      <c r="I209" s="223"/>
      <c r="J209" s="224" t="s">
        <v>161</v>
      </c>
      <c r="K209" s="225">
        <v>25</v>
      </c>
      <c r="L209" s="226">
        <v>0</v>
      </c>
      <c r="M209" s="227"/>
      <c r="N209" s="228">
        <f>ROUND(L209*K209,2)</f>
        <v>0</v>
      </c>
      <c r="O209" s="228"/>
      <c r="P209" s="228"/>
      <c r="Q209" s="228"/>
      <c r="R209" s="50"/>
      <c r="T209" s="229" t="s">
        <v>22</v>
      </c>
      <c r="U209" s="58" t="s">
        <v>43</v>
      </c>
      <c r="V209" s="49"/>
      <c r="W209" s="230">
        <f>V209*K209</f>
        <v>0</v>
      </c>
      <c r="X209" s="230">
        <v>0</v>
      </c>
      <c r="Y209" s="230">
        <f>X209*K209</f>
        <v>0</v>
      </c>
      <c r="Z209" s="230">
        <v>0</v>
      </c>
      <c r="AA209" s="231">
        <f>Z209*K209</f>
        <v>0</v>
      </c>
      <c r="AR209" s="24" t="s">
        <v>155</v>
      </c>
      <c r="AT209" s="24" t="s">
        <v>151</v>
      </c>
      <c r="AU209" s="24" t="s">
        <v>108</v>
      </c>
      <c r="AY209" s="24" t="s">
        <v>150</v>
      </c>
      <c r="BE209" s="144">
        <f>IF(U209="základní",N209,0)</f>
        <v>0</v>
      </c>
      <c r="BF209" s="144">
        <f>IF(U209="snížená",N209,0)</f>
        <v>0</v>
      </c>
      <c r="BG209" s="144">
        <f>IF(U209="zákl. přenesená",N209,0)</f>
        <v>0</v>
      </c>
      <c r="BH209" s="144">
        <f>IF(U209="sníž. přenesená",N209,0)</f>
        <v>0</v>
      </c>
      <c r="BI209" s="144">
        <f>IF(U209="nulová",N209,0)</f>
        <v>0</v>
      </c>
      <c r="BJ209" s="24" t="s">
        <v>86</v>
      </c>
      <c r="BK209" s="144">
        <f>ROUND(L209*K209,2)</f>
        <v>0</v>
      </c>
      <c r="BL209" s="24" t="s">
        <v>155</v>
      </c>
      <c r="BM209" s="24" t="s">
        <v>401</v>
      </c>
    </row>
    <row r="210" s="10" customFormat="1" ht="25.5" customHeight="1">
      <c r="B210" s="232"/>
      <c r="C210" s="233"/>
      <c r="D210" s="233"/>
      <c r="E210" s="234" t="s">
        <v>22</v>
      </c>
      <c r="F210" s="235" t="s">
        <v>390</v>
      </c>
      <c r="G210" s="236"/>
      <c r="H210" s="236"/>
      <c r="I210" s="236"/>
      <c r="J210" s="233"/>
      <c r="K210" s="234" t="s">
        <v>22</v>
      </c>
      <c r="L210" s="233"/>
      <c r="M210" s="233"/>
      <c r="N210" s="233"/>
      <c r="O210" s="233"/>
      <c r="P210" s="233"/>
      <c r="Q210" s="233"/>
      <c r="R210" s="237"/>
      <c r="T210" s="238"/>
      <c r="U210" s="233"/>
      <c r="V210" s="233"/>
      <c r="W210" s="233"/>
      <c r="X210" s="233"/>
      <c r="Y210" s="233"/>
      <c r="Z210" s="233"/>
      <c r="AA210" s="239"/>
      <c r="AT210" s="240" t="s">
        <v>158</v>
      </c>
      <c r="AU210" s="240" t="s">
        <v>108</v>
      </c>
      <c r="AV210" s="10" t="s">
        <v>86</v>
      </c>
      <c r="AW210" s="10" t="s">
        <v>36</v>
      </c>
      <c r="AX210" s="10" t="s">
        <v>78</v>
      </c>
      <c r="AY210" s="240" t="s">
        <v>150</v>
      </c>
    </row>
    <row r="211" s="11" customFormat="1" ht="16.5" customHeight="1">
      <c r="B211" s="241"/>
      <c r="C211" s="242"/>
      <c r="D211" s="242"/>
      <c r="E211" s="243" t="s">
        <v>22</v>
      </c>
      <c r="F211" s="244" t="s">
        <v>292</v>
      </c>
      <c r="G211" s="242"/>
      <c r="H211" s="242"/>
      <c r="I211" s="242"/>
      <c r="J211" s="242"/>
      <c r="K211" s="245">
        <v>25</v>
      </c>
      <c r="L211" s="242"/>
      <c r="M211" s="242"/>
      <c r="N211" s="242"/>
      <c r="O211" s="242"/>
      <c r="P211" s="242"/>
      <c r="Q211" s="242"/>
      <c r="R211" s="246"/>
      <c r="T211" s="247"/>
      <c r="U211" s="242"/>
      <c r="V211" s="242"/>
      <c r="W211" s="242"/>
      <c r="X211" s="242"/>
      <c r="Y211" s="242"/>
      <c r="Z211" s="242"/>
      <c r="AA211" s="248"/>
      <c r="AT211" s="249" t="s">
        <v>158</v>
      </c>
      <c r="AU211" s="249" t="s">
        <v>108</v>
      </c>
      <c r="AV211" s="11" t="s">
        <v>108</v>
      </c>
      <c r="AW211" s="11" t="s">
        <v>36</v>
      </c>
      <c r="AX211" s="11" t="s">
        <v>86</v>
      </c>
      <c r="AY211" s="249" t="s">
        <v>150</v>
      </c>
    </row>
    <row r="212" s="1" customFormat="1" ht="25.5" customHeight="1">
      <c r="B212" s="48"/>
      <c r="C212" s="221" t="s">
        <v>248</v>
      </c>
      <c r="D212" s="221" t="s">
        <v>151</v>
      </c>
      <c r="E212" s="222" t="s">
        <v>234</v>
      </c>
      <c r="F212" s="223" t="s">
        <v>235</v>
      </c>
      <c r="G212" s="223"/>
      <c r="H212" s="223"/>
      <c r="I212" s="223"/>
      <c r="J212" s="224" t="s">
        <v>161</v>
      </c>
      <c r="K212" s="225">
        <v>138.53999999999999</v>
      </c>
      <c r="L212" s="226">
        <v>0</v>
      </c>
      <c r="M212" s="227"/>
      <c r="N212" s="228">
        <f>ROUND(L212*K212,2)</f>
        <v>0</v>
      </c>
      <c r="O212" s="228"/>
      <c r="P212" s="228"/>
      <c r="Q212" s="228"/>
      <c r="R212" s="50"/>
      <c r="T212" s="229" t="s">
        <v>22</v>
      </c>
      <c r="U212" s="58" t="s">
        <v>43</v>
      </c>
      <c r="V212" s="49"/>
      <c r="W212" s="230">
        <f>V212*K212</f>
        <v>0</v>
      </c>
      <c r="X212" s="230">
        <v>0</v>
      </c>
      <c r="Y212" s="230">
        <f>X212*K212</f>
        <v>0</v>
      </c>
      <c r="Z212" s="230">
        <v>0</v>
      </c>
      <c r="AA212" s="231">
        <f>Z212*K212</f>
        <v>0</v>
      </c>
      <c r="AR212" s="24" t="s">
        <v>155</v>
      </c>
      <c r="AT212" s="24" t="s">
        <v>151</v>
      </c>
      <c r="AU212" s="24" t="s">
        <v>108</v>
      </c>
      <c r="AY212" s="24" t="s">
        <v>150</v>
      </c>
      <c r="BE212" s="144">
        <f>IF(U212="základní",N212,0)</f>
        <v>0</v>
      </c>
      <c r="BF212" s="144">
        <f>IF(U212="snížená",N212,0)</f>
        <v>0</v>
      </c>
      <c r="BG212" s="144">
        <f>IF(U212="zákl. přenesená",N212,0)</f>
        <v>0</v>
      </c>
      <c r="BH212" s="144">
        <f>IF(U212="sníž. přenesená",N212,0)</f>
        <v>0</v>
      </c>
      <c r="BI212" s="144">
        <f>IF(U212="nulová",N212,0)</f>
        <v>0</v>
      </c>
      <c r="BJ212" s="24" t="s">
        <v>86</v>
      </c>
      <c r="BK212" s="144">
        <f>ROUND(L212*K212,2)</f>
        <v>0</v>
      </c>
      <c r="BL212" s="24" t="s">
        <v>155</v>
      </c>
      <c r="BM212" s="24" t="s">
        <v>236</v>
      </c>
    </row>
    <row r="213" s="1" customFormat="1" ht="25.5" customHeight="1">
      <c r="B213" s="48"/>
      <c r="C213" s="262" t="s">
        <v>253</v>
      </c>
      <c r="D213" s="262" t="s">
        <v>222</v>
      </c>
      <c r="E213" s="263" t="s">
        <v>238</v>
      </c>
      <c r="F213" s="264" t="s">
        <v>239</v>
      </c>
      <c r="G213" s="264"/>
      <c r="H213" s="264"/>
      <c r="I213" s="264"/>
      <c r="J213" s="265" t="s">
        <v>177</v>
      </c>
      <c r="K213" s="266">
        <v>16.071000000000002</v>
      </c>
      <c r="L213" s="267">
        <v>0</v>
      </c>
      <c r="M213" s="268"/>
      <c r="N213" s="269">
        <f>ROUND(L213*K213,2)</f>
        <v>0</v>
      </c>
      <c r="O213" s="228"/>
      <c r="P213" s="228"/>
      <c r="Q213" s="228"/>
      <c r="R213" s="50"/>
      <c r="T213" s="229" t="s">
        <v>22</v>
      </c>
      <c r="U213" s="58" t="s">
        <v>43</v>
      </c>
      <c r="V213" s="49"/>
      <c r="W213" s="230">
        <f>V213*K213</f>
        <v>0</v>
      </c>
      <c r="X213" s="230">
        <v>0.20999999999999999</v>
      </c>
      <c r="Y213" s="230">
        <f>X213*K213</f>
        <v>3.3749100000000003</v>
      </c>
      <c r="Z213" s="230">
        <v>0</v>
      </c>
      <c r="AA213" s="231">
        <f>Z213*K213</f>
        <v>0</v>
      </c>
      <c r="AR213" s="24" t="s">
        <v>203</v>
      </c>
      <c r="AT213" s="24" t="s">
        <v>222</v>
      </c>
      <c r="AU213" s="24" t="s">
        <v>108</v>
      </c>
      <c r="AY213" s="24" t="s">
        <v>150</v>
      </c>
      <c r="BE213" s="144">
        <f>IF(U213="základní",N213,0)</f>
        <v>0</v>
      </c>
      <c r="BF213" s="144">
        <f>IF(U213="snížená",N213,0)</f>
        <v>0</v>
      </c>
      <c r="BG213" s="144">
        <f>IF(U213="zákl. přenesená",N213,0)</f>
        <v>0</v>
      </c>
      <c r="BH213" s="144">
        <f>IF(U213="sníž. přenesená",N213,0)</f>
        <v>0</v>
      </c>
      <c r="BI213" s="144">
        <f>IF(U213="nulová",N213,0)</f>
        <v>0</v>
      </c>
      <c r="BJ213" s="24" t="s">
        <v>86</v>
      </c>
      <c r="BK213" s="144">
        <f>ROUND(L213*K213,2)</f>
        <v>0</v>
      </c>
      <c r="BL213" s="24" t="s">
        <v>155</v>
      </c>
      <c r="BM213" s="24" t="s">
        <v>240</v>
      </c>
    </row>
    <row r="214" s="1" customFormat="1" ht="38.25" customHeight="1">
      <c r="B214" s="48"/>
      <c r="C214" s="221" t="s">
        <v>261</v>
      </c>
      <c r="D214" s="221" t="s">
        <v>151</v>
      </c>
      <c r="E214" s="222" t="s">
        <v>241</v>
      </c>
      <c r="F214" s="223" t="s">
        <v>242</v>
      </c>
      <c r="G214" s="223"/>
      <c r="H214" s="223"/>
      <c r="I214" s="223"/>
      <c r="J214" s="224" t="s">
        <v>161</v>
      </c>
      <c r="K214" s="225">
        <v>113.54000000000001</v>
      </c>
      <c r="L214" s="226">
        <v>0</v>
      </c>
      <c r="M214" s="227"/>
      <c r="N214" s="228">
        <f>ROUND(L214*K214,2)</f>
        <v>0</v>
      </c>
      <c r="O214" s="228"/>
      <c r="P214" s="228"/>
      <c r="Q214" s="228"/>
      <c r="R214" s="50"/>
      <c r="T214" s="229" t="s">
        <v>22</v>
      </c>
      <c r="U214" s="58" t="s">
        <v>43</v>
      </c>
      <c r="V214" s="49"/>
      <c r="W214" s="230">
        <f>V214*K214</f>
        <v>0</v>
      </c>
      <c r="X214" s="230">
        <v>0</v>
      </c>
      <c r="Y214" s="230">
        <f>X214*K214</f>
        <v>0</v>
      </c>
      <c r="Z214" s="230">
        <v>0</v>
      </c>
      <c r="AA214" s="231">
        <f>Z214*K214</f>
        <v>0</v>
      </c>
      <c r="AR214" s="24" t="s">
        <v>155</v>
      </c>
      <c r="AT214" s="24" t="s">
        <v>151</v>
      </c>
      <c r="AU214" s="24" t="s">
        <v>108</v>
      </c>
      <c r="AY214" s="24" t="s">
        <v>150</v>
      </c>
      <c r="BE214" s="144">
        <f>IF(U214="základní",N214,0)</f>
        <v>0</v>
      </c>
      <c r="BF214" s="144">
        <f>IF(U214="snížená",N214,0)</f>
        <v>0</v>
      </c>
      <c r="BG214" s="144">
        <f>IF(U214="zákl. přenesená",N214,0)</f>
        <v>0</v>
      </c>
      <c r="BH214" s="144">
        <f>IF(U214="sníž. přenesená",N214,0)</f>
        <v>0</v>
      </c>
      <c r="BI214" s="144">
        <f>IF(U214="nulová",N214,0)</f>
        <v>0</v>
      </c>
      <c r="BJ214" s="24" t="s">
        <v>86</v>
      </c>
      <c r="BK214" s="144">
        <f>ROUND(L214*K214,2)</f>
        <v>0</v>
      </c>
      <c r="BL214" s="24" t="s">
        <v>155</v>
      </c>
      <c r="BM214" s="24" t="s">
        <v>243</v>
      </c>
    </row>
    <row r="215" s="10" customFormat="1" ht="16.5" customHeight="1">
      <c r="B215" s="232"/>
      <c r="C215" s="233"/>
      <c r="D215" s="233"/>
      <c r="E215" s="234" t="s">
        <v>22</v>
      </c>
      <c r="F215" s="235" t="s">
        <v>402</v>
      </c>
      <c r="G215" s="236"/>
      <c r="H215" s="236"/>
      <c r="I215" s="236"/>
      <c r="J215" s="233"/>
      <c r="K215" s="234" t="s">
        <v>22</v>
      </c>
      <c r="L215" s="233"/>
      <c r="M215" s="233"/>
      <c r="N215" s="233"/>
      <c r="O215" s="233"/>
      <c r="P215" s="233"/>
      <c r="Q215" s="233"/>
      <c r="R215" s="237"/>
      <c r="T215" s="238"/>
      <c r="U215" s="233"/>
      <c r="V215" s="233"/>
      <c r="W215" s="233"/>
      <c r="X215" s="233"/>
      <c r="Y215" s="233"/>
      <c r="Z215" s="233"/>
      <c r="AA215" s="239"/>
      <c r="AT215" s="240" t="s">
        <v>158</v>
      </c>
      <c r="AU215" s="240" t="s">
        <v>108</v>
      </c>
      <c r="AV215" s="10" t="s">
        <v>86</v>
      </c>
      <c r="AW215" s="10" t="s">
        <v>36</v>
      </c>
      <c r="AX215" s="10" t="s">
        <v>78</v>
      </c>
      <c r="AY215" s="240" t="s">
        <v>150</v>
      </c>
    </row>
    <row r="216" s="11" customFormat="1" ht="16.5" customHeight="1">
      <c r="B216" s="241"/>
      <c r="C216" s="242"/>
      <c r="D216" s="242"/>
      <c r="E216" s="243" t="s">
        <v>22</v>
      </c>
      <c r="F216" s="244" t="s">
        <v>403</v>
      </c>
      <c r="G216" s="242"/>
      <c r="H216" s="242"/>
      <c r="I216" s="242"/>
      <c r="J216" s="242"/>
      <c r="K216" s="245">
        <v>113.54000000000001</v>
      </c>
      <c r="L216" s="242"/>
      <c r="M216" s="242"/>
      <c r="N216" s="242"/>
      <c r="O216" s="242"/>
      <c r="P216" s="242"/>
      <c r="Q216" s="242"/>
      <c r="R216" s="246"/>
      <c r="T216" s="247"/>
      <c r="U216" s="242"/>
      <c r="V216" s="242"/>
      <c r="W216" s="242"/>
      <c r="X216" s="242"/>
      <c r="Y216" s="242"/>
      <c r="Z216" s="242"/>
      <c r="AA216" s="248"/>
      <c r="AT216" s="249" t="s">
        <v>158</v>
      </c>
      <c r="AU216" s="249" t="s">
        <v>108</v>
      </c>
      <c r="AV216" s="11" t="s">
        <v>108</v>
      </c>
      <c r="AW216" s="11" t="s">
        <v>36</v>
      </c>
      <c r="AX216" s="11" t="s">
        <v>86</v>
      </c>
      <c r="AY216" s="249" t="s">
        <v>150</v>
      </c>
    </row>
    <row r="217" s="1" customFormat="1" ht="16.5" customHeight="1">
      <c r="B217" s="48"/>
      <c r="C217" s="262" t="s">
        <v>266</v>
      </c>
      <c r="D217" s="262" t="s">
        <v>222</v>
      </c>
      <c r="E217" s="263" t="s">
        <v>245</v>
      </c>
      <c r="F217" s="264" t="s">
        <v>246</v>
      </c>
      <c r="G217" s="264"/>
      <c r="H217" s="264"/>
      <c r="I217" s="264"/>
      <c r="J217" s="265" t="s">
        <v>177</v>
      </c>
      <c r="K217" s="266">
        <v>6.585</v>
      </c>
      <c r="L217" s="267">
        <v>0</v>
      </c>
      <c r="M217" s="268"/>
      <c r="N217" s="269">
        <f>ROUND(L217*K217,2)</f>
        <v>0</v>
      </c>
      <c r="O217" s="228"/>
      <c r="P217" s="228"/>
      <c r="Q217" s="228"/>
      <c r="R217" s="50"/>
      <c r="T217" s="229" t="s">
        <v>22</v>
      </c>
      <c r="U217" s="58" t="s">
        <v>43</v>
      </c>
      <c r="V217" s="49"/>
      <c r="W217" s="230">
        <f>V217*K217</f>
        <v>0</v>
      </c>
      <c r="X217" s="230">
        <v>0.20999999999999999</v>
      </c>
      <c r="Y217" s="230">
        <f>X217*K217</f>
        <v>1.3828499999999999</v>
      </c>
      <c r="Z217" s="230">
        <v>0</v>
      </c>
      <c r="AA217" s="231">
        <f>Z217*K217</f>
        <v>0</v>
      </c>
      <c r="AR217" s="24" t="s">
        <v>203</v>
      </c>
      <c r="AT217" s="24" t="s">
        <v>222</v>
      </c>
      <c r="AU217" s="24" t="s">
        <v>108</v>
      </c>
      <c r="AY217" s="24" t="s">
        <v>150</v>
      </c>
      <c r="BE217" s="144">
        <f>IF(U217="základní",N217,0)</f>
        <v>0</v>
      </c>
      <c r="BF217" s="144">
        <f>IF(U217="snížená",N217,0)</f>
        <v>0</v>
      </c>
      <c r="BG217" s="144">
        <f>IF(U217="zákl. přenesená",N217,0)</f>
        <v>0</v>
      </c>
      <c r="BH217" s="144">
        <f>IF(U217="sníž. přenesená",N217,0)</f>
        <v>0</v>
      </c>
      <c r="BI217" s="144">
        <f>IF(U217="nulová",N217,0)</f>
        <v>0</v>
      </c>
      <c r="BJ217" s="24" t="s">
        <v>86</v>
      </c>
      <c r="BK217" s="144">
        <f>ROUND(L217*K217,2)</f>
        <v>0</v>
      </c>
      <c r="BL217" s="24" t="s">
        <v>155</v>
      </c>
      <c r="BM217" s="24" t="s">
        <v>247</v>
      </c>
    </row>
    <row r="218" s="1" customFormat="1" ht="38.25" customHeight="1">
      <c r="B218" s="48"/>
      <c r="C218" s="221" t="s">
        <v>10</v>
      </c>
      <c r="D218" s="221" t="s">
        <v>151</v>
      </c>
      <c r="E218" s="222" t="s">
        <v>249</v>
      </c>
      <c r="F218" s="223" t="s">
        <v>250</v>
      </c>
      <c r="G218" s="223"/>
      <c r="H218" s="223"/>
      <c r="I218" s="223"/>
      <c r="J218" s="224" t="s">
        <v>161</v>
      </c>
      <c r="K218" s="225">
        <v>138.53999999999999</v>
      </c>
      <c r="L218" s="226">
        <v>0</v>
      </c>
      <c r="M218" s="227"/>
      <c r="N218" s="228">
        <f>ROUND(L218*K218,2)</f>
        <v>0</v>
      </c>
      <c r="O218" s="228"/>
      <c r="P218" s="228"/>
      <c r="Q218" s="228"/>
      <c r="R218" s="50"/>
      <c r="T218" s="229" t="s">
        <v>22</v>
      </c>
      <c r="U218" s="58" t="s">
        <v>43</v>
      </c>
      <c r="V218" s="49"/>
      <c r="W218" s="230">
        <f>V218*K218</f>
        <v>0</v>
      </c>
      <c r="X218" s="230">
        <v>0</v>
      </c>
      <c r="Y218" s="230">
        <f>X218*K218</f>
        <v>0</v>
      </c>
      <c r="Z218" s="230">
        <v>0</v>
      </c>
      <c r="AA218" s="231">
        <f>Z218*K218</f>
        <v>0</v>
      </c>
      <c r="AR218" s="24" t="s">
        <v>155</v>
      </c>
      <c r="AT218" s="24" t="s">
        <v>151</v>
      </c>
      <c r="AU218" s="24" t="s">
        <v>108</v>
      </c>
      <c r="AY218" s="24" t="s">
        <v>150</v>
      </c>
      <c r="BE218" s="144">
        <f>IF(U218="základní",N218,0)</f>
        <v>0</v>
      </c>
      <c r="BF218" s="144">
        <f>IF(U218="snížená",N218,0)</f>
        <v>0</v>
      </c>
      <c r="BG218" s="144">
        <f>IF(U218="zákl. přenesená",N218,0)</f>
        <v>0</v>
      </c>
      <c r="BH218" s="144">
        <f>IF(U218="sníž. přenesená",N218,0)</f>
        <v>0</v>
      </c>
      <c r="BI218" s="144">
        <f>IF(U218="nulová",N218,0)</f>
        <v>0</v>
      </c>
      <c r="BJ218" s="24" t="s">
        <v>86</v>
      </c>
      <c r="BK218" s="144">
        <f>ROUND(L218*K218,2)</f>
        <v>0</v>
      </c>
      <c r="BL218" s="24" t="s">
        <v>155</v>
      </c>
      <c r="BM218" s="24" t="s">
        <v>251</v>
      </c>
    </row>
    <row r="219" s="10" customFormat="1" ht="16.5" customHeight="1">
      <c r="B219" s="232"/>
      <c r="C219" s="233"/>
      <c r="D219" s="233"/>
      <c r="E219" s="234" t="s">
        <v>22</v>
      </c>
      <c r="F219" s="235" t="s">
        <v>252</v>
      </c>
      <c r="G219" s="236"/>
      <c r="H219" s="236"/>
      <c r="I219" s="236"/>
      <c r="J219" s="233"/>
      <c r="K219" s="234" t="s">
        <v>22</v>
      </c>
      <c r="L219" s="233"/>
      <c r="M219" s="233"/>
      <c r="N219" s="233"/>
      <c r="O219" s="233"/>
      <c r="P219" s="233"/>
      <c r="Q219" s="233"/>
      <c r="R219" s="237"/>
      <c r="T219" s="238"/>
      <c r="U219" s="233"/>
      <c r="V219" s="233"/>
      <c r="W219" s="233"/>
      <c r="X219" s="233"/>
      <c r="Y219" s="233"/>
      <c r="Z219" s="233"/>
      <c r="AA219" s="239"/>
      <c r="AT219" s="240" t="s">
        <v>158</v>
      </c>
      <c r="AU219" s="240" t="s">
        <v>108</v>
      </c>
      <c r="AV219" s="10" t="s">
        <v>86</v>
      </c>
      <c r="AW219" s="10" t="s">
        <v>36</v>
      </c>
      <c r="AX219" s="10" t="s">
        <v>78</v>
      </c>
      <c r="AY219" s="240" t="s">
        <v>150</v>
      </c>
    </row>
    <row r="220" s="11" customFormat="1" ht="16.5" customHeight="1">
      <c r="B220" s="241"/>
      <c r="C220" s="242"/>
      <c r="D220" s="242"/>
      <c r="E220" s="243" t="s">
        <v>22</v>
      </c>
      <c r="F220" s="244" t="s">
        <v>387</v>
      </c>
      <c r="G220" s="242"/>
      <c r="H220" s="242"/>
      <c r="I220" s="242"/>
      <c r="J220" s="242"/>
      <c r="K220" s="245">
        <v>138.53999999999999</v>
      </c>
      <c r="L220" s="242"/>
      <c r="M220" s="242"/>
      <c r="N220" s="242"/>
      <c r="O220" s="242"/>
      <c r="P220" s="242"/>
      <c r="Q220" s="242"/>
      <c r="R220" s="246"/>
      <c r="T220" s="247"/>
      <c r="U220" s="242"/>
      <c r="V220" s="242"/>
      <c r="W220" s="242"/>
      <c r="X220" s="242"/>
      <c r="Y220" s="242"/>
      <c r="Z220" s="242"/>
      <c r="AA220" s="248"/>
      <c r="AT220" s="249" t="s">
        <v>158</v>
      </c>
      <c r="AU220" s="249" t="s">
        <v>108</v>
      </c>
      <c r="AV220" s="11" t="s">
        <v>108</v>
      </c>
      <c r="AW220" s="11" t="s">
        <v>36</v>
      </c>
      <c r="AX220" s="11" t="s">
        <v>86</v>
      </c>
      <c r="AY220" s="249" t="s">
        <v>150</v>
      </c>
    </row>
    <row r="221" s="9" customFormat="1" ht="29.88" customHeight="1">
      <c r="B221" s="207"/>
      <c r="C221" s="208"/>
      <c r="D221" s="218" t="s">
        <v>334</v>
      </c>
      <c r="E221" s="218"/>
      <c r="F221" s="218"/>
      <c r="G221" s="218"/>
      <c r="H221" s="218"/>
      <c r="I221" s="218"/>
      <c r="J221" s="218"/>
      <c r="K221" s="218"/>
      <c r="L221" s="218"/>
      <c r="M221" s="218"/>
      <c r="N221" s="219">
        <f>BK221</f>
        <v>0</v>
      </c>
      <c r="O221" s="220"/>
      <c r="P221" s="220"/>
      <c r="Q221" s="220"/>
      <c r="R221" s="211"/>
      <c r="T221" s="212"/>
      <c r="U221" s="208"/>
      <c r="V221" s="208"/>
      <c r="W221" s="213">
        <f>SUM(W222:W224)</f>
        <v>0</v>
      </c>
      <c r="X221" s="208"/>
      <c r="Y221" s="213">
        <f>SUM(Y222:Y224)</f>
        <v>3.4812800000000004</v>
      </c>
      <c r="Z221" s="208"/>
      <c r="AA221" s="214">
        <f>SUM(AA222:AA224)</f>
        <v>0</v>
      </c>
      <c r="AR221" s="215" t="s">
        <v>86</v>
      </c>
      <c r="AT221" s="216" t="s">
        <v>77</v>
      </c>
      <c r="AU221" s="216" t="s">
        <v>86</v>
      </c>
      <c r="AY221" s="215" t="s">
        <v>150</v>
      </c>
      <c r="BK221" s="217">
        <f>SUM(BK222:BK224)</f>
        <v>0</v>
      </c>
    </row>
    <row r="222" s="1" customFormat="1" ht="38.25" customHeight="1">
      <c r="B222" s="48"/>
      <c r="C222" s="221" t="s">
        <v>276</v>
      </c>
      <c r="D222" s="221" t="s">
        <v>151</v>
      </c>
      <c r="E222" s="222" t="s">
        <v>404</v>
      </c>
      <c r="F222" s="223" t="s">
        <v>405</v>
      </c>
      <c r="G222" s="223"/>
      <c r="H222" s="223"/>
      <c r="I222" s="223"/>
      <c r="J222" s="224" t="s">
        <v>161</v>
      </c>
      <c r="K222" s="225">
        <v>21.5</v>
      </c>
      <c r="L222" s="226">
        <v>0</v>
      </c>
      <c r="M222" s="227"/>
      <c r="N222" s="228">
        <f>ROUND(L222*K222,2)</f>
        <v>0</v>
      </c>
      <c r="O222" s="228"/>
      <c r="P222" s="228"/>
      <c r="Q222" s="228"/>
      <c r="R222" s="50"/>
      <c r="T222" s="229" t="s">
        <v>22</v>
      </c>
      <c r="U222" s="58" t="s">
        <v>43</v>
      </c>
      <c r="V222" s="49"/>
      <c r="W222" s="230">
        <f>V222*K222</f>
        <v>0</v>
      </c>
      <c r="X222" s="230">
        <v>0.16192000000000001</v>
      </c>
      <c r="Y222" s="230">
        <f>X222*K222</f>
        <v>3.4812800000000004</v>
      </c>
      <c r="Z222" s="230">
        <v>0</v>
      </c>
      <c r="AA222" s="231">
        <f>Z222*K222</f>
        <v>0</v>
      </c>
      <c r="AR222" s="24" t="s">
        <v>155</v>
      </c>
      <c r="AT222" s="24" t="s">
        <v>151</v>
      </c>
      <c r="AU222" s="24" t="s">
        <v>108</v>
      </c>
      <c r="AY222" s="24" t="s">
        <v>150</v>
      </c>
      <c r="BE222" s="144">
        <f>IF(U222="základní",N222,0)</f>
        <v>0</v>
      </c>
      <c r="BF222" s="144">
        <f>IF(U222="snížená",N222,0)</f>
        <v>0</v>
      </c>
      <c r="BG222" s="144">
        <f>IF(U222="zákl. přenesená",N222,0)</f>
        <v>0</v>
      </c>
      <c r="BH222" s="144">
        <f>IF(U222="sníž. přenesená",N222,0)</f>
        <v>0</v>
      </c>
      <c r="BI222" s="144">
        <f>IF(U222="nulová",N222,0)</f>
        <v>0</v>
      </c>
      <c r="BJ222" s="24" t="s">
        <v>86</v>
      </c>
      <c r="BK222" s="144">
        <f>ROUND(L222*K222,2)</f>
        <v>0</v>
      </c>
      <c r="BL222" s="24" t="s">
        <v>155</v>
      </c>
      <c r="BM222" s="24" t="s">
        <v>406</v>
      </c>
    </row>
    <row r="223" s="10" customFormat="1" ht="16.5" customHeight="1">
      <c r="B223" s="232"/>
      <c r="C223" s="233"/>
      <c r="D223" s="233"/>
      <c r="E223" s="234" t="s">
        <v>22</v>
      </c>
      <c r="F223" s="235" t="s">
        <v>407</v>
      </c>
      <c r="G223" s="236"/>
      <c r="H223" s="236"/>
      <c r="I223" s="236"/>
      <c r="J223" s="233"/>
      <c r="K223" s="234" t="s">
        <v>22</v>
      </c>
      <c r="L223" s="233"/>
      <c r="M223" s="233"/>
      <c r="N223" s="233"/>
      <c r="O223" s="233"/>
      <c r="P223" s="233"/>
      <c r="Q223" s="233"/>
      <c r="R223" s="237"/>
      <c r="T223" s="238"/>
      <c r="U223" s="233"/>
      <c r="V223" s="233"/>
      <c r="W223" s="233"/>
      <c r="X223" s="233"/>
      <c r="Y223" s="233"/>
      <c r="Z223" s="233"/>
      <c r="AA223" s="239"/>
      <c r="AT223" s="240" t="s">
        <v>158</v>
      </c>
      <c r="AU223" s="240" t="s">
        <v>108</v>
      </c>
      <c r="AV223" s="10" t="s">
        <v>86</v>
      </c>
      <c r="AW223" s="10" t="s">
        <v>36</v>
      </c>
      <c r="AX223" s="10" t="s">
        <v>78</v>
      </c>
      <c r="AY223" s="240" t="s">
        <v>150</v>
      </c>
    </row>
    <row r="224" s="11" customFormat="1" ht="16.5" customHeight="1">
      <c r="B224" s="241"/>
      <c r="C224" s="242"/>
      <c r="D224" s="242"/>
      <c r="E224" s="243" t="s">
        <v>22</v>
      </c>
      <c r="F224" s="244" t="s">
        <v>343</v>
      </c>
      <c r="G224" s="242"/>
      <c r="H224" s="242"/>
      <c r="I224" s="242"/>
      <c r="J224" s="242"/>
      <c r="K224" s="245">
        <v>21.5</v>
      </c>
      <c r="L224" s="242"/>
      <c r="M224" s="242"/>
      <c r="N224" s="242"/>
      <c r="O224" s="242"/>
      <c r="P224" s="242"/>
      <c r="Q224" s="242"/>
      <c r="R224" s="246"/>
      <c r="T224" s="247"/>
      <c r="U224" s="242"/>
      <c r="V224" s="242"/>
      <c r="W224" s="242"/>
      <c r="X224" s="242"/>
      <c r="Y224" s="242"/>
      <c r="Z224" s="242"/>
      <c r="AA224" s="248"/>
      <c r="AT224" s="249" t="s">
        <v>158</v>
      </c>
      <c r="AU224" s="249" t="s">
        <v>108</v>
      </c>
      <c r="AV224" s="11" t="s">
        <v>108</v>
      </c>
      <c r="AW224" s="11" t="s">
        <v>36</v>
      </c>
      <c r="AX224" s="11" t="s">
        <v>86</v>
      </c>
      <c r="AY224" s="249" t="s">
        <v>150</v>
      </c>
    </row>
    <row r="225" s="9" customFormat="1" ht="29.88" customHeight="1">
      <c r="B225" s="207"/>
      <c r="C225" s="208"/>
      <c r="D225" s="218" t="s">
        <v>335</v>
      </c>
      <c r="E225" s="218"/>
      <c r="F225" s="218"/>
      <c r="G225" s="218"/>
      <c r="H225" s="218"/>
      <c r="I225" s="218"/>
      <c r="J225" s="218"/>
      <c r="K225" s="218"/>
      <c r="L225" s="218"/>
      <c r="M225" s="218"/>
      <c r="N225" s="219">
        <f>BK225</f>
        <v>0</v>
      </c>
      <c r="O225" s="220"/>
      <c r="P225" s="220"/>
      <c r="Q225" s="220"/>
      <c r="R225" s="211"/>
      <c r="T225" s="212"/>
      <c r="U225" s="208"/>
      <c r="V225" s="208"/>
      <c r="W225" s="213">
        <f>SUM(W226:W232)</f>
        <v>0</v>
      </c>
      <c r="X225" s="208"/>
      <c r="Y225" s="213">
        <f>SUM(Y226:Y232)</f>
        <v>5.9469000000000003</v>
      </c>
      <c r="Z225" s="208"/>
      <c r="AA225" s="214">
        <f>SUM(AA226:AA232)</f>
        <v>0</v>
      </c>
      <c r="AR225" s="215" t="s">
        <v>86</v>
      </c>
      <c r="AT225" s="216" t="s">
        <v>77</v>
      </c>
      <c r="AU225" s="216" t="s">
        <v>86</v>
      </c>
      <c r="AY225" s="215" t="s">
        <v>150</v>
      </c>
      <c r="BK225" s="217">
        <f>SUM(BK226:BK232)</f>
        <v>0</v>
      </c>
    </row>
    <row r="226" s="1" customFormat="1" ht="38.25" customHeight="1">
      <c r="B226" s="48"/>
      <c r="C226" s="221" t="s">
        <v>282</v>
      </c>
      <c r="D226" s="221" t="s">
        <v>151</v>
      </c>
      <c r="E226" s="222" t="s">
        <v>408</v>
      </c>
      <c r="F226" s="223" t="s">
        <v>409</v>
      </c>
      <c r="G226" s="223"/>
      <c r="H226" s="223"/>
      <c r="I226" s="223"/>
      <c r="J226" s="224" t="s">
        <v>161</v>
      </c>
      <c r="K226" s="225">
        <v>21.5</v>
      </c>
      <c r="L226" s="226">
        <v>0</v>
      </c>
      <c r="M226" s="227"/>
      <c r="N226" s="228">
        <f>ROUND(L226*K226,2)</f>
        <v>0</v>
      </c>
      <c r="O226" s="228"/>
      <c r="P226" s="228"/>
      <c r="Q226" s="228"/>
      <c r="R226" s="50"/>
      <c r="T226" s="229" t="s">
        <v>22</v>
      </c>
      <c r="U226" s="58" t="s">
        <v>43</v>
      </c>
      <c r="V226" s="49"/>
      <c r="W226" s="230">
        <f>V226*K226</f>
        <v>0</v>
      </c>
      <c r="X226" s="230">
        <v>0.255</v>
      </c>
      <c r="Y226" s="230">
        <f>X226*K226</f>
        <v>5.4824999999999999</v>
      </c>
      <c r="Z226" s="230">
        <v>0</v>
      </c>
      <c r="AA226" s="231">
        <f>Z226*K226</f>
        <v>0</v>
      </c>
      <c r="AR226" s="24" t="s">
        <v>155</v>
      </c>
      <c r="AT226" s="24" t="s">
        <v>151</v>
      </c>
      <c r="AU226" s="24" t="s">
        <v>108</v>
      </c>
      <c r="AY226" s="24" t="s">
        <v>150</v>
      </c>
      <c r="BE226" s="144">
        <f>IF(U226="základní",N226,0)</f>
        <v>0</v>
      </c>
      <c r="BF226" s="144">
        <f>IF(U226="snížená",N226,0)</f>
        <v>0</v>
      </c>
      <c r="BG226" s="144">
        <f>IF(U226="zákl. přenesená",N226,0)</f>
        <v>0</v>
      </c>
      <c r="BH226" s="144">
        <f>IF(U226="sníž. přenesená",N226,0)</f>
        <v>0</v>
      </c>
      <c r="BI226" s="144">
        <f>IF(U226="nulová",N226,0)</f>
        <v>0</v>
      </c>
      <c r="BJ226" s="24" t="s">
        <v>86</v>
      </c>
      <c r="BK226" s="144">
        <f>ROUND(L226*K226,2)</f>
        <v>0</v>
      </c>
      <c r="BL226" s="24" t="s">
        <v>155</v>
      </c>
      <c r="BM226" s="24" t="s">
        <v>410</v>
      </c>
    </row>
    <row r="227" s="10" customFormat="1" ht="16.5" customHeight="1">
      <c r="B227" s="232"/>
      <c r="C227" s="233"/>
      <c r="D227" s="233"/>
      <c r="E227" s="234" t="s">
        <v>22</v>
      </c>
      <c r="F227" s="235" t="s">
        <v>411</v>
      </c>
      <c r="G227" s="236"/>
      <c r="H227" s="236"/>
      <c r="I227" s="236"/>
      <c r="J227" s="233"/>
      <c r="K227" s="234" t="s">
        <v>22</v>
      </c>
      <c r="L227" s="233"/>
      <c r="M227" s="233"/>
      <c r="N227" s="233"/>
      <c r="O227" s="233"/>
      <c r="P227" s="233"/>
      <c r="Q227" s="233"/>
      <c r="R227" s="237"/>
      <c r="T227" s="238"/>
      <c r="U227" s="233"/>
      <c r="V227" s="233"/>
      <c r="W227" s="233"/>
      <c r="X227" s="233"/>
      <c r="Y227" s="233"/>
      <c r="Z227" s="233"/>
      <c r="AA227" s="239"/>
      <c r="AT227" s="240" t="s">
        <v>158</v>
      </c>
      <c r="AU227" s="240" t="s">
        <v>108</v>
      </c>
      <c r="AV227" s="10" t="s">
        <v>86</v>
      </c>
      <c r="AW227" s="10" t="s">
        <v>36</v>
      </c>
      <c r="AX227" s="10" t="s">
        <v>78</v>
      </c>
      <c r="AY227" s="240" t="s">
        <v>150</v>
      </c>
    </row>
    <row r="228" s="11" customFormat="1" ht="16.5" customHeight="1">
      <c r="B228" s="241"/>
      <c r="C228" s="242"/>
      <c r="D228" s="242"/>
      <c r="E228" s="243" t="s">
        <v>22</v>
      </c>
      <c r="F228" s="244" t="s">
        <v>343</v>
      </c>
      <c r="G228" s="242"/>
      <c r="H228" s="242"/>
      <c r="I228" s="242"/>
      <c r="J228" s="242"/>
      <c r="K228" s="245">
        <v>21.5</v>
      </c>
      <c r="L228" s="242"/>
      <c r="M228" s="242"/>
      <c r="N228" s="242"/>
      <c r="O228" s="242"/>
      <c r="P228" s="242"/>
      <c r="Q228" s="242"/>
      <c r="R228" s="246"/>
      <c r="T228" s="247"/>
      <c r="U228" s="242"/>
      <c r="V228" s="242"/>
      <c r="W228" s="242"/>
      <c r="X228" s="242"/>
      <c r="Y228" s="242"/>
      <c r="Z228" s="242"/>
      <c r="AA228" s="248"/>
      <c r="AT228" s="249" t="s">
        <v>158</v>
      </c>
      <c r="AU228" s="249" t="s">
        <v>108</v>
      </c>
      <c r="AV228" s="11" t="s">
        <v>108</v>
      </c>
      <c r="AW228" s="11" t="s">
        <v>36</v>
      </c>
      <c r="AX228" s="11" t="s">
        <v>86</v>
      </c>
      <c r="AY228" s="249" t="s">
        <v>150</v>
      </c>
    </row>
    <row r="229" s="1" customFormat="1" ht="25.5" customHeight="1">
      <c r="B229" s="48"/>
      <c r="C229" s="262" t="s">
        <v>288</v>
      </c>
      <c r="D229" s="262" t="s">
        <v>222</v>
      </c>
      <c r="E229" s="263" t="s">
        <v>412</v>
      </c>
      <c r="F229" s="264" t="s">
        <v>413</v>
      </c>
      <c r="G229" s="264"/>
      <c r="H229" s="264"/>
      <c r="I229" s="264"/>
      <c r="J229" s="265" t="s">
        <v>161</v>
      </c>
      <c r="K229" s="266">
        <v>4.2999999999999998</v>
      </c>
      <c r="L229" s="267">
        <v>0</v>
      </c>
      <c r="M229" s="268"/>
      <c r="N229" s="269">
        <f>ROUND(L229*K229,2)</f>
        <v>0</v>
      </c>
      <c r="O229" s="228"/>
      <c r="P229" s="228"/>
      <c r="Q229" s="228"/>
      <c r="R229" s="50"/>
      <c r="T229" s="229" t="s">
        <v>22</v>
      </c>
      <c r="U229" s="58" t="s">
        <v>43</v>
      </c>
      <c r="V229" s="49"/>
      <c r="W229" s="230">
        <f>V229*K229</f>
        <v>0</v>
      </c>
      <c r="X229" s="230">
        <v>0.108</v>
      </c>
      <c r="Y229" s="230">
        <f>X229*K229</f>
        <v>0.46439999999999998</v>
      </c>
      <c r="Z229" s="230">
        <v>0</v>
      </c>
      <c r="AA229" s="231">
        <f>Z229*K229</f>
        <v>0</v>
      </c>
      <c r="AR229" s="24" t="s">
        <v>203</v>
      </c>
      <c r="AT229" s="24" t="s">
        <v>222</v>
      </c>
      <c r="AU229" s="24" t="s">
        <v>108</v>
      </c>
      <c r="AY229" s="24" t="s">
        <v>150</v>
      </c>
      <c r="BE229" s="144">
        <f>IF(U229="základní",N229,0)</f>
        <v>0</v>
      </c>
      <c r="BF229" s="144">
        <f>IF(U229="snížená",N229,0)</f>
        <v>0</v>
      </c>
      <c r="BG229" s="144">
        <f>IF(U229="zákl. přenesená",N229,0)</f>
        <v>0</v>
      </c>
      <c r="BH229" s="144">
        <f>IF(U229="sníž. přenesená",N229,0)</f>
        <v>0</v>
      </c>
      <c r="BI229" s="144">
        <f>IF(U229="nulová",N229,0)</f>
        <v>0</v>
      </c>
      <c r="BJ229" s="24" t="s">
        <v>86</v>
      </c>
      <c r="BK229" s="144">
        <f>ROUND(L229*K229,2)</f>
        <v>0</v>
      </c>
      <c r="BL229" s="24" t="s">
        <v>155</v>
      </c>
      <c r="BM229" s="24" t="s">
        <v>414</v>
      </c>
    </row>
    <row r="230" s="10" customFormat="1" ht="25.5" customHeight="1">
      <c r="B230" s="232"/>
      <c r="C230" s="233"/>
      <c r="D230" s="233"/>
      <c r="E230" s="234" t="s">
        <v>22</v>
      </c>
      <c r="F230" s="235" t="s">
        <v>415</v>
      </c>
      <c r="G230" s="236"/>
      <c r="H230" s="236"/>
      <c r="I230" s="236"/>
      <c r="J230" s="233"/>
      <c r="K230" s="234" t="s">
        <v>22</v>
      </c>
      <c r="L230" s="233"/>
      <c r="M230" s="233"/>
      <c r="N230" s="233"/>
      <c r="O230" s="233"/>
      <c r="P230" s="233"/>
      <c r="Q230" s="233"/>
      <c r="R230" s="237"/>
      <c r="T230" s="238"/>
      <c r="U230" s="233"/>
      <c r="V230" s="233"/>
      <c r="W230" s="233"/>
      <c r="X230" s="233"/>
      <c r="Y230" s="233"/>
      <c r="Z230" s="233"/>
      <c r="AA230" s="239"/>
      <c r="AT230" s="240" t="s">
        <v>158</v>
      </c>
      <c r="AU230" s="240" t="s">
        <v>108</v>
      </c>
      <c r="AV230" s="10" t="s">
        <v>86</v>
      </c>
      <c r="AW230" s="10" t="s">
        <v>36</v>
      </c>
      <c r="AX230" s="10" t="s">
        <v>78</v>
      </c>
      <c r="AY230" s="240" t="s">
        <v>150</v>
      </c>
    </row>
    <row r="231" s="10" customFormat="1" ht="16.5" customHeight="1">
      <c r="B231" s="232"/>
      <c r="C231" s="233"/>
      <c r="D231" s="233"/>
      <c r="E231" s="234" t="s">
        <v>22</v>
      </c>
      <c r="F231" s="259" t="s">
        <v>416</v>
      </c>
      <c r="G231" s="233"/>
      <c r="H231" s="233"/>
      <c r="I231" s="233"/>
      <c r="J231" s="233"/>
      <c r="K231" s="234" t="s">
        <v>22</v>
      </c>
      <c r="L231" s="233"/>
      <c r="M231" s="233"/>
      <c r="N231" s="233"/>
      <c r="O231" s="233"/>
      <c r="P231" s="233"/>
      <c r="Q231" s="233"/>
      <c r="R231" s="237"/>
      <c r="T231" s="238"/>
      <c r="U231" s="233"/>
      <c r="V231" s="233"/>
      <c r="W231" s="233"/>
      <c r="X231" s="233"/>
      <c r="Y231" s="233"/>
      <c r="Z231" s="233"/>
      <c r="AA231" s="239"/>
      <c r="AT231" s="240" t="s">
        <v>158</v>
      </c>
      <c r="AU231" s="240" t="s">
        <v>108</v>
      </c>
      <c r="AV231" s="10" t="s">
        <v>86</v>
      </c>
      <c r="AW231" s="10" t="s">
        <v>36</v>
      </c>
      <c r="AX231" s="10" t="s">
        <v>78</v>
      </c>
      <c r="AY231" s="240" t="s">
        <v>150</v>
      </c>
    </row>
    <row r="232" s="11" customFormat="1" ht="16.5" customHeight="1">
      <c r="B232" s="241"/>
      <c r="C232" s="242"/>
      <c r="D232" s="242"/>
      <c r="E232" s="243" t="s">
        <v>22</v>
      </c>
      <c r="F232" s="244" t="s">
        <v>417</v>
      </c>
      <c r="G232" s="242"/>
      <c r="H232" s="242"/>
      <c r="I232" s="242"/>
      <c r="J232" s="242"/>
      <c r="K232" s="245">
        <v>4.2999999999999998</v>
      </c>
      <c r="L232" s="242"/>
      <c r="M232" s="242"/>
      <c r="N232" s="242"/>
      <c r="O232" s="242"/>
      <c r="P232" s="242"/>
      <c r="Q232" s="242"/>
      <c r="R232" s="246"/>
      <c r="T232" s="247"/>
      <c r="U232" s="242"/>
      <c r="V232" s="242"/>
      <c r="W232" s="242"/>
      <c r="X232" s="242"/>
      <c r="Y232" s="242"/>
      <c r="Z232" s="242"/>
      <c r="AA232" s="248"/>
      <c r="AT232" s="249" t="s">
        <v>158</v>
      </c>
      <c r="AU232" s="249" t="s">
        <v>108</v>
      </c>
      <c r="AV232" s="11" t="s">
        <v>108</v>
      </c>
      <c r="AW232" s="11" t="s">
        <v>36</v>
      </c>
      <c r="AX232" s="11" t="s">
        <v>86</v>
      </c>
      <c r="AY232" s="249" t="s">
        <v>150</v>
      </c>
    </row>
    <row r="233" s="9" customFormat="1" ht="29.88" customHeight="1">
      <c r="B233" s="207"/>
      <c r="C233" s="208"/>
      <c r="D233" s="218" t="s">
        <v>120</v>
      </c>
      <c r="E233" s="218"/>
      <c r="F233" s="218"/>
      <c r="G233" s="218"/>
      <c r="H233" s="218"/>
      <c r="I233" s="218"/>
      <c r="J233" s="218"/>
      <c r="K233" s="218"/>
      <c r="L233" s="218"/>
      <c r="M233" s="218"/>
      <c r="N233" s="219">
        <f>BK233</f>
        <v>0</v>
      </c>
      <c r="O233" s="220"/>
      <c r="P233" s="220"/>
      <c r="Q233" s="220"/>
      <c r="R233" s="211"/>
      <c r="T233" s="212"/>
      <c r="U233" s="208"/>
      <c r="V233" s="208"/>
      <c r="W233" s="213">
        <f>SUM(W234:W269)</f>
        <v>0</v>
      </c>
      <c r="X233" s="208"/>
      <c r="Y233" s="213">
        <f>SUM(Y234:Y269)</f>
        <v>9.0673510400000001</v>
      </c>
      <c r="Z233" s="208"/>
      <c r="AA233" s="214">
        <f>SUM(AA234:AA269)</f>
        <v>9.8036000000000012</v>
      </c>
      <c r="AR233" s="215" t="s">
        <v>86</v>
      </c>
      <c r="AT233" s="216" t="s">
        <v>77</v>
      </c>
      <c r="AU233" s="216" t="s">
        <v>86</v>
      </c>
      <c r="AY233" s="215" t="s">
        <v>150</v>
      </c>
      <c r="BK233" s="217">
        <f>SUM(BK234:BK269)</f>
        <v>0</v>
      </c>
    </row>
    <row r="234" s="1" customFormat="1" ht="25.5" customHeight="1">
      <c r="B234" s="48"/>
      <c r="C234" s="221" t="s">
        <v>292</v>
      </c>
      <c r="D234" s="221" t="s">
        <v>151</v>
      </c>
      <c r="E234" s="222" t="s">
        <v>418</v>
      </c>
      <c r="F234" s="223" t="s">
        <v>419</v>
      </c>
      <c r="G234" s="223"/>
      <c r="H234" s="223"/>
      <c r="I234" s="223"/>
      <c r="J234" s="224" t="s">
        <v>171</v>
      </c>
      <c r="K234" s="225">
        <v>8.5999999999999996</v>
      </c>
      <c r="L234" s="226">
        <v>0</v>
      </c>
      <c r="M234" s="227"/>
      <c r="N234" s="228">
        <f>ROUND(L234*K234,2)</f>
        <v>0</v>
      </c>
      <c r="O234" s="228"/>
      <c r="P234" s="228"/>
      <c r="Q234" s="228"/>
      <c r="R234" s="50"/>
      <c r="T234" s="229" t="s">
        <v>22</v>
      </c>
      <c r="U234" s="58" t="s">
        <v>43</v>
      </c>
      <c r="V234" s="49"/>
      <c r="W234" s="230">
        <f>V234*K234</f>
        <v>0</v>
      </c>
      <c r="X234" s="230">
        <v>0.10095</v>
      </c>
      <c r="Y234" s="230">
        <f>X234*K234</f>
        <v>0.86817</v>
      </c>
      <c r="Z234" s="230">
        <v>0</v>
      </c>
      <c r="AA234" s="231">
        <f>Z234*K234</f>
        <v>0</v>
      </c>
      <c r="AR234" s="24" t="s">
        <v>155</v>
      </c>
      <c r="AT234" s="24" t="s">
        <v>151</v>
      </c>
      <c r="AU234" s="24" t="s">
        <v>108</v>
      </c>
      <c r="AY234" s="24" t="s">
        <v>150</v>
      </c>
      <c r="BE234" s="144">
        <f>IF(U234="základní",N234,0)</f>
        <v>0</v>
      </c>
      <c r="BF234" s="144">
        <f>IF(U234="snížená",N234,0)</f>
        <v>0</v>
      </c>
      <c r="BG234" s="144">
        <f>IF(U234="zákl. přenesená",N234,0)</f>
        <v>0</v>
      </c>
      <c r="BH234" s="144">
        <f>IF(U234="sníž. přenesená",N234,0)</f>
        <v>0</v>
      </c>
      <c r="BI234" s="144">
        <f>IF(U234="nulová",N234,0)</f>
        <v>0</v>
      </c>
      <c r="BJ234" s="24" t="s">
        <v>86</v>
      </c>
      <c r="BK234" s="144">
        <f>ROUND(L234*K234,2)</f>
        <v>0</v>
      </c>
      <c r="BL234" s="24" t="s">
        <v>155</v>
      </c>
      <c r="BM234" s="24" t="s">
        <v>420</v>
      </c>
    </row>
    <row r="235" s="10" customFormat="1" ht="16.5" customHeight="1">
      <c r="B235" s="232"/>
      <c r="C235" s="233"/>
      <c r="D235" s="233"/>
      <c r="E235" s="234" t="s">
        <v>22</v>
      </c>
      <c r="F235" s="235" t="s">
        <v>352</v>
      </c>
      <c r="G235" s="236"/>
      <c r="H235" s="236"/>
      <c r="I235" s="236"/>
      <c r="J235" s="233"/>
      <c r="K235" s="234" t="s">
        <v>22</v>
      </c>
      <c r="L235" s="233"/>
      <c r="M235" s="233"/>
      <c r="N235" s="233"/>
      <c r="O235" s="233"/>
      <c r="P235" s="233"/>
      <c r="Q235" s="233"/>
      <c r="R235" s="237"/>
      <c r="T235" s="238"/>
      <c r="U235" s="233"/>
      <c r="V235" s="233"/>
      <c r="W235" s="233"/>
      <c r="X235" s="233"/>
      <c r="Y235" s="233"/>
      <c r="Z235" s="233"/>
      <c r="AA235" s="239"/>
      <c r="AT235" s="240" t="s">
        <v>158</v>
      </c>
      <c r="AU235" s="240" t="s">
        <v>108</v>
      </c>
      <c r="AV235" s="10" t="s">
        <v>86</v>
      </c>
      <c r="AW235" s="10" t="s">
        <v>36</v>
      </c>
      <c r="AX235" s="10" t="s">
        <v>78</v>
      </c>
      <c r="AY235" s="240" t="s">
        <v>150</v>
      </c>
    </row>
    <row r="236" s="11" customFormat="1" ht="16.5" customHeight="1">
      <c r="B236" s="241"/>
      <c r="C236" s="242"/>
      <c r="D236" s="242"/>
      <c r="E236" s="243" t="s">
        <v>22</v>
      </c>
      <c r="F236" s="244" t="s">
        <v>353</v>
      </c>
      <c r="G236" s="242"/>
      <c r="H236" s="242"/>
      <c r="I236" s="242"/>
      <c r="J236" s="242"/>
      <c r="K236" s="245">
        <v>8.5999999999999996</v>
      </c>
      <c r="L236" s="242"/>
      <c r="M236" s="242"/>
      <c r="N236" s="242"/>
      <c r="O236" s="242"/>
      <c r="P236" s="242"/>
      <c r="Q236" s="242"/>
      <c r="R236" s="246"/>
      <c r="T236" s="247"/>
      <c r="U236" s="242"/>
      <c r="V236" s="242"/>
      <c r="W236" s="242"/>
      <c r="X236" s="242"/>
      <c r="Y236" s="242"/>
      <c r="Z236" s="242"/>
      <c r="AA236" s="248"/>
      <c r="AT236" s="249" t="s">
        <v>158</v>
      </c>
      <c r="AU236" s="249" t="s">
        <v>108</v>
      </c>
      <c r="AV236" s="11" t="s">
        <v>108</v>
      </c>
      <c r="AW236" s="11" t="s">
        <v>36</v>
      </c>
      <c r="AX236" s="11" t="s">
        <v>86</v>
      </c>
      <c r="AY236" s="249" t="s">
        <v>150</v>
      </c>
    </row>
    <row r="237" s="1" customFormat="1" ht="25.5" customHeight="1">
      <c r="B237" s="48"/>
      <c r="C237" s="262" t="s">
        <v>298</v>
      </c>
      <c r="D237" s="262" t="s">
        <v>222</v>
      </c>
      <c r="E237" s="263" t="s">
        <v>421</v>
      </c>
      <c r="F237" s="264" t="s">
        <v>422</v>
      </c>
      <c r="G237" s="264"/>
      <c r="H237" s="264"/>
      <c r="I237" s="264"/>
      <c r="J237" s="265" t="s">
        <v>171</v>
      </c>
      <c r="K237" s="266">
        <v>9</v>
      </c>
      <c r="L237" s="267">
        <v>0</v>
      </c>
      <c r="M237" s="268"/>
      <c r="N237" s="269">
        <f>ROUND(L237*K237,2)</f>
        <v>0</v>
      </c>
      <c r="O237" s="228"/>
      <c r="P237" s="228"/>
      <c r="Q237" s="228"/>
      <c r="R237" s="50"/>
      <c r="T237" s="229" t="s">
        <v>22</v>
      </c>
      <c r="U237" s="58" t="s">
        <v>43</v>
      </c>
      <c r="V237" s="49"/>
      <c r="W237" s="230">
        <f>V237*K237</f>
        <v>0</v>
      </c>
      <c r="X237" s="230">
        <v>0.024</v>
      </c>
      <c r="Y237" s="230">
        <f>X237*K237</f>
        <v>0.216</v>
      </c>
      <c r="Z237" s="230">
        <v>0</v>
      </c>
      <c r="AA237" s="231">
        <f>Z237*K237</f>
        <v>0</v>
      </c>
      <c r="AR237" s="24" t="s">
        <v>203</v>
      </c>
      <c r="AT237" s="24" t="s">
        <v>222</v>
      </c>
      <c r="AU237" s="24" t="s">
        <v>108</v>
      </c>
      <c r="AY237" s="24" t="s">
        <v>150</v>
      </c>
      <c r="BE237" s="144">
        <f>IF(U237="základní",N237,0)</f>
        <v>0</v>
      </c>
      <c r="BF237" s="144">
        <f>IF(U237="snížená",N237,0)</f>
        <v>0</v>
      </c>
      <c r="BG237" s="144">
        <f>IF(U237="zákl. přenesená",N237,0)</f>
        <v>0</v>
      </c>
      <c r="BH237" s="144">
        <f>IF(U237="sníž. přenesená",N237,0)</f>
        <v>0</v>
      </c>
      <c r="BI237" s="144">
        <f>IF(U237="nulová",N237,0)</f>
        <v>0</v>
      </c>
      <c r="BJ237" s="24" t="s">
        <v>86</v>
      </c>
      <c r="BK237" s="144">
        <f>ROUND(L237*K237,2)</f>
        <v>0</v>
      </c>
      <c r="BL237" s="24" t="s">
        <v>155</v>
      </c>
      <c r="BM237" s="24" t="s">
        <v>423</v>
      </c>
    </row>
    <row r="238" s="1" customFormat="1" ht="25.5" customHeight="1">
      <c r="B238" s="48"/>
      <c r="C238" s="221" t="s">
        <v>302</v>
      </c>
      <c r="D238" s="221" t="s">
        <v>151</v>
      </c>
      <c r="E238" s="222" t="s">
        <v>254</v>
      </c>
      <c r="F238" s="223" t="s">
        <v>255</v>
      </c>
      <c r="G238" s="223"/>
      <c r="H238" s="223"/>
      <c r="I238" s="223"/>
      <c r="J238" s="224" t="s">
        <v>177</v>
      </c>
      <c r="K238" s="225">
        <v>0.75600000000000001</v>
      </c>
      <c r="L238" s="226">
        <v>0</v>
      </c>
      <c r="M238" s="227"/>
      <c r="N238" s="228">
        <f>ROUND(L238*K238,2)</f>
        <v>0</v>
      </c>
      <c r="O238" s="228"/>
      <c r="P238" s="228"/>
      <c r="Q238" s="228"/>
      <c r="R238" s="50"/>
      <c r="T238" s="229" t="s">
        <v>22</v>
      </c>
      <c r="U238" s="58" t="s">
        <v>43</v>
      </c>
      <c r="V238" s="49"/>
      <c r="W238" s="230">
        <f>V238*K238</f>
        <v>0</v>
      </c>
      <c r="X238" s="230">
        <v>2.2563399999999998</v>
      </c>
      <c r="Y238" s="230">
        <f>X238*K238</f>
        <v>1.7057930399999999</v>
      </c>
      <c r="Z238" s="230">
        <v>0</v>
      </c>
      <c r="AA238" s="231">
        <f>Z238*K238</f>
        <v>0</v>
      </c>
      <c r="AR238" s="24" t="s">
        <v>155</v>
      </c>
      <c r="AT238" s="24" t="s">
        <v>151</v>
      </c>
      <c r="AU238" s="24" t="s">
        <v>108</v>
      </c>
      <c r="AY238" s="24" t="s">
        <v>150</v>
      </c>
      <c r="BE238" s="144">
        <f>IF(U238="základní",N238,0)</f>
        <v>0</v>
      </c>
      <c r="BF238" s="144">
        <f>IF(U238="snížená",N238,0)</f>
        <v>0</v>
      </c>
      <c r="BG238" s="144">
        <f>IF(U238="zákl. přenesená",N238,0)</f>
        <v>0</v>
      </c>
      <c r="BH238" s="144">
        <f>IF(U238="sníž. přenesená",N238,0)</f>
        <v>0</v>
      </c>
      <c r="BI238" s="144">
        <f>IF(U238="nulová",N238,0)</f>
        <v>0</v>
      </c>
      <c r="BJ238" s="24" t="s">
        <v>86</v>
      </c>
      <c r="BK238" s="144">
        <f>ROUND(L238*K238,2)</f>
        <v>0</v>
      </c>
      <c r="BL238" s="24" t="s">
        <v>155</v>
      </c>
      <c r="BM238" s="24" t="s">
        <v>256</v>
      </c>
    </row>
    <row r="239" s="10" customFormat="1" ht="16.5" customHeight="1">
      <c r="B239" s="232"/>
      <c r="C239" s="233"/>
      <c r="D239" s="233"/>
      <c r="E239" s="234" t="s">
        <v>22</v>
      </c>
      <c r="F239" s="235" t="s">
        <v>257</v>
      </c>
      <c r="G239" s="236"/>
      <c r="H239" s="236"/>
      <c r="I239" s="236"/>
      <c r="J239" s="233"/>
      <c r="K239" s="234" t="s">
        <v>22</v>
      </c>
      <c r="L239" s="233"/>
      <c r="M239" s="233"/>
      <c r="N239" s="233"/>
      <c r="O239" s="233"/>
      <c r="P239" s="233"/>
      <c r="Q239" s="233"/>
      <c r="R239" s="237"/>
      <c r="T239" s="238"/>
      <c r="U239" s="233"/>
      <c r="V239" s="233"/>
      <c r="W239" s="233"/>
      <c r="X239" s="233"/>
      <c r="Y239" s="233"/>
      <c r="Z239" s="233"/>
      <c r="AA239" s="239"/>
      <c r="AT239" s="240" t="s">
        <v>158</v>
      </c>
      <c r="AU239" s="240" t="s">
        <v>108</v>
      </c>
      <c r="AV239" s="10" t="s">
        <v>86</v>
      </c>
      <c r="AW239" s="10" t="s">
        <v>36</v>
      </c>
      <c r="AX239" s="10" t="s">
        <v>78</v>
      </c>
      <c r="AY239" s="240" t="s">
        <v>150</v>
      </c>
    </row>
    <row r="240" s="11" customFormat="1" ht="16.5" customHeight="1">
      <c r="B240" s="241"/>
      <c r="C240" s="242"/>
      <c r="D240" s="242"/>
      <c r="E240" s="243" t="s">
        <v>22</v>
      </c>
      <c r="F240" s="244" t="s">
        <v>259</v>
      </c>
      <c r="G240" s="242"/>
      <c r="H240" s="242"/>
      <c r="I240" s="242"/>
      <c r="J240" s="242"/>
      <c r="K240" s="245">
        <v>0.75600000000000001</v>
      </c>
      <c r="L240" s="242"/>
      <c r="M240" s="242"/>
      <c r="N240" s="242"/>
      <c r="O240" s="242"/>
      <c r="P240" s="242"/>
      <c r="Q240" s="242"/>
      <c r="R240" s="246"/>
      <c r="T240" s="247"/>
      <c r="U240" s="242"/>
      <c r="V240" s="242"/>
      <c r="W240" s="242"/>
      <c r="X240" s="242"/>
      <c r="Y240" s="242"/>
      <c r="Z240" s="242"/>
      <c r="AA240" s="248"/>
      <c r="AT240" s="249" t="s">
        <v>158</v>
      </c>
      <c r="AU240" s="249" t="s">
        <v>108</v>
      </c>
      <c r="AV240" s="11" t="s">
        <v>108</v>
      </c>
      <c r="AW240" s="11" t="s">
        <v>36</v>
      </c>
      <c r="AX240" s="11" t="s">
        <v>86</v>
      </c>
      <c r="AY240" s="249" t="s">
        <v>150</v>
      </c>
    </row>
    <row r="241" s="1" customFormat="1" ht="63.75" customHeight="1">
      <c r="B241" s="48"/>
      <c r="C241" s="221" t="s">
        <v>306</v>
      </c>
      <c r="D241" s="221" t="s">
        <v>151</v>
      </c>
      <c r="E241" s="222" t="s">
        <v>262</v>
      </c>
      <c r="F241" s="223" t="s">
        <v>263</v>
      </c>
      <c r="G241" s="223"/>
      <c r="H241" s="223"/>
      <c r="I241" s="223"/>
      <c r="J241" s="224" t="s">
        <v>171</v>
      </c>
      <c r="K241" s="225">
        <v>12.6</v>
      </c>
      <c r="L241" s="226">
        <v>0</v>
      </c>
      <c r="M241" s="227"/>
      <c r="N241" s="228">
        <f>ROUND(L241*K241,2)</f>
        <v>0</v>
      </c>
      <c r="O241" s="228"/>
      <c r="P241" s="228"/>
      <c r="Q241" s="228"/>
      <c r="R241" s="50"/>
      <c r="T241" s="229" t="s">
        <v>22</v>
      </c>
      <c r="U241" s="58" t="s">
        <v>43</v>
      </c>
      <c r="V241" s="49"/>
      <c r="W241" s="230">
        <f>V241*K241</f>
        <v>0</v>
      </c>
      <c r="X241" s="230">
        <v>0.034180000000000002</v>
      </c>
      <c r="Y241" s="230">
        <f>X241*K241</f>
        <v>0.430668</v>
      </c>
      <c r="Z241" s="230">
        <v>0</v>
      </c>
      <c r="AA241" s="231">
        <f>Z241*K241</f>
        <v>0</v>
      </c>
      <c r="AR241" s="24" t="s">
        <v>155</v>
      </c>
      <c r="AT241" s="24" t="s">
        <v>151</v>
      </c>
      <c r="AU241" s="24" t="s">
        <v>108</v>
      </c>
      <c r="AY241" s="24" t="s">
        <v>150</v>
      </c>
      <c r="BE241" s="144">
        <f>IF(U241="základní",N241,0)</f>
        <v>0</v>
      </c>
      <c r="BF241" s="144">
        <f>IF(U241="snížená",N241,0)</f>
        <v>0</v>
      </c>
      <c r="BG241" s="144">
        <f>IF(U241="zákl. přenesená",N241,0)</f>
        <v>0</v>
      </c>
      <c r="BH241" s="144">
        <f>IF(U241="sníž. přenesená",N241,0)</f>
        <v>0</v>
      </c>
      <c r="BI241" s="144">
        <f>IF(U241="nulová",N241,0)</f>
        <v>0</v>
      </c>
      <c r="BJ241" s="24" t="s">
        <v>86</v>
      </c>
      <c r="BK241" s="144">
        <f>ROUND(L241*K241,2)</f>
        <v>0</v>
      </c>
      <c r="BL241" s="24" t="s">
        <v>155</v>
      </c>
      <c r="BM241" s="24" t="s">
        <v>424</v>
      </c>
    </row>
    <row r="242" s="11" customFormat="1" ht="16.5" customHeight="1">
      <c r="B242" s="241"/>
      <c r="C242" s="242"/>
      <c r="D242" s="242"/>
      <c r="E242" s="243" t="s">
        <v>22</v>
      </c>
      <c r="F242" s="260" t="s">
        <v>425</v>
      </c>
      <c r="G242" s="261"/>
      <c r="H242" s="261"/>
      <c r="I242" s="261"/>
      <c r="J242" s="242"/>
      <c r="K242" s="245">
        <v>12.6</v>
      </c>
      <c r="L242" s="242"/>
      <c r="M242" s="242"/>
      <c r="N242" s="242"/>
      <c r="O242" s="242"/>
      <c r="P242" s="242"/>
      <c r="Q242" s="242"/>
      <c r="R242" s="246"/>
      <c r="T242" s="247"/>
      <c r="U242" s="242"/>
      <c r="V242" s="242"/>
      <c r="W242" s="242"/>
      <c r="X242" s="242"/>
      <c r="Y242" s="242"/>
      <c r="Z242" s="242"/>
      <c r="AA242" s="248"/>
      <c r="AT242" s="249" t="s">
        <v>158</v>
      </c>
      <c r="AU242" s="249" t="s">
        <v>108</v>
      </c>
      <c r="AV242" s="11" t="s">
        <v>108</v>
      </c>
      <c r="AW242" s="11" t="s">
        <v>36</v>
      </c>
      <c r="AX242" s="11" t="s">
        <v>86</v>
      </c>
      <c r="AY242" s="249" t="s">
        <v>150</v>
      </c>
    </row>
    <row r="243" s="1" customFormat="1" ht="51" customHeight="1">
      <c r="B243" s="48"/>
      <c r="C243" s="221" t="s">
        <v>310</v>
      </c>
      <c r="D243" s="221" t="s">
        <v>151</v>
      </c>
      <c r="E243" s="222" t="s">
        <v>267</v>
      </c>
      <c r="F243" s="223" t="s">
        <v>268</v>
      </c>
      <c r="G243" s="223"/>
      <c r="H243" s="223"/>
      <c r="I243" s="223"/>
      <c r="J243" s="224" t="s">
        <v>161</v>
      </c>
      <c r="K243" s="225">
        <v>9</v>
      </c>
      <c r="L243" s="226">
        <v>0</v>
      </c>
      <c r="M243" s="227"/>
      <c r="N243" s="228">
        <f>ROUND(L243*K243,2)</f>
        <v>0</v>
      </c>
      <c r="O243" s="228"/>
      <c r="P243" s="228"/>
      <c r="Q243" s="228"/>
      <c r="R243" s="50"/>
      <c r="T243" s="229" t="s">
        <v>22</v>
      </c>
      <c r="U243" s="58" t="s">
        <v>43</v>
      </c>
      <c r="V243" s="49"/>
      <c r="W243" s="230">
        <f>V243*K243</f>
        <v>0</v>
      </c>
      <c r="X243" s="230">
        <v>0.45000000000000001</v>
      </c>
      <c r="Y243" s="230">
        <f>X243*K243</f>
        <v>4.0499999999999998</v>
      </c>
      <c r="Z243" s="230">
        <v>0</v>
      </c>
      <c r="AA243" s="231">
        <f>Z243*K243</f>
        <v>0</v>
      </c>
      <c r="AR243" s="24" t="s">
        <v>155</v>
      </c>
      <c r="AT243" s="24" t="s">
        <v>151</v>
      </c>
      <c r="AU243" s="24" t="s">
        <v>108</v>
      </c>
      <c r="AY243" s="24" t="s">
        <v>150</v>
      </c>
      <c r="BE243" s="144">
        <f>IF(U243="základní",N243,0)</f>
        <v>0</v>
      </c>
      <c r="BF243" s="144">
        <f>IF(U243="snížená",N243,0)</f>
        <v>0</v>
      </c>
      <c r="BG243" s="144">
        <f>IF(U243="zákl. přenesená",N243,0)</f>
        <v>0</v>
      </c>
      <c r="BH243" s="144">
        <f>IF(U243="sníž. přenesená",N243,0)</f>
        <v>0</v>
      </c>
      <c r="BI243" s="144">
        <f>IF(U243="nulová",N243,0)</f>
        <v>0</v>
      </c>
      <c r="BJ243" s="24" t="s">
        <v>86</v>
      </c>
      <c r="BK243" s="144">
        <f>ROUND(L243*K243,2)</f>
        <v>0</v>
      </c>
      <c r="BL243" s="24" t="s">
        <v>155</v>
      </c>
      <c r="BM243" s="24" t="s">
        <v>269</v>
      </c>
    </row>
    <row r="244" s="11" customFormat="1" ht="16.5" customHeight="1">
      <c r="B244" s="241"/>
      <c r="C244" s="242"/>
      <c r="D244" s="242"/>
      <c r="E244" s="243" t="s">
        <v>22</v>
      </c>
      <c r="F244" s="260" t="s">
        <v>270</v>
      </c>
      <c r="G244" s="261"/>
      <c r="H244" s="261"/>
      <c r="I244" s="261"/>
      <c r="J244" s="242"/>
      <c r="K244" s="245">
        <v>9</v>
      </c>
      <c r="L244" s="242"/>
      <c r="M244" s="242"/>
      <c r="N244" s="242"/>
      <c r="O244" s="242"/>
      <c r="P244" s="242"/>
      <c r="Q244" s="242"/>
      <c r="R244" s="246"/>
      <c r="T244" s="247"/>
      <c r="U244" s="242"/>
      <c r="V244" s="242"/>
      <c r="W244" s="242"/>
      <c r="X244" s="242"/>
      <c r="Y244" s="242"/>
      <c r="Z244" s="242"/>
      <c r="AA244" s="248"/>
      <c r="AT244" s="249" t="s">
        <v>158</v>
      </c>
      <c r="AU244" s="249" t="s">
        <v>108</v>
      </c>
      <c r="AV244" s="11" t="s">
        <v>108</v>
      </c>
      <c r="AW244" s="11" t="s">
        <v>36</v>
      </c>
      <c r="AX244" s="11" t="s">
        <v>86</v>
      </c>
      <c r="AY244" s="249" t="s">
        <v>150</v>
      </c>
    </row>
    <row r="245" s="1" customFormat="1" ht="25.5" customHeight="1">
      <c r="B245" s="48"/>
      <c r="C245" s="221" t="s">
        <v>314</v>
      </c>
      <c r="D245" s="221" t="s">
        <v>151</v>
      </c>
      <c r="E245" s="222" t="s">
        <v>271</v>
      </c>
      <c r="F245" s="223" t="s">
        <v>272</v>
      </c>
      <c r="G245" s="223"/>
      <c r="H245" s="223"/>
      <c r="I245" s="223"/>
      <c r="J245" s="224" t="s">
        <v>177</v>
      </c>
      <c r="K245" s="225">
        <v>3.3999999999999999</v>
      </c>
      <c r="L245" s="226">
        <v>0</v>
      </c>
      <c r="M245" s="227"/>
      <c r="N245" s="228">
        <f>ROUND(L245*K245,2)</f>
        <v>0</v>
      </c>
      <c r="O245" s="228"/>
      <c r="P245" s="228"/>
      <c r="Q245" s="228"/>
      <c r="R245" s="50"/>
      <c r="T245" s="229" t="s">
        <v>22</v>
      </c>
      <c r="U245" s="58" t="s">
        <v>43</v>
      </c>
      <c r="V245" s="49"/>
      <c r="W245" s="230">
        <f>V245*K245</f>
        <v>0</v>
      </c>
      <c r="X245" s="230">
        <v>0</v>
      </c>
      <c r="Y245" s="230">
        <f>X245*K245</f>
        <v>0</v>
      </c>
      <c r="Z245" s="230">
        <v>1.6699999999999999</v>
      </c>
      <c r="AA245" s="231">
        <f>Z245*K245</f>
        <v>5.6779999999999999</v>
      </c>
      <c r="AR245" s="24" t="s">
        <v>155</v>
      </c>
      <c r="AT245" s="24" t="s">
        <v>151</v>
      </c>
      <c r="AU245" s="24" t="s">
        <v>108</v>
      </c>
      <c r="AY245" s="24" t="s">
        <v>150</v>
      </c>
      <c r="BE245" s="144">
        <f>IF(U245="základní",N245,0)</f>
        <v>0</v>
      </c>
      <c r="BF245" s="144">
        <f>IF(U245="snížená",N245,0)</f>
        <v>0</v>
      </c>
      <c r="BG245" s="144">
        <f>IF(U245="zákl. přenesená",N245,0)</f>
        <v>0</v>
      </c>
      <c r="BH245" s="144">
        <f>IF(U245="sníž. přenesená",N245,0)</f>
        <v>0</v>
      </c>
      <c r="BI245" s="144">
        <f>IF(U245="nulová",N245,0)</f>
        <v>0</v>
      </c>
      <c r="BJ245" s="24" t="s">
        <v>86</v>
      </c>
      <c r="BK245" s="144">
        <f>ROUND(L245*K245,2)</f>
        <v>0</v>
      </c>
      <c r="BL245" s="24" t="s">
        <v>155</v>
      </c>
      <c r="BM245" s="24" t="s">
        <v>273</v>
      </c>
    </row>
    <row r="246" s="11" customFormat="1" ht="16.5" customHeight="1">
      <c r="B246" s="241"/>
      <c r="C246" s="242"/>
      <c r="D246" s="242"/>
      <c r="E246" s="243" t="s">
        <v>22</v>
      </c>
      <c r="F246" s="260" t="s">
        <v>426</v>
      </c>
      <c r="G246" s="261"/>
      <c r="H246" s="261"/>
      <c r="I246" s="261"/>
      <c r="J246" s="242"/>
      <c r="K246" s="245">
        <v>3.3999999999999999</v>
      </c>
      <c r="L246" s="242"/>
      <c r="M246" s="242"/>
      <c r="N246" s="242"/>
      <c r="O246" s="242"/>
      <c r="P246" s="242"/>
      <c r="Q246" s="242"/>
      <c r="R246" s="246"/>
      <c r="T246" s="247"/>
      <c r="U246" s="242"/>
      <c r="V246" s="242"/>
      <c r="W246" s="242"/>
      <c r="X246" s="242"/>
      <c r="Y246" s="242"/>
      <c r="Z246" s="242"/>
      <c r="AA246" s="248"/>
      <c r="AT246" s="249" t="s">
        <v>158</v>
      </c>
      <c r="AU246" s="249" t="s">
        <v>108</v>
      </c>
      <c r="AV246" s="11" t="s">
        <v>108</v>
      </c>
      <c r="AW246" s="11" t="s">
        <v>36</v>
      </c>
      <c r="AX246" s="11" t="s">
        <v>86</v>
      </c>
      <c r="AY246" s="249" t="s">
        <v>150</v>
      </c>
    </row>
    <row r="247" s="1" customFormat="1" ht="16.5" customHeight="1">
      <c r="B247" s="48"/>
      <c r="C247" s="221" t="s">
        <v>320</v>
      </c>
      <c r="D247" s="221" t="s">
        <v>151</v>
      </c>
      <c r="E247" s="222" t="s">
        <v>427</v>
      </c>
      <c r="F247" s="223" t="s">
        <v>428</v>
      </c>
      <c r="G247" s="223"/>
      <c r="H247" s="223"/>
      <c r="I247" s="223"/>
      <c r="J247" s="224" t="s">
        <v>154</v>
      </c>
      <c r="K247" s="225">
        <v>2</v>
      </c>
      <c r="L247" s="226">
        <v>0</v>
      </c>
      <c r="M247" s="227"/>
      <c r="N247" s="228">
        <f>ROUND(L247*K247,2)</f>
        <v>0</v>
      </c>
      <c r="O247" s="228"/>
      <c r="P247" s="228"/>
      <c r="Q247" s="228"/>
      <c r="R247" s="50"/>
      <c r="T247" s="229" t="s">
        <v>22</v>
      </c>
      <c r="U247" s="58" t="s">
        <v>43</v>
      </c>
      <c r="V247" s="49"/>
      <c r="W247" s="230">
        <f>V247*K247</f>
        <v>0</v>
      </c>
      <c r="X247" s="230">
        <v>0.39332</v>
      </c>
      <c r="Y247" s="230">
        <f>X247*K247</f>
        <v>0.78664000000000001</v>
      </c>
      <c r="Z247" s="230">
        <v>0</v>
      </c>
      <c r="AA247" s="231">
        <f>Z247*K247</f>
        <v>0</v>
      </c>
      <c r="AR247" s="24" t="s">
        <v>155</v>
      </c>
      <c r="AT247" s="24" t="s">
        <v>151</v>
      </c>
      <c r="AU247" s="24" t="s">
        <v>108</v>
      </c>
      <c r="AY247" s="24" t="s">
        <v>150</v>
      </c>
      <c r="BE247" s="144">
        <f>IF(U247="základní",N247,0)</f>
        <v>0</v>
      </c>
      <c r="BF247" s="144">
        <f>IF(U247="snížená",N247,0)</f>
        <v>0</v>
      </c>
      <c r="BG247" s="144">
        <f>IF(U247="zákl. přenesená",N247,0)</f>
        <v>0</v>
      </c>
      <c r="BH247" s="144">
        <f>IF(U247="sníž. přenesená",N247,0)</f>
        <v>0</v>
      </c>
      <c r="BI247" s="144">
        <f>IF(U247="nulová",N247,0)</f>
        <v>0</v>
      </c>
      <c r="BJ247" s="24" t="s">
        <v>86</v>
      </c>
      <c r="BK247" s="144">
        <f>ROUND(L247*K247,2)</f>
        <v>0</v>
      </c>
      <c r="BL247" s="24" t="s">
        <v>155</v>
      </c>
      <c r="BM247" s="24" t="s">
        <v>429</v>
      </c>
    </row>
    <row r="248" s="1" customFormat="1" ht="16.5" customHeight="1">
      <c r="B248" s="48"/>
      <c r="C248" s="262" t="s">
        <v>326</v>
      </c>
      <c r="D248" s="262" t="s">
        <v>222</v>
      </c>
      <c r="E248" s="263" t="s">
        <v>430</v>
      </c>
      <c r="F248" s="264" t="s">
        <v>431</v>
      </c>
      <c r="G248" s="264"/>
      <c r="H248" s="264"/>
      <c r="I248" s="264"/>
      <c r="J248" s="265" t="s">
        <v>154</v>
      </c>
      <c r="K248" s="266">
        <v>1</v>
      </c>
      <c r="L248" s="267">
        <v>0</v>
      </c>
      <c r="M248" s="268"/>
      <c r="N248" s="269">
        <f>ROUND(L248*K248,2)</f>
        <v>0</v>
      </c>
      <c r="O248" s="228"/>
      <c r="P248" s="228"/>
      <c r="Q248" s="228"/>
      <c r="R248" s="50"/>
      <c r="T248" s="229" t="s">
        <v>22</v>
      </c>
      <c r="U248" s="58" t="s">
        <v>43</v>
      </c>
      <c r="V248" s="49"/>
      <c r="W248" s="230">
        <f>V248*K248</f>
        <v>0</v>
      </c>
      <c r="X248" s="230">
        <v>0.090999999999999998</v>
      </c>
      <c r="Y248" s="230">
        <f>X248*K248</f>
        <v>0.090999999999999998</v>
      </c>
      <c r="Z248" s="230">
        <v>0</v>
      </c>
      <c r="AA248" s="231">
        <f>Z248*K248</f>
        <v>0</v>
      </c>
      <c r="AR248" s="24" t="s">
        <v>203</v>
      </c>
      <c r="AT248" s="24" t="s">
        <v>222</v>
      </c>
      <c r="AU248" s="24" t="s">
        <v>108</v>
      </c>
      <c r="AY248" s="24" t="s">
        <v>150</v>
      </c>
      <c r="BE248" s="144">
        <f>IF(U248="základní",N248,0)</f>
        <v>0</v>
      </c>
      <c r="BF248" s="144">
        <f>IF(U248="snížená",N248,0)</f>
        <v>0</v>
      </c>
      <c r="BG248" s="144">
        <f>IF(U248="zákl. přenesená",N248,0)</f>
        <v>0</v>
      </c>
      <c r="BH248" s="144">
        <f>IF(U248="sníž. přenesená",N248,0)</f>
        <v>0</v>
      </c>
      <c r="BI248" s="144">
        <f>IF(U248="nulová",N248,0)</f>
        <v>0</v>
      </c>
      <c r="BJ248" s="24" t="s">
        <v>86</v>
      </c>
      <c r="BK248" s="144">
        <f>ROUND(L248*K248,2)</f>
        <v>0</v>
      </c>
      <c r="BL248" s="24" t="s">
        <v>155</v>
      </c>
      <c r="BM248" s="24" t="s">
        <v>432</v>
      </c>
    </row>
    <row r="249" s="1" customFormat="1" ht="16.5" customHeight="1">
      <c r="B249" s="48"/>
      <c r="C249" s="262" t="s">
        <v>433</v>
      </c>
      <c r="D249" s="262" t="s">
        <v>222</v>
      </c>
      <c r="E249" s="263" t="s">
        <v>434</v>
      </c>
      <c r="F249" s="264" t="s">
        <v>435</v>
      </c>
      <c r="G249" s="264"/>
      <c r="H249" s="264"/>
      <c r="I249" s="264"/>
      <c r="J249" s="265" t="s">
        <v>154</v>
      </c>
      <c r="K249" s="266">
        <v>1</v>
      </c>
      <c r="L249" s="267">
        <v>0</v>
      </c>
      <c r="M249" s="268"/>
      <c r="N249" s="269">
        <f>ROUND(L249*K249,2)</f>
        <v>0</v>
      </c>
      <c r="O249" s="228"/>
      <c r="P249" s="228"/>
      <c r="Q249" s="228"/>
      <c r="R249" s="50"/>
      <c r="T249" s="229" t="s">
        <v>22</v>
      </c>
      <c r="U249" s="58" t="s">
        <v>43</v>
      </c>
      <c r="V249" s="49"/>
      <c r="W249" s="230">
        <f>V249*K249</f>
        <v>0</v>
      </c>
      <c r="X249" s="230">
        <v>0.090999999999999998</v>
      </c>
      <c r="Y249" s="230">
        <f>X249*K249</f>
        <v>0.090999999999999998</v>
      </c>
      <c r="Z249" s="230">
        <v>0</v>
      </c>
      <c r="AA249" s="231">
        <f>Z249*K249</f>
        <v>0</v>
      </c>
      <c r="AR249" s="24" t="s">
        <v>203</v>
      </c>
      <c r="AT249" s="24" t="s">
        <v>222</v>
      </c>
      <c r="AU249" s="24" t="s">
        <v>108</v>
      </c>
      <c r="AY249" s="24" t="s">
        <v>150</v>
      </c>
      <c r="BE249" s="144">
        <f>IF(U249="základní",N249,0)</f>
        <v>0</v>
      </c>
      <c r="BF249" s="144">
        <f>IF(U249="snížená",N249,0)</f>
        <v>0</v>
      </c>
      <c r="BG249" s="144">
        <f>IF(U249="zákl. přenesená",N249,0)</f>
        <v>0</v>
      </c>
      <c r="BH249" s="144">
        <f>IF(U249="sníž. přenesená",N249,0)</f>
        <v>0</v>
      </c>
      <c r="BI249" s="144">
        <f>IF(U249="nulová",N249,0)</f>
        <v>0</v>
      </c>
      <c r="BJ249" s="24" t="s">
        <v>86</v>
      </c>
      <c r="BK249" s="144">
        <f>ROUND(L249*K249,2)</f>
        <v>0</v>
      </c>
      <c r="BL249" s="24" t="s">
        <v>155</v>
      </c>
      <c r="BM249" s="24" t="s">
        <v>436</v>
      </c>
    </row>
    <row r="250" s="1" customFormat="1" ht="25.5" customHeight="1">
      <c r="B250" s="48"/>
      <c r="C250" s="221" t="s">
        <v>437</v>
      </c>
      <c r="D250" s="221" t="s">
        <v>151</v>
      </c>
      <c r="E250" s="222" t="s">
        <v>438</v>
      </c>
      <c r="F250" s="223" t="s">
        <v>439</v>
      </c>
      <c r="G250" s="223"/>
      <c r="H250" s="223"/>
      <c r="I250" s="223"/>
      <c r="J250" s="224" t="s">
        <v>154</v>
      </c>
      <c r="K250" s="225">
        <v>2</v>
      </c>
      <c r="L250" s="226">
        <v>0</v>
      </c>
      <c r="M250" s="227"/>
      <c r="N250" s="228">
        <f>ROUND(L250*K250,2)</f>
        <v>0</v>
      </c>
      <c r="O250" s="228"/>
      <c r="P250" s="228"/>
      <c r="Q250" s="228"/>
      <c r="R250" s="50"/>
      <c r="T250" s="229" t="s">
        <v>22</v>
      </c>
      <c r="U250" s="58" t="s">
        <v>43</v>
      </c>
      <c r="V250" s="49"/>
      <c r="W250" s="230">
        <f>V250*K250</f>
        <v>0</v>
      </c>
      <c r="X250" s="230">
        <v>0.35743999999999998</v>
      </c>
      <c r="Y250" s="230">
        <f>X250*K250</f>
        <v>0.71487999999999996</v>
      </c>
      <c r="Z250" s="230">
        <v>0</v>
      </c>
      <c r="AA250" s="231">
        <f>Z250*K250</f>
        <v>0</v>
      </c>
      <c r="AR250" s="24" t="s">
        <v>155</v>
      </c>
      <c r="AT250" s="24" t="s">
        <v>151</v>
      </c>
      <c r="AU250" s="24" t="s">
        <v>108</v>
      </c>
      <c r="AY250" s="24" t="s">
        <v>150</v>
      </c>
      <c r="BE250" s="144">
        <f>IF(U250="základní",N250,0)</f>
        <v>0</v>
      </c>
      <c r="BF250" s="144">
        <f>IF(U250="snížená",N250,0)</f>
        <v>0</v>
      </c>
      <c r="BG250" s="144">
        <f>IF(U250="zákl. přenesená",N250,0)</f>
        <v>0</v>
      </c>
      <c r="BH250" s="144">
        <f>IF(U250="sníž. přenesená",N250,0)</f>
        <v>0</v>
      </c>
      <c r="BI250" s="144">
        <f>IF(U250="nulová",N250,0)</f>
        <v>0</v>
      </c>
      <c r="BJ250" s="24" t="s">
        <v>86</v>
      </c>
      <c r="BK250" s="144">
        <f>ROUND(L250*K250,2)</f>
        <v>0</v>
      </c>
      <c r="BL250" s="24" t="s">
        <v>155</v>
      </c>
      <c r="BM250" s="24" t="s">
        <v>440</v>
      </c>
    </row>
    <row r="251" s="1" customFormat="1" ht="38.25" customHeight="1">
      <c r="B251" s="48"/>
      <c r="C251" s="262" t="s">
        <v>441</v>
      </c>
      <c r="D251" s="262" t="s">
        <v>222</v>
      </c>
      <c r="E251" s="263" t="s">
        <v>442</v>
      </c>
      <c r="F251" s="264" t="s">
        <v>443</v>
      </c>
      <c r="G251" s="264"/>
      <c r="H251" s="264"/>
      <c r="I251" s="264"/>
      <c r="J251" s="265" t="s">
        <v>154</v>
      </c>
      <c r="K251" s="266">
        <v>2</v>
      </c>
      <c r="L251" s="267">
        <v>0</v>
      </c>
      <c r="M251" s="268"/>
      <c r="N251" s="269">
        <f>ROUND(L251*K251,2)</f>
        <v>0</v>
      </c>
      <c r="O251" s="228"/>
      <c r="P251" s="228"/>
      <c r="Q251" s="228"/>
      <c r="R251" s="50"/>
      <c r="T251" s="229" t="s">
        <v>22</v>
      </c>
      <c r="U251" s="58" t="s">
        <v>43</v>
      </c>
      <c r="V251" s="49"/>
      <c r="W251" s="230">
        <f>V251*K251</f>
        <v>0</v>
      </c>
      <c r="X251" s="230">
        <v>0.056599999999999998</v>
      </c>
      <c r="Y251" s="230">
        <f>X251*K251</f>
        <v>0.1132</v>
      </c>
      <c r="Z251" s="230">
        <v>0</v>
      </c>
      <c r="AA251" s="231">
        <f>Z251*K251</f>
        <v>0</v>
      </c>
      <c r="AR251" s="24" t="s">
        <v>203</v>
      </c>
      <c r="AT251" s="24" t="s">
        <v>222</v>
      </c>
      <c r="AU251" s="24" t="s">
        <v>108</v>
      </c>
      <c r="AY251" s="24" t="s">
        <v>150</v>
      </c>
      <c r="BE251" s="144">
        <f>IF(U251="základní",N251,0)</f>
        <v>0</v>
      </c>
      <c r="BF251" s="144">
        <f>IF(U251="snížená",N251,0)</f>
        <v>0</v>
      </c>
      <c r="BG251" s="144">
        <f>IF(U251="zákl. přenesená",N251,0)</f>
        <v>0</v>
      </c>
      <c r="BH251" s="144">
        <f>IF(U251="sníž. přenesená",N251,0)</f>
        <v>0</v>
      </c>
      <c r="BI251" s="144">
        <f>IF(U251="nulová",N251,0)</f>
        <v>0</v>
      </c>
      <c r="BJ251" s="24" t="s">
        <v>86</v>
      </c>
      <c r="BK251" s="144">
        <f>ROUND(L251*K251,2)</f>
        <v>0</v>
      </c>
      <c r="BL251" s="24" t="s">
        <v>155</v>
      </c>
      <c r="BM251" s="24" t="s">
        <v>444</v>
      </c>
    </row>
    <row r="252" s="1" customFormat="1" ht="16.5" customHeight="1">
      <c r="B252" s="48"/>
      <c r="C252" s="221" t="s">
        <v>445</v>
      </c>
      <c r="D252" s="221" t="s">
        <v>151</v>
      </c>
      <c r="E252" s="222" t="s">
        <v>277</v>
      </c>
      <c r="F252" s="223" t="s">
        <v>278</v>
      </c>
      <c r="G252" s="223"/>
      <c r="H252" s="223"/>
      <c r="I252" s="223"/>
      <c r="J252" s="224" t="s">
        <v>177</v>
      </c>
      <c r="K252" s="225">
        <v>1.752</v>
      </c>
      <c r="L252" s="226">
        <v>0</v>
      </c>
      <c r="M252" s="227"/>
      <c r="N252" s="228">
        <f>ROUND(L252*K252,2)</f>
        <v>0</v>
      </c>
      <c r="O252" s="228"/>
      <c r="P252" s="228"/>
      <c r="Q252" s="228"/>
      <c r="R252" s="50"/>
      <c r="T252" s="229" t="s">
        <v>22</v>
      </c>
      <c r="U252" s="58" t="s">
        <v>43</v>
      </c>
      <c r="V252" s="49"/>
      <c r="W252" s="230">
        <f>V252*K252</f>
        <v>0</v>
      </c>
      <c r="X252" s="230">
        <v>0</v>
      </c>
      <c r="Y252" s="230">
        <f>X252*K252</f>
        <v>0</v>
      </c>
      <c r="Z252" s="230">
        <v>2</v>
      </c>
      <c r="AA252" s="231">
        <f>Z252*K252</f>
        <v>3.504</v>
      </c>
      <c r="AR252" s="24" t="s">
        <v>155</v>
      </c>
      <c r="AT252" s="24" t="s">
        <v>151</v>
      </c>
      <c r="AU252" s="24" t="s">
        <v>108</v>
      </c>
      <c r="AY252" s="24" t="s">
        <v>150</v>
      </c>
      <c r="BE252" s="144">
        <f>IF(U252="základní",N252,0)</f>
        <v>0</v>
      </c>
      <c r="BF252" s="144">
        <f>IF(U252="snížená",N252,0)</f>
        <v>0</v>
      </c>
      <c r="BG252" s="144">
        <f>IF(U252="zákl. přenesená",N252,0)</f>
        <v>0</v>
      </c>
      <c r="BH252" s="144">
        <f>IF(U252="sníž. přenesená",N252,0)</f>
        <v>0</v>
      </c>
      <c r="BI252" s="144">
        <f>IF(U252="nulová",N252,0)</f>
        <v>0</v>
      </c>
      <c r="BJ252" s="24" t="s">
        <v>86</v>
      </c>
      <c r="BK252" s="144">
        <f>ROUND(L252*K252,2)</f>
        <v>0</v>
      </c>
      <c r="BL252" s="24" t="s">
        <v>155</v>
      </c>
      <c r="BM252" s="24" t="s">
        <v>279</v>
      </c>
    </row>
    <row r="253" s="10" customFormat="1" ht="16.5" customHeight="1">
      <c r="B253" s="232"/>
      <c r="C253" s="233"/>
      <c r="D253" s="233"/>
      <c r="E253" s="234" t="s">
        <v>22</v>
      </c>
      <c r="F253" s="235" t="s">
        <v>446</v>
      </c>
      <c r="G253" s="236"/>
      <c r="H253" s="236"/>
      <c r="I253" s="236"/>
      <c r="J253" s="233"/>
      <c r="K253" s="234" t="s">
        <v>22</v>
      </c>
      <c r="L253" s="233"/>
      <c r="M253" s="233"/>
      <c r="N253" s="233"/>
      <c r="O253" s="233"/>
      <c r="P253" s="233"/>
      <c r="Q253" s="233"/>
      <c r="R253" s="237"/>
      <c r="T253" s="238"/>
      <c r="U253" s="233"/>
      <c r="V253" s="233"/>
      <c r="W253" s="233"/>
      <c r="X253" s="233"/>
      <c r="Y253" s="233"/>
      <c r="Z253" s="233"/>
      <c r="AA253" s="239"/>
      <c r="AT253" s="240" t="s">
        <v>158</v>
      </c>
      <c r="AU253" s="240" t="s">
        <v>108</v>
      </c>
      <c r="AV253" s="10" t="s">
        <v>86</v>
      </c>
      <c r="AW253" s="10" t="s">
        <v>36</v>
      </c>
      <c r="AX253" s="10" t="s">
        <v>78</v>
      </c>
      <c r="AY253" s="240" t="s">
        <v>150</v>
      </c>
    </row>
    <row r="254" s="11" customFormat="1" ht="16.5" customHeight="1">
      <c r="B254" s="241"/>
      <c r="C254" s="242"/>
      <c r="D254" s="242"/>
      <c r="E254" s="243" t="s">
        <v>22</v>
      </c>
      <c r="F254" s="244" t="s">
        <v>447</v>
      </c>
      <c r="G254" s="242"/>
      <c r="H254" s="242"/>
      <c r="I254" s="242"/>
      <c r="J254" s="242"/>
      <c r="K254" s="245">
        <v>1.3520000000000001</v>
      </c>
      <c r="L254" s="242"/>
      <c r="M254" s="242"/>
      <c r="N254" s="242"/>
      <c r="O254" s="242"/>
      <c r="P254" s="242"/>
      <c r="Q254" s="242"/>
      <c r="R254" s="246"/>
      <c r="T254" s="247"/>
      <c r="U254" s="242"/>
      <c r="V254" s="242"/>
      <c r="W254" s="242"/>
      <c r="X254" s="242"/>
      <c r="Y254" s="242"/>
      <c r="Z254" s="242"/>
      <c r="AA254" s="248"/>
      <c r="AT254" s="249" t="s">
        <v>158</v>
      </c>
      <c r="AU254" s="249" t="s">
        <v>108</v>
      </c>
      <c r="AV254" s="11" t="s">
        <v>108</v>
      </c>
      <c r="AW254" s="11" t="s">
        <v>36</v>
      </c>
      <c r="AX254" s="11" t="s">
        <v>78</v>
      </c>
      <c r="AY254" s="249" t="s">
        <v>150</v>
      </c>
    </row>
    <row r="255" s="10" customFormat="1" ht="25.5" customHeight="1">
      <c r="B255" s="232"/>
      <c r="C255" s="233"/>
      <c r="D255" s="233"/>
      <c r="E255" s="234" t="s">
        <v>22</v>
      </c>
      <c r="F255" s="259" t="s">
        <v>448</v>
      </c>
      <c r="G255" s="233"/>
      <c r="H255" s="233"/>
      <c r="I255" s="233"/>
      <c r="J255" s="233"/>
      <c r="K255" s="234" t="s">
        <v>22</v>
      </c>
      <c r="L255" s="233"/>
      <c r="M255" s="233"/>
      <c r="N255" s="233"/>
      <c r="O255" s="233"/>
      <c r="P255" s="233"/>
      <c r="Q255" s="233"/>
      <c r="R255" s="237"/>
      <c r="T255" s="238"/>
      <c r="U255" s="233"/>
      <c r="V255" s="233"/>
      <c r="W255" s="233"/>
      <c r="X255" s="233"/>
      <c r="Y255" s="233"/>
      <c r="Z255" s="233"/>
      <c r="AA255" s="239"/>
      <c r="AT255" s="240" t="s">
        <v>158</v>
      </c>
      <c r="AU255" s="240" t="s">
        <v>108</v>
      </c>
      <c r="AV255" s="10" t="s">
        <v>86</v>
      </c>
      <c r="AW255" s="10" t="s">
        <v>36</v>
      </c>
      <c r="AX255" s="10" t="s">
        <v>78</v>
      </c>
      <c r="AY255" s="240" t="s">
        <v>150</v>
      </c>
    </row>
    <row r="256" s="11" customFormat="1" ht="16.5" customHeight="1">
      <c r="B256" s="241"/>
      <c r="C256" s="242"/>
      <c r="D256" s="242"/>
      <c r="E256" s="243" t="s">
        <v>22</v>
      </c>
      <c r="F256" s="244" t="s">
        <v>449</v>
      </c>
      <c r="G256" s="242"/>
      <c r="H256" s="242"/>
      <c r="I256" s="242"/>
      <c r="J256" s="242"/>
      <c r="K256" s="245">
        <v>0.40000000000000002</v>
      </c>
      <c r="L256" s="242"/>
      <c r="M256" s="242"/>
      <c r="N256" s="242"/>
      <c r="O256" s="242"/>
      <c r="P256" s="242"/>
      <c r="Q256" s="242"/>
      <c r="R256" s="246"/>
      <c r="T256" s="247"/>
      <c r="U256" s="242"/>
      <c r="V256" s="242"/>
      <c r="W256" s="242"/>
      <c r="X256" s="242"/>
      <c r="Y256" s="242"/>
      <c r="Z256" s="242"/>
      <c r="AA256" s="248"/>
      <c r="AT256" s="249" t="s">
        <v>158</v>
      </c>
      <c r="AU256" s="249" t="s">
        <v>108</v>
      </c>
      <c r="AV256" s="11" t="s">
        <v>108</v>
      </c>
      <c r="AW256" s="11" t="s">
        <v>36</v>
      </c>
      <c r="AX256" s="11" t="s">
        <v>78</v>
      </c>
      <c r="AY256" s="249" t="s">
        <v>150</v>
      </c>
    </row>
    <row r="257" s="12" customFormat="1" ht="16.5" customHeight="1">
      <c r="B257" s="250"/>
      <c r="C257" s="251"/>
      <c r="D257" s="251"/>
      <c r="E257" s="252" t="s">
        <v>22</v>
      </c>
      <c r="F257" s="253" t="s">
        <v>167</v>
      </c>
      <c r="G257" s="251"/>
      <c r="H257" s="251"/>
      <c r="I257" s="251"/>
      <c r="J257" s="251"/>
      <c r="K257" s="254">
        <v>1.752</v>
      </c>
      <c r="L257" s="251"/>
      <c r="M257" s="251"/>
      <c r="N257" s="251"/>
      <c r="O257" s="251"/>
      <c r="P257" s="251"/>
      <c r="Q257" s="251"/>
      <c r="R257" s="255"/>
      <c r="T257" s="256"/>
      <c r="U257" s="251"/>
      <c r="V257" s="251"/>
      <c r="W257" s="251"/>
      <c r="X257" s="251"/>
      <c r="Y257" s="251"/>
      <c r="Z257" s="251"/>
      <c r="AA257" s="257"/>
      <c r="AT257" s="258" t="s">
        <v>158</v>
      </c>
      <c r="AU257" s="258" t="s">
        <v>108</v>
      </c>
      <c r="AV257" s="12" t="s">
        <v>155</v>
      </c>
      <c r="AW257" s="12" t="s">
        <v>36</v>
      </c>
      <c r="AX257" s="12" t="s">
        <v>86</v>
      </c>
      <c r="AY257" s="258" t="s">
        <v>150</v>
      </c>
    </row>
    <row r="258" s="1" customFormat="1" ht="25.5" customHeight="1">
      <c r="B258" s="48"/>
      <c r="C258" s="221" t="s">
        <v>450</v>
      </c>
      <c r="D258" s="221" t="s">
        <v>151</v>
      </c>
      <c r="E258" s="222" t="s">
        <v>451</v>
      </c>
      <c r="F258" s="223" t="s">
        <v>452</v>
      </c>
      <c r="G258" s="223"/>
      <c r="H258" s="223"/>
      <c r="I258" s="223"/>
      <c r="J258" s="224" t="s">
        <v>154</v>
      </c>
      <c r="K258" s="225">
        <v>8</v>
      </c>
      <c r="L258" s="226">
        <v>0</v>
      </c>
      <c r="M258" s="227"/>
      <c r="N258" s="228">
        <f>ROUND(L258*K258,2)</f>
        <v>0</v>
      </c>
      <c r="O258" s="228"/>
      <c r="P258" s="228"/>
      <c r="Q258" s="228"/>
      <c r="R258" s="50"/>
      <c r="T258" s="229" t="s">
        <v>22</v>
      </c>
      <c r="U258" s="58" t="s">
        <v>43</v>
      </c>
      <c r="V258" s="49"/>
      <c r="W258" s="230">
        <f>V258*K258</f>
        <v>0</v>
      </c>
      <c r="X258" s="230">
        <v>0</v>
      </c>
      <c r="Y258" s="230">
        <f>X258*K258</f>
        <v>0</v>
      </c>
      <c r="Z258" s="230">
        <v>0.065699999999999995</v>
      </c>
      <c r="AA258" s="231">
        <f>Z258*K258</f>
        <v>0.52559999999999996</v>
      </c>
      <c r="AR258" s="24" t="s">
        <v>155</v>
      </c>
      <c r="AT258" s="24" t="s">
        <v>151</v>
      </c>
      <c r="AU258" s="24" t="s">
        <v>108</v>
      </c>
      <c r="AY258" s="24" t="s">
        <v>150</v>
      </c>
      <c r="BE258" s="144">
        <f>IF(U258="základní",N258,0)</f>
        <v>0</v>
      </c>
      <c r="BF258" s="144">
        <f>IF(U258="snížená",N258,0)</f>
        <v>0</v>
      </c>
      <c r="BG258" s="144">
        <f>IF(U258="zákl. přenesená",N258,0)</f>
        <v>0</v>
      </c>
      <c r="BH258" s="144">
        <f>IF(U258="sníž. přenesená",N258,0)</f>
        <v>0</v>
      </c>
      <c r="BI258" s="144">
        <f>IF(U258="nulová",N258,0)</f>
        <v>0</v>
      </c>
      <c r="BJ258" s="24" t="s">
        <v>86</v>
      </c>
      <c r="BK258" s="144">
        <f>ROUND(L258*K258,2)</f>
        <v>0</v>
      </c>
      <c r="BL258" s="24" t="s">
        <v>155</v>
      </c>
      <c r="BM258" s="24" t="s">
        <v>453</v>
      </c>
    </row>
    <row r="259" s="10" customFormat="1" ht="25.5" customHeight="1">
      <c r="B259" s="232"/>
      <c r="C259" s="233"/>
      <c r="D259" s="233"/>
      <c r="E259" s="234" t="s">
        <v>22</v>
      </c>
      <c r="F259" s="235" t="s">
        <v>454</v>
      </c>
      <c r="G259" s="236"/>
      <c r="H259" s="236"/>
      <c r="I259" s="236"/>
      <c r="J259" s="233"/>
      <c r="K259" s="234" t="s">
        <v>22</v>
      </c>
      <c r="L259" s="233"/>
      <c r="M259" s="233"/>
      <c r="N259" s="233"/>
      <c r="O259" s="233"/>
      <c r="P259" s="233"/>
      <c r="Q259" s="233"/>
      <c r="R259" s="237"/>
      <c r="T259" s="238"/>
      <c r="U259" s="233"/>
      <c r="V259" s="233"/>
      <c r="W259" s="233"/>
      <c r="X259" s="233"/>
      <c r="Y259" s="233"/>
      <c r="Z259" s="233"/>
      <c r="AA259" s="239"/>
      <c r="AT259" s="240" t="s">
        <v>158</v>
      </c>
      <c r="AU259" s="240" t="s">
        <v>108</v>
      </c>
      <c r="AV259" s="10" t="s">
        <v>86</v>
      </c>
      <c r="AW259" s="10" t="s">
        <v>36</v>
      </c>
      <c r="AX259" s="10" t="s">
        <v>78</v>
      </c>
      <c r="AY259" s="240" t="s">
        <v>150</v>
      </c>
    </row>
    <row r="260" s="11" customFormat="1" ht="16.5" customHeight="1">
      <c r="B260" s="241"/>
      <c r="C260" s="242"/>
      <c r="D260" s="242"/>
      <c r="E260" s="243" t="s">
        <v>22</v>
      </c>
      <c r="F260" s="244" t="s">
        <v>203</v>
      </c>
      <c r="G260" s="242"/>
      <c r="H260" s="242"/>
      <c r="I260" s="242"/>
      <c r="J260" s="242"/>
      <c r="K260" s="245">
        <v>8</v>
      </c>
      <c r="L260" s="242"/>
      <c r="M260" s="242"/>
      <c r="N260" s="242"/>
      <c r="O260" s="242"/>
      <c r="P260" s="242"/>
      <c r="Q260" s="242"/>
      <c r="R260" s="246"/>
      <c r="T260" s="247"/>
      <c r="U260" s="242"/>
      <c r="V260" s="242"/>
      <c r="W260" s="242"/>
      <c r="X260" s="242"/>
      <c r="Y260" s="242"/>
      <c r="Z260" s="242"/>
      <c r="AA260" s="248"/>
      <c r="AT260" s="249" t="s">
        <v>158</v>
      </c>
      <c r="AU260" s="249" t="s">
        <v>108</v>
      </c>
      <c r="AV260" s="11" t="s">
        <v>108</v>
      </c>
      <c r="AW260" s="11" t="s">
        <v>36</v>
      </c>
      <c r="AX260" s="11" t="s">
        <v>86</v>
      </c>
      <c r="AY260" s="249" t="s">
        <v>150</v>
      </c>
    </row>
    <row r="261" s="1" customFormat="1" ht="25.5" customHeight="1">
      <c r="B261" s="48"/>
      <c r="C261" s="221" t="s">
        <v>455</v>
      </c>
      <c r="D261" s="221" t="s">
        <v>151</v>
      </c>
      <c r="E261" s="222" t="s">
        <v>456</v>
      </c>
      <c r="F261" s="223" t="s">
        <v>457</v>
      </c>
      <c r="G261" s="223"/>
      <c r="H261" s="223"/>
      <c r="I261" s="223"/>
      <c r="J261" s="224" t="s">
        <v>154</v>
      </c>
      <c r="K261" s="225">
        <v>16</v>
      </c>
      <c r="L261" s="226">
        <v>0</v>
      </c>
      <c r="M261" s="227"/>
      <c r="N261" s="228">
        <f>ROUND(L261*K261,2)</f>
        <v>0</v>
      </c>
      <c r="O261" s="228"/>
      <c r="P261" s="228"/>
      <c r="Q261" s="228"/>
      <c r="R261" s="50"/>
      <c r="T261" s="229" t="s">
        <v>22</v>
      </c>
      <c r="U261" s="58" t="s">
        <v>43</v>
      </c>
      <c r="V261" s="49"/>
      <c r="W261" s="230">
        <f>V261*K261</f>
        <v>0</v>
      </c>
      <c r="X261" s="230">
        <v>0</v>
      </c>
      <c r="Y261" s="230">
        <f>X261*K261</f>
        <v>0</v>
      </c>
      <c r="Z261" s="230">
        <v>0.0060000000000000001</v>
      </c>
      <c r="AA261" s="231">
        <f>Z261*K261</f>
        <v>0.096000000000000002</v>
      </c>
      <c r="AR261" s="24" t="s">
        <v>155</v>
      </c>
      <c r="AT261" s="24" t="s">
        <v>151</v>
      </c>
      <c r="AU261" s="24" t="s">
        <v>108</v>
      </c>
      <c r="AY261" s="24" t="s">
        <v>150</v>
      </c>
      <c r="BE261" s="144">
        <f>IF(U261="základní",N261,0)</f>
        <v>0</v>
      </c>
      <c r="BF261" s="144">
        <f>IF(U261="snížená",N261,0)</f>
        <v>0</v>
      </c>
      <c r="BG261" s="144">
        <f>IF(U261="zákl. přenesená",N261,0)</f>
        <v>0</v>
      </c>
      <c r="BH261" s="144">
        <f>IF(U261="sníž. přenesená",N261,0)</f>
        <v>0</v>
      </c>
      <c r="BI261" s="144">
        <f>IF(U261="nulová",N261,0)</f>
        <v>0</v>
      </c>
      <c r="BJ261" s="24" t="s">
        <v>86</v>
      </c>
      <c r="BK261" s="144">
        <f>ROUND(L261*K261,2)</f>
        <v>0</v>
      </c>
      <c r="BL261" s="24" t="s">
        <v>155</v>
      </c>
      <c r="BM261" s="24" t="s">
        <v>458</v>
      </c>
    </row>
    <row r="262" s="10" customFormat="1" ht="25.5" customHeight="1">
      <c r="B262" s="232"/>
      <c r="C262" s="233"/>
      <c r="D262" s="233"/>
      <c r="E262" s="234" t="s">
        <v>22</v>
      </c>
      <c r="F262" s="235" t="s">
        <v>459</v>
      </c>
      <c r="G262" s="236"/>
      <c r="H262" s="236"/>
      <c r="I262" s="236"/>
      <c r="J262" s="233"/>
      <c r="K262" s="234" t="s">
        <v>22</v>
      </c>
      <c r="L262" s="233"/>
      <c r="M262" s="233"/>
      <c r="N262" s="233"/>
      <c r="O262" s="233"/>
      <c r="P262" s="233"/>
      <c r="Q262" s="233"/>
      <c r="R262" s="237"/>
      <c r="T262" s="238"/>
      <c r="U262" s="233"/>
      <c r="V262" s="233"/>
      <c r="W262" s="233"/>
      <c r="X262" s="233"/>
      <c r="Y262" s="233"/>
      <c r="Z262" s="233"/>
      <c r="AA262" s="239"/>
      <c r="AT262" s="240" t="s">
        <v>158</v>
      </c>
      <c r="AU262" s="240" t="s">
        <v>108</v>
      </c>
      <c r="AV262" s="10" t="s">
        <v>86</v>
      </c>
      <c r="AW262" s="10" t="s">
        <v>36</v>
      </c>
      <c r="AX262" s="10" t="s">
        <v>78</v>
      </c>
      <c r="AY262" s="240" t="s">
        <v>150</v>
      </c>
    </row>
    <row r="263" s="11" customFormat="1" ht="16.5" customHeight="1">
      <c r="B263" s="241"/>
      <c r="C263" s="242"/>
      <c r="D263" s="242"/>
      <c r="E263" s="243" t="s">
        <v>22</v>
      </c>
      <c r="F263" s="244" t="s">
        <v>203</v>
      </c>
      <c r="G263" s="242"/>
      <c r="H263" s="242"/>
      <c r="I263" s="242"/>
      <c r="J263" s="242"/>
      <c r="K263" s="245">
        <v>8</v>
      </c>
      <c r="L263" s="242"/>
      <c r="M263" s="242"/>
      <c r="N263" s="242"/>
      <c r="O263" s="242"/>
      <c r="P263" s="242"/>
      <c r="Q263" s="242"/>
      <c r="R263" s="246"/>
      <c r="T263" s="247"/>
      <c r="U263" s="242"/>
      <c r="V263" s="242"/>
      <c r="W263" s="242"/>
      <c r="X263" s="242"/>
      <c r="Y263" s="242"/>
      <c r="Z263" s="242"/>
      <c r="AA263" s="248"/>
      <c r="AT263" s="249" t="s">
        <v>158</v>
      </c>
      <c r="AU263" s="249" t="s">
        <v>108</v>
      </c>
      <c r="AV263" s="11" t="s">
        <v>108</v>
      </c>
      <c r="AW263" s="11" t="s">
        <v>36</v>
      </c>
      <c r="AX263" s="11" t="s">
        <v>78</v>
      </c>
      <c r="AY263" s="249" t="s">
        <v>150</v>
      </c>
    </row>
    <row r="264" s="10" customFormat="1" ht="25.5" customHeight="1">
      <c r="B264" s="232"/>
      <c r="C264" s="233"/>
      <c r="D264" s="233"/>
      <c r="E264" s="234" t="s">
        <v>22</v>
      </c>
      <c r="F264" s="259" t="s">
        <v>460</v>
      </c>
      <c r="G264" s="233"/>
      <c r="H264" s="233"/>
      <c r="I264" s="233"/>
      <c r="J264" s="233"/>
      <c r="K264" s="234" t="s">
        <v>22</v>
      </c>
      <c r="L264" s="233"/>
      <c r="M264" s="233"/>
      <c r="N264" s="233"/>
      <c r="O264" s="233"/>
      <c r="P264" s="233"/>
      <c r="Q264" s="233"/>
      <c r="R264" s="237"/>
      <c r="T264" s="238"/>
      <c r="U264" s="233"/>
      <c r="V264" s="233"/>
      <c r="W264" s="233"/>
      <c r="X264" s="233"/>
      <c r="Y264" s="233"/>
      <c r="Z264" s="233"/>
      <c r="AA264" s="239"/>
      <c r="AT264" s="240" t="s">
        <v>158</v>
      </c>
      <c r="AU264" s="240" t="s">
        <v>108</v>
      </c>
      <c r="AV264" s="10" t="s">
        <v>86</v>
      </c>
      <c r="AW264" s="10" t="s">
        <v>36</v>
      </c>
      <c r="AX264" s="10" t="s">
        <v>78</v>
      </c>
      <c r="AY264" s="240" t="s">
        <v>150</v>
      </c>
    </row>
    <row r="265" s="11" customFormat="1" ht="16.5" customHeight="1">
      <c r="B265" s="241"/>
      <c r="C265" s="242"/>
      <c r="D265" s="242"/>
      <c r="E265" s="243" t="s">
        <v>22</v>
      </c>
      <c r="F265" s="244" t="s">
        <v>203</v>
      </c>
      <c r="G265" s="242"/>
      <c r="H265" s="242"/>
      <c r="I265" s="242"/>
      <c r="J265" s="242"/>
      <c r="K265" s="245">
        <v>8</v>
      </c>
      <c r="L265" s="242"/>
      <c r="M265" s="242"/>
      <c r="N265" s="242"/>
      <c r="O265" s="242"/>
      <c r="P265" s="242"/>
      <c r="Q265" s="242"/>
      <c r="R265" s="246"/>
      <c r="T265" s="247"/>
      <c r="U265" s="242"/>
      <c r="V265" s="242"/>
      <c r="W265" s="242"/>
      <c r="X265" s="242"/>
      <c r="Y265" s="242"/>
      <c r="Z265" s="242"/>
      <c r="AA265" s="248"/>
      <c r="AT265" s="249" t="s">
        <v>158</v>
      </c>
      <c r="AU265" s="249" t="s">
        <v>108</v>
      </c>
      <c r="AV265" s="11" t="s">
        <v>108</v>
      </c>
      <c r="AW265" s="11" t="s">
        <v>36</v>
      </c>
      <c r="AX265" s="11" t="s">
        <v>78</v>
      </c>
      <c r="AY265" s="249" t="s">
        <v>150</v>
      </c>
    </row>
    <row r="266" s="12" customFormat="1" ht="16.5" customHeight="1">
      <c r="B266" s="250"/>
      <c r="C266" s="251"/>
      <c r="D266" s="251"/>
      <c r="E266" s="252" t="s">
        <v>22</v>
      </c>
      <c r="F266" s="253" t="s">
        <v>167</v>
      </c>
      <c r="G266" s="251"/>
      <c r="H266" s="251"/>
      <c r="I266" s="251"/>
      <c r="J266" s="251"/>
      <c r="K266" s="254">
        <v>16</v>
      </c>
      <c r="L266" s="251"/>
      <c r="M266" s="251"/>
      <c r="N266" s="251"/>
      <c r="O266" s="251"/>
      <c r="P266" s="251"/>
      <c r="Q266" s="251"/>
      <c r="R266" s="255"/>
      <c r="T266" s="256"/>
      <c r="U266" s="251"/>
      <c r="V266" s="251"/>
      <c r="W266" s="251"/>
      <c r="X266" s="251"/>
      <c r="Y266" s="251"/>
      <c r="Z266" s="251"/>
      <c r="AA266" s="257"/>
      <c r="AT266" s="258" t="s">
        <v>158</v>
      </c>
      <c r="AU266" s="258" t="s">
        <v>108</v>
      </c>
      <c r="AV266" s="12" t="s">
        <v>155</v>
      </c>
      <c r="AW266" s="12" t="s">
        <v>36</v>
      </c>
      <c r="AX266" s="12" t="s">
        <v>86</v>
      </c>
      <c r="AY266" s="258" t="s">
        <v>150</v>
      </c>
    </row>
    <row r="267" s="1" customFormat="1" ht="38.25" customHeight="1">
      <c r="B267" s="48"/>
      <c r="C267" s="221" t="s">
        <v>461</v>
      </c>
      <c r="D267" s="221" t="s">
        <v>151</v>
      </c>
      <c r="E267" s="222" t="s">
        <v>462</v>
      </c>
      <c r="F267" s="223" t="s">
        <v>463</v>
      </c>
      <c r="G267" s="223"/>
      <c r="H267" s="223"/>
      <c r="I267" s="223"/>
      <c r="J267" s="224" t="s">
        <v>161</v>
      </c>
      <c r="K267" s="225">
        <v>17.199999999999999</v>
      </c>
      <c r="L267" s="226">
        <v>0</v>
      </c>
      <c r="M267" s="227"/>
      <c r="N267" s="228">
        <f>ROUND(L267*K267,2)</f>
        <v>0</v>
      </c>
      <c r="O267" s="228"/>
      <c r="P267" s="228"/>
      <c r="Q267" s="228"/>
      <c r="R267" s="50"/>
      <c r="T267" s="229" t="s">
        <v>22</v>
      </c>
      <c r="U267" s="58" t="s">
        <v>43</v>
      </c>
      <c r="V267" s="49"/>
      <c r="W267" s="230">
        <f>V267*K267</f>
        <v>0</v>
      </c>
      <c r="X267" s="230">
        <v>0</v>
      </c>
      <c r="Y267" s="230">
        <f>X267*K267</f>
        <v>0</v>
      </c>
      <c r="Z267" s="230">
        <v>0</v>
      </c>
      <c r="AA267" s="231">
        <f>Z267*K267</f>
        <v>0</v>
      </c>
      <c r="AR267" s="24" t="s">
        <v>155</v>
      </c>
      <c r="AT267" s="24" t="s">
        <v>151</v>
      </c>
      <c r="AU267" s="24" t="s">
        <v>108</v>
      </c>
      <c r="AY267" s="24" t="s">
        <v>150</v>
      </c>
      <c r="BE267" s="144">
        <f>IF(U267="základní",N267,0)</f>
        <v>0</v>
      </c>
      <c r="BF267" s="144">
        <f>IF(U267="snížená",N267,0)</f>
        <v>0</v>
      </c>
      <c r="BG267" s="144">
        <f>IF(U267="zákl. přenesená",N267,0)</f>
        <v>0</v>
      </c>
      <c r="BH267" s="144">
        <f>IF(U267="sníž. přenesená",N267,0)</f>
        <v>0</v>
      </c>
      <c r="BI267" s="144">
        <f>IF(U267="nulová",N267,0)</f>
        <v>0</v>
      </c>
      <c r="BJ267" s="24" t="s">
        <v>86</v>
      </c>
      <c r="BK267" s="144">
        <f>ROUND(L267*K267,2)</f>
        <v>0</v>
      </c>
      <c r="BL267" s="24" t="s">
        <v>155</v>
      </c>
      <c r="BM267" s="24" t="s">
        <v>464</v>
      </c>
    </row>
    <row r="268" s="10" customFormat="1" ht="25.5" customHeight="1">
      <c r="B268" s="232"/>
      <c r="C268" s="233"/>
      <c r="D268" s="233"/>
      <c r="E268" s="234" t="s">
        <v>22</v>
      </c>
      <c r="F268" s="235" t="s">
        <v>465</v>
      </c>
      <c r="G268" s="236"/>
      <c r="H268" s="236"/>
      <c r="I268" s="236"/>
      <c r="J268" s="233"/>
      <c r="K268" s="234" t="s">
        <v>22</v>
      </c>
      <c r="L268" s="233"/>
      <c r="M268" s="233"/>
      <c r="N268" s="233"/>
      <c r="O268" s="233"/>
      <c r="P268" s="233"/>
      <c r="Q268" s="233"/>
      <c r="R268" s="237"/>
      <c r="T268" s="238"/>
      <c r="U268" s="233"/>
      <c r="V268" s="233"/>
      <c r="W268" s="233"/>
      <c r="X268" s="233"/>
      <c r="Y268" s="233"/>
      <c r="Z268" s="233"/>
      <c r="AA268" s="239"/>
      <c r="AT268" s="240" t="s">
        <v>158</v>
      </c>
      <c r="AU268" s="240" t="s">
        <v>108</v>
      </c>
      <c r="AV268" s="10" t="s">
        <v>86</v>
      </c>
      <c r="AW268" s="10" t="s">
        <v>36</v>
      </c>
      <c r="AX268" s="10" t="s">
        <v>78</v>
      </c>
      <c r="AY268" s="240" t="s">
        <v>150</v>
      </c>
    </row>
    <row r="269" s="11" customFormat="1" ht="16.5" customHeight="1">
      <c r="B269" s="241"/>
      <c r="C269" s="242"/>
      <c r="D269" s="242"/>
      <c r="E269" s="243" t="s">
        <v>22</v>
      </c>
      <c r="F269" s="244" t="s">
        <v>466</v>
      </c>
      <c r="G269" s="242"/>
      <c r="H269" s="242"/>
      <c r="I269" s="242"/>
      <c r="J269" s="242"/>
      <c r="K269" s="245">
        <v>17.199999999999999</v>
      </c>
      <c r="L269" s="242"/>
      <c r="M269" s="242"/>
      <c r="N269" s="242"/>
      <c r="O269" s="242"/>
      <c r="P269" s="242"/>
      <c r="Q269" s="242"/>
      <c r="R269" s="246"/>
      <c r="T269" s="247"/>
      <c r="U269" s="242"/>
      <c r="V269" s="242"/>
      <c r="W269" s="242"/>
      <c r="X269" s="242"/>
      <c r="Y269" s="242"/>
      <c r="Z269" s="242"/>
      <c r="AA269" s="248"/>
      <c r="AT269" s="249" t="s">
        <v>158</v>
      </c>
      <c r="AU269" s="249" t="s">
        <v>108</v>
      </c>
      <c r="AV269" s="11" t="s">
        <v>108</v>
      </c>
      <c r="AW269" s="11" t="s">
        <v>36</v>
      </c>
      <c r="AX269" s="11" t="s">
        <v>86</v>
      </c>
      <c r="AY269" s="249" t="s">
        <v>150</v>
      </c>
    </row>
    <row r="270" s="9" customFormat="1" ht="29.88" customHeight="1">
      <c r="B270" s="207"/>
      <c r="C270" s="208"/>
      <c r="D270" s="218" t="s">
        <v>121</v>
      </c>
      <c r="E270" s="218"/>
      <c r="F270" s="218"/>
      <c r="G270" s="218"/>
      <c r="H270" s="218"/>
      <c r="I270" s="218"/>
      <c r="J270" s="218"/>
      <c r="K270" s="218"/>
      <c r="L270" s="218"/>
      <c r="M270" s="218"/>
      <c r="N270" s="219">
        <f>BK270</f>
        <v>0</v>
      </c>
      <c r="O270" s="220"/>
      <c r="P270" s="220"/>
      <c r="Q270" s="220"/>
      <c r="R270" s="211"/>
      <c r="T270" s="212"/>
      <c r="U270" s="208"/>
      <c r="V270" s="208"/>
      <c r="W270" s="213">
        <f>SUM(W271:W280)</f>
        <v>0</v>
      </c>
      <c r="X270" s="208"/>
      <c r="Y270" s="213">
        <f>SUM(Y271:Y280)</f>
        <v>0</v>
      </c>
      <c r="Z270" s="208"/>
      <c r="AA270" s="214">
        <f>SUM(AA271:AA280)</f>
        <v>0</v>
      </c>
      <c r="AR270" s="215" t="s">
        <v>86</v>
      </c>
      <c r="AT270" s="216" t="s">
        <v>77</v>
      </c>
      <c r="AU270" s="216" t="s">
        <v>86</v>
      </c>
      <c r="AY270" s="215" t="s">
        <v>150</v>
      </c>
      <c r="BK270" s="217">
        <f>SUM(BK271:BK280)</f>
        <v>0</v>
      </c>
    </row>
    <row r="271" s="1" customFormat="1" ht="25.5" customHeight="1">
      <c r="B271" s="48"/>
      <c r="C271" s="221" t="s">
        <v>467</v>
      </c>
      <c r="D271" s="221" t="s">
        <v>151</v>
      </c>
      <c r="E271" s="222" t="s">
        <v>283</v>
      </c>
      <c r="F271" s="223" t="s">
        <v>284</v>
      </c>
      <c r="G271" s="223"/>
      <c r="H271" s="223"/>
      <c r="I271" s="223"/>
      <c r="J271" s="224" t="s">
        <v>206</v>
      </c>
      <c r="K271" s="225">
        <v>5.6779999999999999</v>
      </c>
      <c r="L271" s="226">
        <v>0</v>
      </c>
      <c r="M271" s="227"/>
      <c r="N271" s="228">
        <f>ROUND(L271*K271,2)</f>
        <v>0</v>
      </c>
      <c r="O271" s="228"/>
      <c r="P271" s="228"/>
      <c r="Q271" s="228"/>
      <c r="R271" s="50"/>
      <c r="T271" s="229" t="s">
        <v>22</v>
      </c>
      <c r="U271" s="58" t="s">
        <v>43</v>
      </c>
      <c r="V271" s="49"/>
      <c r="W271" s="230">
        <f>V271*K271</f>
        <v>0</v>
      </c>
      <c r="X271" s="230">
        <v>0</v>
      </c>
      <c r="Y271" s="230">
        <f>X271*K271</f>
        <v>0</v>
      </c>
      <c r="Z271" s="230">
        <v>0</v>
      </c>
      <c r="AA271" s="231">
        <f>Z271*K271</f>
        <v>0</v>
      </c>
      <c r="AR271" s="24" t="s">
        <v>155</v>
      </c>
      <c r="AT271" s="24" t="s">
        <v>151</v>
      </c>
      <c r="AU271" s="24" t="s">
        <v>108</v>
      </c>
      <c r="AY271" s="24" t="s">
        <v>150</v>
      </c>
      <c r="BE271" s="144">
        <f>IF(U271="základní",N271,0)</f>
        <v>0</v>
      </c>
      <c r="BF271" s="144">
        <f>IF(U271="snížená",N271,0)</f>
        <v>0</v>
      </c>
      <c r="BG271" s="144">
        <f>IF(U271="zákl. přenesená",N271,0)</f>
        <v>0</v>
      </c>
      <c r="BH271" s="144">
        <f>IF(U271="sníž. přenesená",N271,0)</f>
        <v>0</v>
      </c>
      <c r="BI271" s="144">
        <f>IF(U271="nulová",N271,0)</f>
        <v>0</v>
      </c>
      <c r="BJ271" s="24" t="s">
        <v>86</v>
      </c>
      <c r="BK271" s="144">
        <f>ROUND(L271*K271,2)</f>
        <v>0</v>
      </c>
      <c r="BL271" s="24" t="s">
        <v>155</v>
      </c>
      <c r="BM271" s="24" t="s">
        <v>285</v>
      </c>
    </row>
    <row r="272" s="10" customFormat="1" ht="16.5" customHeight="1">
      <c r="B272" s="232"/>
      <c r="C272" s="233"/>
      <c r="D272" s="233"/>
      <c r="E272" s="234" t="s">
        <v>22</v>
      </c>
      <c r="F272" s="235" t="s">
        <v>286</v>
      </c>
      <c r="G272" s="236"/>
      <c r="H272" s="236"/>
      <c r="I272" s="236"/>
      <c r="J272" s="233"/>
      <c r="K272" s="234" t="s">
        <v>22</v>
      </c>
      <c r="L272" s="233"/>
      <c r="M272" s="233"/>
      <c r="N272" s="233"/>
      <c r="O272" s="233"/>
      <c r="P272" s="233"/>
      <c r="Q272" s="233"/>
      <c r="R272" s="237"/>
      <c r="T272" s="238"/>
      <c r="U272" s="233"/>
      <c r="V272" s="233"/>
      <c r="W272" s="233"/>
      <c r="X272" s="233"/>
      <c r="Y272" s="233"/>
      <c r="Z272" s="233"/>
      <c r="AA272" s="239"/>
      <c r="AT272" s="240" t="s">
        <v>158</v>
      </c>
      <c r="AU272" s="240" t="s">
        <v>108</v>
      </c>
      <c r="AV272" s="10" t="s">
        <v>86</v>
      </c>
      <c r="AW272" s="10" t="s">
        <v>36</v>
      </c>
      <c r="AX272" s="10" t="s">
        <v>78</v>
      </c>
      <c r="AY272" s="240" t="s">
        <v>150</v>
      </c>
    </row>
    <row r="273" s="11" customFormat="1" ht="16.5" customHeight="1">
      <c r="B273" s="241"/>
      <c r="C273" s="242"/>
      <c r="D273" s="242"/>
      <c r="E273" s="243" t="s">
        <v>22</v>
      </c>
      <c r="F273" s="244" t="s">
        <v>468</v>
      </c>
      <c r="G273" s="242"/>
      <c r="H273" s="242"/>
      <c r="I273" s="242"/>
      <c r="J273" s="242"/>
      <c r="K273" s="245">
        <v>5.6779999999999999</v>
      </c>
      <c r="L273" s="242"/>
      <c r="M273" s="242"/>
      <c r="N273" s="242"/>
      <c r="O273" s="242"/>
      <c r="P273" s="242"/>
      <c r="Q273" s="242"/>
      <c r="R273" s="246"/>
      <c r="T273" s="247"/>
      <c r="U273" s="242"/>
      <c r="V273" s="242"/>
      <c r="W273" s="242"/>
      <c r="X273" s="242"/>
      <c r="Y273" s="242"/>
      <c r="Z273" s="242"/>
      <c r="AA273" s="248"/>
      <c r="AT273" s="249" t="s">
        <v>158</v>
      </c>
      <c r="AU273" s="249" t="s">
        <v>108</v>
      </c>
      <c r="AV273" s="11" t="s">
        <v>108</v>
      </c>
      <c r="AW273" s="11" t="s">
        <v>36</v>
      </c>
      <c r="AX273" s="11" t="s">
        <v>86</v>
      </c>
      <c r="AY273" s="249" t="s">
        <v>150</v>
      </c>
    </row>
    <row r="274" s="1" customFormat="1" ht="25.5" customHeight="1">
      <c r="B274" s="48"/>
      <c r="C274" s="221" t="s">
        <v>469</v>
      </c>
      <c r="D274" s="221" t="s">
        <v>151</v>
      </c>
      <c r="E274" s="222" t="s">
        <v>289</v>
      </c>
      <c r="F274" s="223" t="s">
        <v>290</v>
      </c>
      <c r="G274" s="223"/>
      <c r="H274" s="223"/>
      <c r="I274" s="223"/>
      <c r="J274" s="224" t="s">
        <v>206</v>
      </c>
      <c r="K274" s="225">
        <v>51.101999999999997</v>
      </c>
      <c r="L274" s="226">
        <v>0</v>
      </c>
      <c r="M274" s="227"/>
      <c r="N274" s="228">
        <f>ROUND(L274*K274,2)</f>
        <v>0</v>
      </c>
      <c r="O274" s="228"/>
      <c r="P274" s="228"/>
      <c r="Q274" s="228"/>
      <c r="R274" s="50"/>
      <c r="T274" s="229" t="s">
        <v>22</v>
      </c>
      <c r="U274" s="58" t="s">
        <v>43</v>
      </c>
      <c r="V274" s="49"/>
      <c r="W274" s="230">
        <f>V274*K274</f>
        <v>0</v>
      </c>
      <c r="X274" s="230">
        <v>0</v>
      </c>
      <c r="Y274" s="230">
        <f>X274*K274</f>
        <v>0</v>
      </c>
      <c r="Z274" s="230">
        <v>0</v>
      </c>
      <c r="AA274" s="231">
        <f>Z274*K274</f>
        <v>0</v>
      </c>
      <c r="AR274" s="24" t="s">
        <v>155</v>
      </c>
      <c r="AT274" s="24" t="s">
        <v>151</v>
      </c>
      <c r="AU274" s="24" t="s">
        <v>108</v>
      </c>
      <c r="AY274" s="24" t="s">
        <v>150</v>
      </c>
      <c r="BE274" s="144">
        <f>IF(U274="základní",N274,0)</f>
        <v>0</v>
      </c>
      <c r="BF274" s="144">
        <f>IF(U274="snížená",N274,0)</f>
        <v>0</v>
      </c>
      <c r="BG274" s="144">
        <f>IF(U274="zákl. přenesená",N274,0)</f>
        <v>0</v>
      </c>
      <c r="BH274" s="144">
        <f>IF(U274="sníž. přenesená",N274,0)</f>
        <v>0</v>
      </c>
      <c r="BI274" s="144">
        <f>IF(U274="nulová",N274,0)</f>
        <v>0</v>
      </c>
      <c r="BJ274" s="24" t="s">
        <v>86</v>
      </c>
      <c r="BK274" s="144">
        <f>ROUND(L274*K274,2)</f>
        <v>0</v>
      </c>
      <c r="BL274" s="24" t="s">
        <v>155</v>
      </c>
      <c r="BM274" s="24" t="s">
        <v>291</v>
      </c>
    </row>
    <row r="275" s="1" customFormat="1" ht="25.5" customHeight="1">
      <c r="B275" s="48"/>
      <c r="C275" s="221" t="s">
        <v>470</v>
      </c>
      <c r="D275" s="221" t="s">
        <v>151</v>
      </c>
      <c r="E275" s="222" t="s">
        <v>293</v>
      </c>
      <c r="F275" s="223" t="s">
        <v>294</v>
      </c>
      <c r="G275" s="223"/>
      <c r="H275" s="223"/>
      <c r="I275" s="223"/>
      <c r="J275" s="224" t="s">
        <v>206</v>
      </c>
      <c r="K275" s="225">
        <v>12.949</v>
      </c>
      <c r="L275" s="226">
        <v>0</v>
      </c>
      <c r="M275" s="227"/>
      <c r="N275" s="228">
        <f>ROUND(L275*K275,2)</f>
        <v>0</v>
      </c>
      <c r="O275" s="228"/>
      <c r="P275" s="228"/>
      <c r="Q275" s="228"/>
      <c r="R275" s="50"/>
      <c r="T275" s="229" t="s">
        <v>22</v>
      </c>
      <c r="U275" s="58" t="s">
        <v>43</v>
      </c>
      <c r="V275" s="49"/>
      <c r="W275" s="230">
        <f>V275*K275</f>
        <v>0</v>
      </c>
      <c r="X275" s="230">
        <v>0</v>
      </c>
      <c r="Y275" s="230">
        <f>X275*K275</f>
        <v>0</v>
      </c>
      <c r="Z275" s="230">
        <v>0</v>
      </c>
      <c r="AA275" s="231">
        <f>Z275*K275</f>
        <v>0</v>
      </c>
      <c r="AR275" s="24" t="s">
        <v>155</v>
      </c>
      <c r="AT275" s="24" t="s">
        <v>151</v>
      </c>
      <c r="AU275" s="24" t="s">
        <v>108</v>
      </c>
      <c r="AY275" s="24" t="s">
        <v>150</v>
      </c>
      <c r="BE275" s="144">
        <f>IF(U275="základní",N275,0)</f>
        <v>0</v>
      </c>
      <c r="BF275" s="144">
        <f>IF(U275="snížená",N275,0)</f>
        <v>0</v>
      </c>
      <c r="BG275" s="144">
        <f>IF(U275="zákl. přenesená",N275,0)</f>
        <v>0</v>
      </c>
      <c r="BH275" s="144">
        <f>IF(U275="sníž. přenesená",N275,0)</f>
        <v>0</v>
      </c>
      <c r="BI275" s="144">
        <f>IF(U275="nulová",N275,0)</f>
        <v>0</v>
      </c>
      <c r="BJ275" s="24" t="s">
        <v>86</v>
      </c>
      <c r="BK275" s="144">
        <f>ROUND(L275*K275,2)</f>
        <v>0</v>
      </c>
      <c r="BL275" s="24" t="s">
        <v>155</v>
      </c>
      <c r="BM275" s="24" t="s">
        <v>295</v>
      </c>
    </row>
    <row r="276" s="10" customFormat="1" ht="16.5" customHeight="1">
      <c r="B276" s="232"/>
      <c r="C276" s="233"/>
      <c r="D276" s="233"/>
      <c r="E276" s="234" t="s">
        <v>22</v>
      </c>
      <c r="F276" s="235" t="s">
        <v>296</v>
      </c>
      <c r="G276" s="236"/>
      <c r="H276" s="236"/>
      <c r="I276" s="236"/>
      <c r="J276" s="233"/>
      <c r="K276" s="234" t="s">
        <v>22</v>
      </c>
      <c r="L276" s="233"/>
      <c r="M276" s="233"/>
      <c r="N276" s="233"/>
      <c r="O276" s="233"/>
      <c r="P276" s="233"/>
      <c r="Q276" s="233"/>
      <c r="R276" s="237"/>
      <c r="T276" s="238"/>
      <c r="U276" s="233"/>
      <c r="V276" s="233"/>
      <c r="W276" s="233"/>
      <c r="X276" s="233"/>
      <c r="Y276" s="233"/>
      <c r="Z276" s="233"/>
      <c r="AA276" s="239"/>
      <c r="AT276" s="240" t="s">
        <v>158</v>
      </c>
      <c r="AU276" s="240" t="s">
        <v>108</v>
      </c>
      <c r="AV276" s="10" t="s">
        <v>86</v>
      </c>
      <c r="AW276" s="10" t="s">
        <v>36</v>
      </c>
      <c r="AX276" s="10" t="s">
        <v>78</v>
      </c>
      <c r="AY276" s="240" t="s">
        <v>150</v>
      </c>
    </row>
    <row r="277" s="11" customFormat="1" ht="16.5" customHeight="1">
      <c r="B277" s="241"/>
      <c r="C277" s="242"/>
      <c r="D277" s="242"/>
      <c r="E277" s="243" t="s">
        <v>22</v>
      </c>
      <c r="F277" s="244" t="s">
        <v>471</v>
      </c>
      <c r="G277" s="242"/>
      <c r="H277" s="242"/>
      <c r="I277" s="242"/>
      <c r="J277" s="242"/>
      <c r="K277" s="245">
        <v>12.949</v>
      </c>
      <c r="L277" s="242"/>
      <c r="M277" s="242"/>
      <c r="N277" s="242"/>
      <c r="O277" s="242"/>
      <c r="P277" s="242"/>
      <c r="Q277" s="242"/>
      <c r="R277" s="246"/>
      <c r="T277" s="247"/>
      <c r="U277" s="242"/>
      <c r="V277" s="242"/>
      <c r="W277" s="242"/>
      <c r="X277" s="242"/>
      <c r="Y277" s="242"/>
      <c r="Z277" s="242"/>
      <c r="AA277" s="248"/>
      <c r="AT277" s="249" t="s">
        <v>158</v>
      </c>
      <c r="AU277" s="249" t="s">
        <v>108</v>
      </c>
      <c r="AV277" s="11" t="s">
        <v>108</v>
      </c>
      <c r="AW277" s="11" t="s">
        <v>36</v>
      </c>
      <c r="AX277" s="11" t="s">
        <v>86</v>
      </c>
      <c r="AY277" s="249" t="s">
        <v>150</v>
      </c>
    </row>
    <row r="278" s="1" customFormat="1" ht="25.5" customHeight="1">
      <c r="B278" s="48"/>
      <c r="C278" s="221" t="s">
        <v>472</v>
      </c>
      <c r="D278" s="221" t="s">
        <v>151</v>
      </c>
      <c r="E278" s="222" t="s">
        <v>299</v>
      </c>
      <c r="F278" s="223" t="s">
        <v>300</v>
      </c>
      <c r="G278" s="223"/>
      <c r="H278" s="223"/>
      <c r="I278" s="223"/>
      <c r="J278" s="224" t="s">
        <v>206</v>
      </c>
      <c r="K278" s="225">
        <v>116.541</v>
      </c>
      <c r="L278" s="226">
        <v>0</v>
      </c>
      <c r="M278" s="227"/>
      <c r="N278" s="228">
        <f>ROUND(L278*K278,2)</f>
        <v>0</v>
      </c>
      <c r="O278" s="228"/>
      <c r="P278" s="228"/>
      <c r="Q278" s="228"/>
      <c r="R278" s="50"/>
      <c r="T278" s="229" t="s">
        <v>22</v>
      </c>
      <c r="U278" s="58" t="s">
        <v>43</v>
      </c>
      <c r="V278" s="49"/>
      <c r="W278" s="230">
        <f>V278*K278</f>
        <v>0</v>
      </c>
      <c r="X278" s="230">
        <v>0</v>
      </c>
      <c r="Y278" s="230">
        <f>X278*K278</f>
        <v>0</v>
      </c>
      <c r="Z278" s="230">
        <v>0</v>
      </c>
      <c r="AA278" s="231">
        <f>Z278*K278</f>
        <v>0</v>
      </c>
      <c r="AR278" s="24" t="s">
        <v>155</v>
      </c>
      <c r="AT278" s="24" t="s">
        <v>151</v>
      </c>
      <c r="AU278" s="24" t="s">
        <v>108</v>
      </c>
      <c r="AY278" s="24" t="s">
        <v>150</v>
      </c>
      <c r="BE278" s="144">
        <f>IF(U278="základní",N278,0)</f>
        <v>0</v>
      </c>
      <c r="BF278" s="144">
        <f>IF(U278="snížená",N278,0)</f>
        <v>0</v>
      </c>
      <c r="BG278" s="144">
        <f>IF(U278="zákl. přenesená",N278,0)</f>
        <v>0</v>
      </c>
      <c r="BH278" s="144">
        <f>IF(U278="sníž. přenesená",N278,0)</f>
        <v>0</v>
      </c>
      <c r="BI278" s="144">
        <f>IF(U278="nulová",N278,0)</f>
        <v>0</v>
      </c>
      <c r="BJ278" s="24" t="s">
        <v>86</v>
      </c>
      <c r="BK278" s="144">
        <f>ROUND(L278*K278,2)</f>
        <v>0</v>
      </c>
      <c r="BL278" s="24" t="s">
        <v>155</v>
      </c>
      <c r="BM278" s="24" t="s">
        <v>301</v>
      </c>
    </row>
    <row r="279" s="1" customFormat="1" ht="38.25" customHeight="1">
      <c r="B279" s="48"/>
      <c r="C279" s="221" t="s">
        <v>473</v>
      </c>
      <c r="D279" s="221" t="s">
        <v>151</v>
      </c>
      <c r="E279" s="222" t="s">
        <v>303</v>
      </c>
      <c r="F279" s="223" t="s">
        <v>304</v>
      </c>
      <c r="G279" s="223"/>
      <c r="H279" s="223"/>
      <c r="I279" s="223"/>
      <c r="J279" s="224" t="s">
        <v>206</v>
      </c>
      <c r="K279" s="225">
        <v>12.949</v>
      </c>
      <c r="L279" s="226">
        <v>0</v>
      </c>
      <c r="M279" s="227"/>
      <c r="N279" s="228">
        <f>ROUND(L279*K279,2)</f>
        <v>0</v>
      </c>
      <c r="O279" s="228"/>
      <c r="P279" s="228"/>
      <c r="Q279" s="228"/>
      <c r="R279" s="50"/>
      <c r="T279" s="229" t="s">
        <v>22</v>
      </c>
      <c r="U279" s="58" t="s">
        <v>43</v>
      </c>
      <c r="V279" s="49"/>
      <c r="W279" s="230">
        <f>V279*K279</f>
        <v>0</v>
      </c>
      <c r="X279" s="230">
        <v>0</v>
      </c>
      <c r="Y279" s="230">
        <f>X279*K279</f>
        <v>0</v>
      </c>
      <c r="Z279" s="230">
        <v>0</v>
      </c>
      <c r="AA279" s="231">
        <f>Z279*K279</f>
        <v>0</v>
      </c>
      <c r="AR279" s="24" t="s">
        <v>155</v>
      </c>
      <c r="AT279" s="24" t="s">
        <v>151</v>
      </c>
      <c r="AU279" s="24" t="s">
        <v>108</v>
      </c>
      <c r="AY279" s="24" t="s">
        <v>150</v>
      </c>
      <c r="BE279" s="144">
        <f>IF(U279="základní",N279,0)</f>
        <v>0</v>
      </c>
      <c r="BF279" s="144">
        <f>IF(U279="snížená",N279,0)</f>
        <v>0</v>
      </c>
      <c r="BG279" s="144">
        <f>IF(U279="zákl. přenesená",N279,0)</f>
        <v>0</v>
      </c>
      <c r="BH279" s="144">
        <f>IF(U279="sníž. přenesená",N279,0)</f>
        <v>0</v>
      </c>
      <c r="BI279" s="144">
        <f>IF(U279="nulová",N279,0)</f>
        <v>0</v>
      </c>
      <c r="BJ279" s="24" t="s">
        <v>86</v>
      </c>
      <c r="BK279" s="144">
        <f>ROUND(L279*K279,2)</f>
        <v>0</v>
      </c>
      <c r="BL279" s="24" t="s">
        <v>155</v>
      </c>
      <c r="BM279" s="24" t="s">
        <v>305</v>
      </c>
    </row>
    <row r="280" s="1" customFormat="1" ht="38.25" customHeight="1">
      <c r="B280" s="48"/>
      <c r="C280" s="221" t="s">
        <v>474</v>
      </c>
      <c r="D280" s="221" t="s">
        <v>151</v>
      </c>
      <c r="E280" s="222" t="s">
        <v>307</v>
      </c>
      <c r="F280" s="223" t="s">
        <v>308</v>
      </c>
      <c r="G280" s="223"/>
      <c r="H280" s="223"/>
      <c r="I280" s="223"/>
      <c r="J280" s="224" t="s">
        <v>206</v>
      </c>
      <c r="K280" s="225">
        <v>5.6779999999999999</v>
      </c>
      <c r="L280" s="226">
        <v>0</v>
      </c>
      <c r="M280" s="227"/>
      <c r="N280" s="228">
        <f>ROUND(L280*K280,2)</f>
        <v>0</v>
      </c>
      <c r="O280" s="228"/>
      <c r="P280" s="228"/>
      <c r="Q280" s="228"/>
      <c r="R280" s="50"/>
      <c r="T280" s="229" t="s">
        <v>22</v>
      </c>
      <c r="U280" s="58" t="s">
        <v>43</v>
      </c>
      <c r="V280" s="49"/>
      <c r="W280" s="230">
        <f>V280*K280</f>
        <v>0</v>
      </c>
      <c r="X280" s="230">
        <v>0</v>
      </c>
      <c r="Y280" s="230">
        <f>X280*K280</f>
        <v>0</v>
      </c>
      <c r="Z280" s="230">
        <v>0</v>
      </c>
      <c r="AA280" s="231">
        <f>Z280*K280</f>
        <v>0</v>
      </c>
      <c r="AR280" s="24" t="s">
        <v>155</v>
      </c>
      <c r="AT280" s="24" t="s">
        <v>151</v>
      </c>
      <c r="AU280" s="24" t="s">
        <v>108</v>
      </c>
      <c r="AY280" s="24" t="s">
        <v>150</v>
      </c>
      <c r="BE280" s="144">
        <f>IF(U280="základní",N280,0)</f>
        <v>0</v>
      </c>
      <c r="BF280" s="144">
        <f>IF(U280="snížená",N280,0)</f>
        <v>0</v>
      </c>
      <c r="BG280" s="144">
        <f>IF(U280="zákl. přenesená",N280,0)</f>
        <v>0</v>
      </c>
      <c r="BH280" s="144">
        <f>IF(U280="sníž. přenesená",N280,0)</f>
        <v>0</v>
      </c>
      <c r="BI280" s="144">
        <f>IF(U280="nulová",N280,0)</f>
        <v>0</v>
      </c>
      <c r="BJ280" s="24" t="s">
        <v>86</v>
      </c>
      <c r="BK280" s="144">
        <f>ROUND(L280*K280,2)</f>
        <v>0</v>
      </c>
      <c r="BL280" s="24" t="s">
        <v>155</v>
      </c>
      <c r="BM280" s="24" t="s">
        <v>309</v>
      </c>
    </row>
    <row r="281" s="9" customFormat="1" ht="29.88" customHeight="1">
      <c r="B281" s="207"/>
      <c r="C281" s="208"/>
      <c r="D281" s="218" t="s">
        <v>122</v>
      </c>
      <c r="E281" s="218"/>
      <c r="F281" s="218"/>
      <c r="G281" s="218"/>
      <c r="H281" s="218"/>
      <c r="I281" s="218"/>
      <c r="J281" s="218"/>
      <c r="K281" s="218"/>
      <c r="L281" s="218"/>
      <c r="M281" s="218"/>
      <c r="N281" s="270">
        <f>BK281</f>
        <v>0</v>
      </c>
      <c r="O281" s="271"/>
      <c r="P281" s="271"/>
      <c r="Q281" s="271"/>
      <c r="R281" s="211"/>
      <c r="T281" s="212"/>
      <c r="U281" s="208"/>
      <c r="V281" s="208"/>
      <c r="W281" s="213">
        <f>SUM(W282:W283)</f>
        <v>0</v>
      </c>
      <c r="X281" s="208"/>
      <c r="Y281" s="213">
        <f>SUM(Y282:Y283)</f>
        <v>0</v>
      </c>
      <c r="Z281" s="208"/>
      <c r="AA281" s="214">
        <f>SUM(AA282:AA283)</f>
        <v>0</v>
      </c>
      <c r="AR281" s="215" t="s">
        <v>86</v>
      </c>
      <c r="AT281" s="216" t="s">
        <v>77</v>
      </c>
      <c r="AU281" s="216" t="s">
        <v>86</v>
      </c>
      <c r="AY281" s="215" t="s">
        <v>150</v>
      </c>
      <c r="BK281" s="217">
        <f>SUM(BK282:BK283)</f>
        <v>0</v>
      </c>
    </row>
    <row r="282" s="1" customFormat="1" ht="25.5" customHeight="1">
      <c r="B282" s="48"/>
      <c r="C282" s="221" t="s">
        <v>475</v>
      </c>
      <c r="D282" s="221" t="s">
        <v>151</v>
      </c>
      <c r="E282" s="222" t="s">
        <v>476</v>
      </c>
      <c r="F282" s="223" t="s">
        <v>477</v>
      </c>
      <c r="G282" s="223"/>
      <c r="H282" s="223"/>
      <c r="I282" s="223"/>
      <c r="J282" s="224" t="s">
        <v>206</v>
      </c>
      <c r="K282" s="225">
        <v>9.3030000000000008</v>
      </c>
      <c r="L282" s="226">
        <v>0</v>
      </c>
      <c r="M282" s="227"/>
      <c r="N282" s="228">
        <f>ROUND(L282*K282,2)</f>
        <v>0</v>
      </c>
      <c r="O282" s="228"/>
      <c r="P282" s="228"/>
      <c r="Q282" s="228"/>
      <c r="R282" s="50"/>
      <c r="T282" s="229" t="s">
        <v>22</v>
      </c>
      <c r="U282" s="58" t="s">
        <v>43</v>
      </c>
      <c r="V282" s="49"/>
      <c r="W282" s="230">
        <f>V282*K282</f>
        <v>0</v>
      </c>
      <c r="X282" s="230">
        <v>0</v>
      </c>
      <c r="Y282" s="230">
        <f>X282*K282</f>
        <v>0</v>
      </c>
      <c r="Z282" s="230">
        <v>0</v>
      </c>
      <c r="AA282" s="231">
        <f>Z282*K282</f>
        <v>0</v>
      </c>
      <c r="AR282" s="24" t="s">
        <v>155</v>
      </c>
      <c r="AT282" s="24" t="s">
        <v>151</v>
      </c>
      <c r="AU282" s="24" t="s">
        <v>108</v>
      </c>
      <c r="AY282" s="24" t="s">
        <v>150</v>
      </c>
      <c r="BE282" s="144">
        <f>IF(U282="základní",N282,0)</f>
        <v>0</v>
      </c>
      <c r="BF282" s="144">
        <f>IF(U282="snížená",N282,0)</f>
        <v>0</v>
      </c>
      <c r="BG282" s="144">
        <f>IF(U282="zákl. přenesená",N282,0)</f>
        <v>0</v>
      </c>
      <c r="BH282" s="144">
        <f>IF(U282="sníž. přenesená",N282,0)</f>
        <v>0</v>
      </c>
      <c r="BI282" s="144">
        <f>IF(U282="nulová",N282,0)</f>
        <v>0</v>
      </c>
      <c r="BJ282" s="24" t="s">
        <v>86</v>
      </c>
      <c r="BK282" s="144">
        <f>ROUND(L282*K282,2)</f>
        <v>0</v>
      </c>
      <c r="BL282" s="24" t="s">
        <v>155</v>
      </c>
      <c r="BM282" s="24" t="s">
        <v>478</v>
      </c>
    </row>
    <row r="283" s="1" customFormat="1" ht="25.5" customHeight="1">
      <c r="B283" s="48"/>
      <c r="C283" s="221" t="s">
        <v>479</v>
      </c>
      <c r="D283" s="221" t="s">
        <v>151</v>
      </c>
      <c r="E283" s="222" t="s">
        <v>311</v>
      </c>
      <c r="F283" s="223" t="s">
        <v>312</v>
      </c>
      <c r="G283" s="223"/>
      <c r="H283" s="223"/>
      <c r="I283" s="223"/>
      <c r="J283" s="224" t="s">
        <v>206</v>
      </c>
      <c r="K283" s="225">
        <v>13.954000000000001</v>
      </c>
      <c r="L283" s="226">
        <v>0</v>
      </c>
      <c r="M283" s="227"/>
      <c r="N283" s="228">
        <f>ROUND(L283*K283,2)</f>
        <v>0</v>
      </c>
      <c r="O283" s="228"/>
      <c r="P283" s="228"/>
      <c r="Q283" s="228"/>
      <c r="R283" s="50"/>
      <c r="T283" s="229" t="s">
        <v>22</v>
      </c>
      <c r="U283" s="58" t="s">
        <v>43</v>
      </c>
      <c r="V283" s="49"/>
      <c r="W283" s="230">
        <f>V283*K283</f>
        <v>0</v>
      </c>
      <c r="X283" s="230">
        <v>0</v>
      </c>
      <c r="Y283" s="230">
        <f>X283*K283</f>
        <v>0</v>
      </c>
      <c r="Z283" s="230">
        <v>0</v>
      </c>
      <c r="AA283" s="231">
        <f>Z283*K283</f>
        <v>0</v>
      </c>
      <c r="AR283" s="24" t="s">
        <v>155</v>
      </c>
      <c r="AT283" s="24" t="s">
        <v>151</v>
      </c>
      <c r="AU283" s="24" t="s">
        <v>108</v>
      </c>
      <c r="AY283" s="24" t="s">
        <v>150</v>
      </c>
      <c r="BE283" s="144">
        <f>IF(U283="základní",N283,0)</f>
        <v>0</v>
      </c>
      <c r="BF283" s="144">
        <f>IF(U283="snížená",N283,0)</f>
        <v>0</v>
      </c>
      <c r="BG283" s="144">
        <f>IF(U283="zákl. přenesená",N283,0)</f>
        <v>0</v>
      </c>
      <c r="BH283" s="144">
        <f>IF(U283="sníž. přenesená",N283,0)</f>
        <v>0</v>
      </c>
      <c r="BI283" s="144">
        <f>IF(U283="nulová",N283,0)</f>
        <v>0</v>
      </c>
      <c r="BJ283" s="24" t="s">
        <v>86</v>
      </c>
      <c r="BK283" s="144">
        <f>ROUND(L283*K283,2)</f>
        <v>0</v>
      </c>
      <c r="BL283" s="24" t="s">
        <v>155</v>
      </c>
      <c r="BM283" s="24" t="s">
        <v>313</v>
      </c>
    </row>
    <row r="284" s="9" customFormat="1" ht="37.44" customHeight="1">
      <c r="B284" s="207"/>
      <c r="C284" s="208"/>
      <c r="D284" s="209" t="s">
        <v>123</v>
      </c>
      <c r="E284" s="209"/>
      <c r="F284" s="209"/>
      <c r="G284" s="209"/>
      <c r="H284" s="209"/>
      <c r="I284" s="209"/>
      <c r="J284" s="209"/>
      <c r="K284" s="209"/>
      <c r="L284" s="209"/>
      <c r="M284" s="209"/>
      <c r="N284" s="272">
        <f>BK284</f>
        <v>0</v>
      </c>
      <c r="O284" s="273"/>
      <c r="P284" s="273"/>
      <c r="Q284" s="273"/>
      <c r="R284" s="211"/>
      <c r="T284" s="212"/>
      <c r="U284" s="208"/>
      <c r="V284" s="208"/>
      <c r="W284" s="213">
        <f>W285+W289+W294</f>
        <v>0</v>
      </c>
      <c r="X284" s="208"/>
      <c r="Y284" s="213">
        <f>Y285+Y289+Y294</f>
        <v>0</v>
      </c>
      <c r="Z284" s="208"/>
      <c r="AA284" s="214">
        <f>AA285+AA289+AA294</f>
        <v>0</v>
      </c>
      <c r="AR284" s="215" t="s">
        <v>187</v>
      </c>
      <c r="AT284" s="216" t="s">
        <v>77</v>
      </c>
      <c r="AU284" s="216" t="s">
        <v>78</v>
      </c>
      <c r="AY284" s="215" t="s">
        <v>150</v>
      </c>
      <c r="BK284" s="217">
        <f>BK285+BK289+BK294</f>
        <v>0</v>
      </c>
    </row>
    <row r="285" s="9" customFormat="1" ht="19.92" customHeight="1">
      <c r="B285" s="207"/>
      <c r="C285" s="208"/>
      <c r="D285" s="218" t="s">
        <v>124</v>
      </c>
      <c r="E285" s="218"/>
      <c r="F285" s="218"/>
      <c r="G285" s="218"/>
      <c r="H285" s="218"/>
      <c r="I285" s="218"/>
      <c r="J285" s="218"/>
      <c r="K285" s="218"/>
      <c r="L285" s="218"/>
      <c r="M285" s="218"/>
      <c r="N285" s="219">
        <f>BK285</f>
        <v>0</v>
      </c>
      <c r="O285" s="220"/>
      <c r="P285" s="220"/>
      <c r="Q285" s="220"/>
      <c r="R285" s="211"/>
      <c r="T285" s="212"/>
      <c r="U285" s="208"/>
      <c r="V285" s="208"/>
      <c r="W285" s="213">
        <f>SUM(W286:W288)</f>
        <v>0</v>
      </c>
      <c r="X285" s="208"/>
      <c r="Y285" s="213">
        <f>SUM(Y286:Y288)</f>
        <v>0</v>
      </c>
      <c r="Z285" s="208"/>
      <c r="AA285" s="214">
        <f>SUM(AA286:AA288)</f>
        <v>0</v>
      </c>
      <c r="AR285" s="215" t="s">
        <v>187</v>
      </c>
      <c r="AT285" s="216" t="s">
        <v>77</v>
      </c>
      <c r="AU285" s="216" t="s">
        <v>86</v>
      </c>
      <c r="AY285" s="215" t="s">
        <v>150</v>
      </c>
      <c r="BK285" s="217">
        <f>SUM(BK286:BK288)</f>
        <v>0</v>
      </c>
    </row>
    <row r="286" s="1" customFormat="1" ht="16.5" customHeight="1">
      <c r="B286" s="48"/>
      <c r="C286" s="221" t="s">
        <v>480</v>
      </c>
      <c r="D286" s="221" t="s">
        <v>151</v>
      </c>
      <c r="E286" s="222" t="s">
        <v>315</v>
      </c>
      <c r="F286" s="223" t="s">
        <v>128</v>
      </c>
      <c r="G286" s="223"/>
      <c r="H286" s="223"/>
      <c r="I286" s="223"/>
      <c r="J286" s="224" t="s">
        <v>316</v>
      </c>
      <c r="K286" s="225">
        <v>1</v>
      </c>
      <c r="L286" s="226">
        <v>0</v>
      </c>
      <c r="M286" s="227"/>
      <c r="N286" s="228">
        <f>ROUND(L286*K286,2)</f>
        <v>0</v>
      </c>
      <c r="O286" s="228"/>
      <c r="P286" s="228"/>
      <c r="Q286" s="228"/>
      <c r="R286" s="50"/>
      <c r="T286" s="229" t="s">
        <v>22</v>
      </c>
      <c r="U286" s="58" t="s">
        <v>43</v>
      </c>
      <c r="V286" s="49"/>
      <c r="W286" s="230">
        <f>V286*K286</f>
        <v>0</v>
      </c>
      <c r="X286" s="230">
        <v>0</v>
      </c>
      <c r="Y286" s="230">
        <f>X286*K286</f>
        <v>0</v>
      </c>
      <c r="Z286" s="230">
        <v>0</v>
      </c>
      <c r="AA286" s="231">
        <f>Z286*K286</f>
        <v>0</v>
      </c>
      <c r="AR286" s="24" t="s">
        <v>317</v>
      </c>
      <c r="AT286" s="24" t="s">
        <v>151</v>
      </c>
      <c r="AU286" s="24" t="s">
        <v>108</v>
      </c>
      <c r="AY286" s="24" t="s">
        <v>150</v>
      </c>
      <c r="BE286" s="144">
        <f>IF(U286="základní",N286,0)</f>
        <v>0</v>
      </c>
      <c r="BF286" s="144">
        <f>IF(U286="snížená",N286,0)</f>
        <v>0</v>
      </c>
      <c r="BG286" s="144">
        <f>IF(U286="zákl. přenesená",N286,0)</f>
        <v>0</v>
      </c>
      <c r="BH286" s="144">
        <f>IF(U286="sníž. přenesená",N286,0)</f>
        <v>0</v>
      </c>
      <c r="BI286" s="144">
        <f>IF(U286="nulová",N286,0)</f>
        <v>0</v>
      </c>
      <c r="BJ286" s="24" t="s">
        <v>86</v>
      </c>
      <c r="BK286" s="144">
        <f>ROUND(L286*K286,2)</f>
        <v>0</v>
      </c>
      <c r="BL286" s="24" t="s">
        <v>317</v>
      </c>
      <c r="BM286" s="24" t="s">
        <v>318</v>
      </c>
    </row>
    <row r="287" s="10" customFormat="1" ht="25.5" customHeight="1">
      <c r="B287" s="232"/>
      <c r="C287" s="233"/>
      <c r="D287" s="233"/>
      <c r="E287" s="234" t="s">
        <v>22</v>
      </c>
      <c r="F287" s="235" t="s">
        <v>319</v>
      </c>
      <c r="G287" s="236"/>
      <c r="H287" s="236"/>
      <c r="I287" s="236"/>
      <c r="J287" s="233"/>
      <c r="K287" s="234" t="s">
        <v>22</v>
      </c>
      <c r="L287" s="233"/>
      <c r="M287" s="233"/>
      <c r="N287" s="233"/>
      <c r="O287" s="233"/>
      <c r="P287" s="233"/>
      <c r="Q287" s="233"/>
      <c r="R287" s="237"/>
      <c r="T287" s="238"/>
      <c r="U287" s="233"/>
      <c r="V287" s="233"/>
      <c r="W287" s="233"/>
      <c r="X287" s="233"/>
      <c r="Y287" s="233"/>
      <c r="Z287" s="233"/>
      <c r="AA287" s="239"/>
      <c r="AT287" s="240" t="s">
        <v>158</v>
      </c>
      <c r="AU287" s="240" t="s">
        <v>108</v>
      </c>
      <c r="AV287" s="10" t="s">
        <v>86</v>
      </c>
      <c r="AW287" s="10" t="s">
        <v>36</v>
      </c>
      <c r="AX287" s="10" t="s">
        <v>78</v>
      </c>
      <c r="AY287" s="240" t="s">
        <v>150</v>
      </c>
    </row>
    <row r="288" s="11" customFormat="1" ht="16.5" customHeight="1">
      <c r="B288" s="241"/>
      <c r="C288" s="242"/>
      <c r="D288" s="242"/>
      <c r="E288" s="243" t="s">
        <v>22</v>
      </c>
      <c r="F288" s="244" t="s">
        <v>86</v>
      </c>
      <c r="G288" s="242"/>
      <c r="H288" s="242"/>
      <c r="I288" s="242"/>
      <c r="J288" s="242"/>
      <c r="K288" s="245">
        <v>1</v>
      </c>
      <c r="L288" s="242"/>
      <c r="M288" s="242"/>
      <c r="N288" s="242"/>
      <c r="O288" s="242"/>
      <c r="P288" s="242"/>
      <c r="Q288" s="242"/>
      <c r="R288" s="246"/>
      <c r="T288" s="247"/>
      <c r="U288" s="242"/>
      <c r="V288" s="242"/>
      <c r="W288" s="242"/>
      <c r="X288" s="242"/>
      <c r="Y288" s="242"/>
      <c r="Z288" s="242"/>
      <c r="AA288" s="248"/>
      <c r="AT288" s="249" t="s">
        <v>158</v>
      </c>
      <c r="AU288" s="249" t="s">
        <v>108</v>
      </c>
      <c r="AV288" s="11" t="s">
        <v>108</v>
      </c>
      <c r="AW288" s="11" t="s">
        <v>36</v>
      </c>
      <c r="AX288" s="11" t="s">
        <v>86</v>
      </c>
      <c r="AY288" s="249" t="s">
        <v>150</v>
      </c>
    </row>
    <row r="289" s="9" customFormat="1" ht="29.88" customHeight="1">
      <c r="B289" s="207"/>
      <c r="C289" s="208"/>
      <c r="D289" s="218" t="s">
        <v>125</v>
      </c>
      <c r="E289" s="218"/>
      <c r="F289" s="218"/>
      <c r="G289" s="218"/>
      <c r="H289" s="218"/>
      <c r="I289" s="218"/>
      <c r="J289" s="218"/>
      <c r="K289" s="218"/>
      <c r="L289" s="218"/>
      <c r="M289" s="218"/>
      <c r="N289" s="219">
        <f>BK289</f>
        <v>0</v>
      </c>
      <c r="O289" s="220"/>
      <c r="P289" s="220"/>
      <c r="Q289" s="220"/>
      <c r="R289" s="211"/>
      <c r="T289" s="212"/>
      <c r="U289" s="208"/>
      <c r="V289" s="208"/>
      <c r="W289" s="213">
        <f>SUM(W290:W293)</f>
        <v>0</v>
      </c>
      <c r="X289" s="208"/>
      <c r="Y289" s="213">
        <f>SUM(Y290:Y293)</f>
        <v>0</v>
      </c>
      <c r="Z289" s="208"/>
      <c r="AA289" s="214">
        <f>SUM(AA290:AA293)</f>
        <v>0</v>
      </c>
      <c r="AR289" s="215" t="s">
        <v>187</v>
      </c>
      <c r="AT289" s="216" t="s">
        <v>77</v>
      </c>
      <c r="AU289" s="216" t="s">
        <v>86</v>
      </c>
      <c r="AY289" s="215" t="s">
        <v>150</v>
      </c>
      <c r="BK289" s="217">
        <f>SUM(BK290:BK293)</f>
        <v>0</v>
      </c>
    </row>
    <row r="290" s="1" customFormat="1" ht="16.5" customHeight="1">
      <c r="B290" s="48"/>
      <c r="C290" s="221" t="s">
        <v>481</v>
      </c>
      <c r="D290" s="221" t="s">
        <v>151</v>
      </c>
      <c r="E290" s="222" t="s">
        <v>321</v>
      </c>
      <c r="F290" s="223" t="s">
        <v>322</v>
      </c>
      <c r="G290" s="223"/>
      <c r="H290" s="223"/>
      <c r="I290" s="223"/>
      <c r="J290" s="224" t="s">
        <v>316</v>
      </c>
      <c r="K290" s="225">
        <v>1</v>
      </c>
      <c r="L290" s="226">
        <v>0</v>
      </c>
      <c r="M290" s="227"/>
      <c r="N290" s="228">
        <f>ROUND(L290*K290,2)</f>
        <v>0</v>
      </c>
      <c r="O290" s="228"/>
      <c r="P290" s="228"/>
      <c r="Q290" s="228"/>
      <c r="R290" s="50"/>
      <c r="T290" s="229" t="s">
        <v>22</v>
      </c>
      <c r="U290" s="58" t="s">
        <v>43</v>
      </c>
      <c r="V290" s="49"/>
      <c r="W290" s="230">
        <f>V290*K290</f>
        <v>0</v>
      </c>
      <c r="X290" s="230">
        <v>0</v>
      </c>
      <c r="Y290" s="230">
        <f>X290*K290</f>
        <v>0</v>
      </c>
      <c r="Z290" s="230">
        <v>0</v>
      </c>
      <c r="AA290" s="231">
        <f>Z290*K290</f>
        <v>0</v>
      </c>
      <c r="AR290" s="24" t="s">
        <v>317</v>
      </c>
      <c r="AT290" s="24" t="s">
        <v>151</v>
      </c>
      <c r="AU290" s="24" t="s">
        <v>108</v>
      </c>
      <c r="AY290" s="24" t="s">
        <v>150</v>
      </c>
      <c r="BE290" s="144">
        <f>IF(U290="základní",N290,0)</f>
        <v>0</v>
      </c>
      <c r="BF290" s="144">
        <f>IF(U290="snížená",N290,0)</f>
        <v>0</v>
      </c>
      <c r="BG290" s="144">
        <f>IF(U290="zákl. přenesená",N290,0)</f>
        <v>0</v>
      </c>
      <c r="BH290" s="144">
        <f>IF(U290="sníž. přenesená",N290,0)</f>
        <v>0</v>
      </c>
      <c r="BI290" s="144">
        <f>IF(U290="nulová",N290,0)</f>
        <v>0</v>
      </c>
      <c r="BJ290" s="24" t="s">
        <v>86</v>
      </c>
      <c r="BK290" s="144">
        <f>ROUND(L290*K290,2)</f>
        <v>0</v>
      </c>
      <c r="BL290" s="24" t="s">
        <v>317</v>
      </c>
      <c r="BM290" s="24" t="s">
        <v>323</v>
      </c>
    </row>
    <row r="291" s="10" customFormat="1" ht="16.5" customHeight="1">
      <c r="B291" s="232"/>
      <c r="C291" s="233"/>
      <c r="D291" s="233"/>
      <c r="E291" s="234" t="s">
        <v>22</v>
      </c>
      <c r="F291" s="235" t="s">
        <v>324</v>
      </c>
      <c r="G291" s="236"/>
      <c r="H291" s="236"/>
      <c r="I291" s="236"/>
      <c r="J291" s="233"/>
      <c r="K291" s="234" t="s">
        <v>22</v>
      </c>
      <c r="L291" s="233"/>
      <c r="M291" s="233"/>
      <c r="N291" s="233"/>
      <c r="O291" s="233"/>
      <c r="P291" s="233"/>
      <c r="Q291" s="233"/>
      <c r="R291" s="237"/>
      <c r="T291" s="238"/>
      <c r="U291" s="233"/>
      <c r="V291" s="233"/>
      <c r="W291" s="233"/>
      <c r="X291" s="233"/>
      <c r="Y291" s="233"/>
      <c r="Z291" s="233"/>
      <c r="AA291" s="239"/>
      <c r="AT291" s="240" t="s">
        <v>158</v>
      </c>
      <c r="AU291" s="240" t="s">
        <v>108</v>
      </c>
      <c r="AV291" s="10" t="s">
        <v>86</v>
      </c>
      <c r="AW291" s="10" t="s">
        <v>36</v>
      </c>
      <c r="AX291" s="10" t="s">
        <v>78</v>
      </c>
      <c r="AY291" s="240" t="s">
        <v>150</v>
      </c>
    </row>
    <row r="292" s="10" customFormat="1" ht="25.5" customHeight="1">
      <c r="B292" s="232"/>
      <c r="C292" s="233"/>
      <c r="D292" s="233"/>
      <c r="E292" s="234" t="s">
        <v>22</v>
      </c>
      <c r="F292" s="259" t="s">
        <v>325</v>
      </c>
      <c r="G292" s="233"/>
      <c r="H292" s="233"/>
      <c r="I292" s="233"/>
      <c r="J292" s="233"/>
      <c r="K292" s="234" t="s">
        <v>22</v>
      </c>
      <c r="L292" s="233"/>
      <c r="M292" s="233"/>
      <c r="N292" s="233"/>
      <c r="O292" s="233"/>
      <c r="P292" s="233"/>
      <c r="Q292" s="233"/>
      <c r="R292" s="237"/>
      <c r="T292" s="238"/>
      <c r="U292" s="233"/>
      <c r="V292" s="233"/>
      <c r="W292" s="233"/>
      <c r="X292" s="233"/>
      <c r="Y292" s="233"/>
      <c r="Z292" s="233"/>
      <c r="AA292" s="239"/>
      <c r="AT292" s="240" t="s">
        <v>158</v>
      </c>
      <c r="AU292" s="240" t="s">
        <v>108</v>
      </c>
      <c r="AV292" s="10" t="s">
        <v>86</v>
      </c>
      <c r="AW292" s="10" t="s">
        <v>36</v>
      </c>
      <c r="AX292" s="10" t="s">
        <v>78</v>
      </c>
      <c r="AY292" s="240" t="s">
        <v>150</v>
      </c>
    </row>
    <row r="293" s="11" customFormat="1" ht="16.5" customHeight="1">
      <c r="B293" s="241"/>
      <c r="C293" s="242"/>
      <c r="D293" s="242"/>
      <c r="E293" s="243" t="s">
        <v>22</v>
      </c>
      <c r="F293" s="244" t="s">
        <v>86</v>
      </c>
      <c r="G293" s="242"/>
      <c r="H293" s="242"/>
      <c r="I293" s="242"/>
      <c r="J293" s="242"/>
      <c r="K293" s="245">
        <v>1</v>
      </c>
      <c r="L293" s="242"/>
      <c r="M293" s="242"/>
      <c r="N293" s="242"/>
      <c r="O293" s="242"/>
      <c r="P293" s="242"/>
      <c r="Q293" s="242"/>
      <c r="R293" s="246"/>
      <c r="T293" s="247"/>
      <c r="U293" s="242"/>
      <c r="V293" s="242"/>
      <c r="W293" s="242"/>
      <c r="X293" s="242"/>
      <c r="Y293" s="242"/>
      <c r="Z293" s="242"/>
      <c r="AA293" s="248"/>
      <c r="AT293" s="249" t="s">
        <v>158</v>
      </c>
      <c r="AU293" s="249" t="s">
        <v>108</v>
      </c>
      <c r="AV293" s="11" t="s">
        <v>108</v>
      </c>
      <c r="AW293" s="11" t="s">
        <v>36</v>
      </c>
      <c r="AX293" s="11" t="s">
        <v>86</v>
      </c>
      <c r="AY293" s="249" t="s">
        <v>150</v>
      </c>
    </row>
    <row r="294" s="9" customFormat="1" ht="29.88" customHeight="1">
      <c r="B294" s="207"/>
      <c r="C294" s="208"/>
      <c r="D294" s="218" t="s">
        <v>126</v>
      </c>
      <c r="E294" s="218"/>
      <c r="F294" s="218"/>
      <c r="G294" s="218"/>
      <c r="H294" s="218"/>
      <c r="I294" s="218"/>
      <c r="J294" s="218"/>
      <c r="K294" s="218"/>
      <c r="L294" s="218"/>
      <c r="M294" s="218"/>
      <c r="N294" s="219">
        <f>BK294</f>
        <v>0</v>
      </c>
      <c r="O294" s="220"/>
      <c r="P294" s="220"/>
      <c r="Q294" s="220"/>
      <c r="R294" s="211"/>
      <c r="T294" s="212"/>
      <c r="U294" s="208"/>
      <c r="V294" s="208"/>
      <c r="W294" s="213">
        <f>SUM(W295:W298)</f>
        <v>0</v>
      </c>
      <c r="X294" s="208"/>
      <c r="Y294" s="213">
        <f>SUM(Y295:Y298)</f>
        <v>0</v>
      </c>
      <c r="Z294" s="208"/>
      <c r="AA294" s="214">
        <f>SUM(AA295:AA298)</f>
        <v>0</v>
      </c>
      <c r="AR294" s="215" t="s">
        <v>187</v>
      </c>
      <c r="AT294" s="216" t="s">
        <v>77</v>
      </c>
      <c r="AU294" s="216" t="s">
        <v>86</v>
      </c>
      <c r="AY294" s="215" t="s">
        <v>150</v>
      </c>
      <c r="BK294" s="217">
        <f>SUM(BK295:BK298)</f>
        <v>0</v>
      </c>
    </row>
    <row r="295" s="1" customFormat="1" ht="16.5" customHeight="1">
      <c r="B295" s="48"/>
      <c r="C295" s="221" t="s">
        <v>482</v>
      </c>
      <c r="D295" s="221" t="s">
        <v>151</v>
      </c>
      <c r="E295" s="222" t="s">
        <v>327</v>
      </c>
      <c r="F295" s="223" t="s">
        <v>97</v>
      </c>
      <c r="G295" s="223"/>
      <c r="H295" s="223"/>
      <c r="I295" s="223"/>
      <c r="J295" s="224" t="s">
        <v>316</v>
      </c>
      <c r="K295" s="225">
        <v>1</v>
      </c>
      <c r="L295" s="226">
        <v>0</v>
      </c>
      <c r="M295" s="227"/>
      <c r="N295" s="228">
        <f>ROUND(L295*K295,2)</f>
        <v>0</v>
      </c>
      <c r="O295" s="228"/>
      <c r="P295" s="228"/>
      <c r="Q295" s="228"/>
      <c r="R295" s="50"/>
      <c r="T295" s="229" t="s">
        <v>22</v>
      </c>
      <c r="U295" s="58" t="s">
        <v>43</v>
      </c>
      <c r="V295" s="49"/>
      <c r="W295" s="230">
        <f>V295*K295</f>
        <v>0</v>
      </c>
      <c r="X295" s="230">
        <v>0</v>
      </c>
      <c r="Y295" s="230">
        <f>X295*K295</f>
        <v>0</v>
      </c>
      <c r="Z295" s="230">
        <v>0</v>
      </c>
      <c r="AA295" s="231">
        <f>Z295*K295</f>
        <v>0</v>
      </c>
      <c r="AR295" s="24" t="s">
        <v>317</v>
      </c>
      <c r="AT295" s="24" t="s">
        <v>151</v>
      </c>
      <c r="AU295" s="24" t="s">
        <v>108</v>
      </c>
      <c r="AY295" s="24" t="s">
        <v>150</v>
      </c>
      <c r="BE295" s="144">
        <f>IF(U295="základní",N295,0)</f>
        <v>0</v>
      </c>
      <c r="BF295" s="144">
        <f>IF(U295="snížená",N295,0)</f>
        <v>0</v>
      </c>
      <c r="BG295" s="144">
        <f>IF(U295="zákl. přenesená",N295,0)</f>
        <v>0</v>
      </c>
      <c r="BH295" s="144">
        <f>IF(U295="sníž. přenesená",N295,0)</f>
        <v>0</v>
      </c>
      <c r="BI295" s="144">
        <f>IF(U295="nulová",N295,0)</f>
        <v>0</v>
      </c>
      <c r="BJ295" s="24" t="s">
        <v>86</v>
      </c>
      <c r="BK295" s="144">
        <f>ROUND(L295*K295,2)</f>
        <v>0</v>
      </c>
      <c r="BL295" s="24" t="s">
        <v>317</v>
      </c>
      <c r="BM295" s="24" t="s">
        <v>328</v>
      </c>
    </row>
    <row r="296" s="10" customFormat="1" ht="25.5" customHeight="1">
      <c r="B296" s="232"/>
      <c r="C296" s="233"/>
      <c r="D296" s="233"/>
      <c r="E296" s="234" t="s">
        <v>22</v>
      </c>
      <c r="F296" s="235" t="s">
        <v>329</v>
      </c>
      <c r="G296" s="236"/>
      <c r="H296" s="236"/>
      <c r="I296" s="236"/>
      <c r="J296" s="233"/>
      <c r="K296" s="234" t="s">
        <v>22</v>
      </c>
      <c r="L296" s="233"/>
      <c r="M296" s="233"/>
      <c r="N296" s="233"/>
      <c r="O296" s="233"/>
      <c r="P296" s="233"/>
      <c r="Q296" s="233"/>
      <c r="R296" s="237"/>
      <c r="T296" s="238"/>
      <c r="U296" s="233"/>
      <c r="V296" s="233"/>
      <c r="W296" s="233"/>
      <c r="X296" s="233"/>
      <c r="Y296" s="233"/>
      <c r="Z296" s="233"/>
      <c r="AA296" s="239"/>
      <c r="AT296" s="240" t="s">
        <v>158</v>
      </c>
      <c r="AU296" s="240" t="s">
        <v>108</v>
      </c>
      <c r="AV296" s="10" t="s">
        <v>86</v>
      </c>
      <c r="AW296" s="10" t="s">
        <v>36</v>
      </c>
      <c r="AX296" s="10" t="s">
        <v>78</v>
      </c>
      <c r="AY296" s="240" t="s">
        <v>150</v>
      </c>
    </row>
    <row r="297" s="10" customFormat="1" ht="16.5" customHeight="1">
      <c r="B297" s="232"/>
      <c r="C297" s="233"/>
      <c r="D297" s="233"/>
      <c r="E297" s="234" t="s">
        <v>22</v>
      </c>
      <c r="F297" s="259" t="s">
        <v>483</v>
      </c>
      <c r="G297" s="233"/>
      <c r="H297" s="233"/>
      <c r="I297" s="233"/>
      <c r="J297" s="233"/>
      <c r="K297" s="234" t="s">
        <v>22</v>
      </c>
      <c r="L297" s="233"/>
      <c r="M297" s="233"/>
      <c r="N297" s="233"/>
      <c r="O297" s="233"/>
      <c r="P297" s="233"/>
      <c r="Q297" s="233"/>
      <c r="R297" s="237"/>
      <c r="T297" s="238"/>
      <c r="U297" s="233"/>
      <c r="V297" s="233"/>
      <c r="W297" s="233"/>
      <c r="X297" s="233"/>
      <c r="Y297" s="233"/>
      <c r="Z297" s="233"/>
      <c r="AA297" s="239"/>
      <c r="AT297" s="240" t="s">
        <v>158</v>
      </c>
      <c r="AU297" s="240" t="s">
        <v>108</v>
      </c>
      <c r="AV297" s="10" t="s">
        <v>86</v>
      </c>
      <c r="AW297" s="10" t="s">
        <v>36</v>
      </c>
      <c r="AX297" s="10" t="s">
        <v>78</v>
      </c>
      <c r="AY297" s="240" t="s">
        <v>150</v>
      </c>
    </row>
    <row r="298" s="11" customFormat="1" ht="16.5" customHeight="1">
      <c r="B298" s="241"/>
      <c r="C298" s="242"/>
      <c r="D298" s="242"/>
      <c r="E298" s="243" t="s">
        <v>22</v>
      </c>
      <c r="F298" s="244" t="s">
        <v>86</v>
      </c>
      <c r="G298" s="242"/>
      <c r="H298" s="242"/>
      <c r="I298" s="242"/>
      <c r="J298" s="242"/>
      <c r="K298" s="245">
        <v>1</v>
      </c>
      <c r="L298" s="242"/>
      <c r="M298" s="242"/>
      <c r="N298" s="242"/>
      <c r="O298" s="242"/>
      <c r="P298" s="242"/>
      <c r="Q298" s="242"/>
      <c r="R298" s="246"/>
      <c r="T298" s="247"/>
      <c r="U298" s="242"/>
      <c r="V298" s="242"/>
      <c r="W298" s="242"/>
      <c r="X298" s="242"/>
      <c r="Y298" s="242"/>
      <c r="Z298" s="242"/>
      <c r="AA298" s="248"/>
      <c r="AT298" s="249" t="s">
        <v>158</v>
      </c>
      <c r="AU298" s="249" t="s">
        <v>108</v>
      </c>
      <c r="AV298" s="11" t="s">
        <v>108</v>
      </c>
      <c r="AW298" s="11" t="s">
        <v>36</v>
      </c>
      <c r="AX298" s="11" t="s">
        <v>86</v>
      </c>
      <c r="AY298" s="249" t="s">
        <v>150</v>
      </c>
    </row>
    <row r="299" s="1" customFormat="1" ht="49.92" customHeight="1">
      <c r="B299" s="48"/>
      <c r="C299" s="49"/>
      <c r="D299" s="209" t="s">
        <v>331</v>
      </c>
      <c r="E299" s="49"/>
      <c r="F299" s="49"/>
      <c r="G299" s="49"/>
      <c r="H299" s="49"/>
      <c r="I299" s="49"/>
      <c r="J299" s="49"/>
      <c r="K299" s="49"/>
      <c r="L299" s="49"/>
      <c r="M299" s="49"/>
      <c r="N299" s="210">
        <f>BK299</f>
        <v>0</v>
      </c>
      <c r="O299" s="180"/>
      <c r="P299" s="180"/>
      <c r="Q299" s="180"/>
      <c r="R299" s="50"/>
      <c r="T299" s="195"/>
      <c r="U299" s="74"/>
      <c r="V299" s="74"/>
      <c r="W299" s="74"/>
      <c r="X299" s="74"/>
      <c r="Y299" s="74"/>
      <c r="Z299" s="74"/>
      <c r="AA299" s="76"/>
      <c r="AT299" s="24" t="s">
        <v>77</v>
      </c>
      <c r="AU299" s="24" t="s">
        <v>78</v>
      </c>
      <c r="AY299" s="24" t="s">
        <v>332</v>
      </c>
      <c r="BK299" s="144">
        <v>0</v>
      </c>
    </row>
    <row r="300" s="1" customFormat="1" ht="6.96" customHeight="1">
      <c r="B300" s="77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9"/>
    </row>
  </sheetData>
  <sheetProtection sheet="1" formatColumns="0" formatRows="0" objects="1" scenarios="1" spinCount="10" saltValue="H5jHf5I8f81MtRzqi7QqRNN+nhFXmvOkzcZD76az066N5uRxOmgIn8eDRVXgtWSGXvH/lHcFV47OpVY/NzuYeA==" hashValue="luv0r+PGZe4hwEDnr1nTwNJua6gSikVLdoMmNAPjVQ++imBDove2KNvNP8gXB7l6jyGyw9DaAnTYC9Mi9DePrw==" algorithmName="SHA-512" password="CC35"/>
  <mergeCells count="34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F131:I131"/>
    <mergeCell ref="F132:I132"/>
    <mergeCell ref="F133:I133"/>
    <mergeCell ref="F134:I134"/>
    <mergeCell ref="F135:I135"/>
    <mergeCell ref="F136:I136"/>
    <mergeCell ref="F137:I137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L172:M172"/>
    <mergeCell ref="N172:Q172"/>
    <mergeCell ref="F173:I173"/>
    <mergeCell ref="F174:I174"/>
    <mergeCell ref="F175:I175"/>
    <mergeCell ref="F176:I176"/>
    <mergeCell ref="F177:I177"/>
    <mergeCell ref="F178:I178"/>
    <mergeCell ref="L178:M178"/>
    <mergeCell ref="N178:Q178"/>
    <mergeCell ref="F179:I179"/>
    <mergeCell ref="L179:M179"/>
    <mergeCell ref="N179:Q179"/>
    <mergeCell ref="F180:I180"/>
    <mergeCell ref="F181:I181"/>
    <mergeCell ref="L181:M181"/>
    <mergeCell ref="N181:Q181"/>
    <mergeCell ref="F182:I182"/>
    <mergeCell ref="F183:I183"/>
    <mergeCell ref="F184:I184"/>
    <mergeCell ref="F185:I185"/>
    <mergeCell ref="F186:I186"/>
    <mergeCell ref="F187:I187"/>
    <mergeCell ref="F188:I188"/>
    <mergeCell ref="L188:M188"/>
    <mergeCell ref="N188:Q188"/>
    <mergeCell ref="F189:I189"/>
    <mergeCell ref="F190:I190"/>
    <mergeCell ref="F191:I191"/>
    <mergeCell ref="L191:M191"/>
    <mergeCell ref="N191:Q191"/>
    <mergeCell ref="F192:I192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L205:M205"/>
    <mergeCell ref="N205:Q205"/>
    <mergeCell ref="F206:I206"/>
    <mergeCell ref="L206:M206"/>
    <mergeCell ref="N206:Q206"/>
    <mergeCell ref="F207:I207"/>
    <mergeCell ref="F208:I208"/>
    <mergeCell ref="F209:I209"/>
    <mergeCell ref="L209:M209"/>
    <mergeCell ref="N209:Q209"/>
    <mergeCell ref="F210:I210"/>
    <mergeCell ref="F211:I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F216:I216"/>
    <mergeCell ref="F217:I217"/>
    <mergeCell ref="L217:M217"/>
    <mergeCell ref="N217:Q217"/>
    <mergeCell ref="F218:I218"/>
    <mergeCell ref="L218:M218"/>
    <mergeCell ref="N218:Q218"/>
    <mergeCell ref="F219:I219"/>
    <mergeCell ref="F220:I220"/>
    <mergeCell ref="F222:I222"/>
    <mergeCell ref="L222:M222"/>
    <mergeCell ref="N222:Q222"/>
    <mergeCell ref="F223:I223"/>
    <mergeCell ref="F224:I224"/>
    <mergeCell ref="F226:I226"/>
    <mergeCell ref="L226:M226"/>
    <mergeCell ref="N226:Q226"/>
    <mergeCell ref="F227:I227"/>
    <mergeCell ref="F228:I228"/>
    <mergeCell ref="F229:I229"/>
    <mergeCell ref="L229:M229"/>
    <mergeCell ref="N229:Q229"/>
    <mergeCell ref="F230:I230"/>
    <mergeCell ref="F231:I231"/>
    <mergeCell ref="F232:I232"/>
    <mergeCell ref="F234:I234"/>
    <mergeCell ref="L234:M234"/>
    <mergeCell ref="N234:Q234"/>
    <mergeCell ref="F235:I235"/>
    <mergeCell ref="F236:I236"/>
    <mergeCell ref="F237:I237"/>
    <mergeCell ref="L237:M237"/>
    <mergeCell ref="N237:Q237"/>
    <mergeCell ref="F238:I238"/>
    <mergeCell ref="L238:M238"/>
    <mergeCell ref="N238:Q238"/>
    <mergeCell ref="F239:I239"/>
    <mergeCell ref="F240:I240"/>
    <mergeCell ref="F241:I241"/>
    <mergeCell ref="L241:M241"/>
    <mergeCell ref="N241:Q241"/>
    <mergeCell ref="F242:I242"/>
    <mergeCell ref="F243:I243"/>
    <mergeCell ref="L243:M243"/>
    <mergeCell ref="N243:Q243"/>
    <mergeCell ref="F244:I244"/>
    <mergeCell ref="F245:I245"/>
    <mergeCell ref="L245:M245"/>
    <mergeCell ref="N245:Q245"/>
    <mergeCell ref="F246:I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F254:I254"/>
    <mergeCell ref="F255:I255"/>
    <mergeCell ref="F256:I256"/>
    <mergeCell ref="F257:I257"/>
    <mergeCell ref="F258:I258"/>
    <mergeCell ref="L258:M258"/>
    <mergeCell ref="N258:Q258"/>
    <mergeCell ref="F259:I259"/>
    <mergeCell ref="F260:I260"/>
    <mergeCell ref="F261:I261"/>
    <mergeCell ref="L261:M261"/>
    <mergeCell ref="N261:Q261"/>
    <mergeCell ref="F262:I262"/>
    <mergeCell ref="F263:I263"/>
    <mergeCell ref="F264:I264"/>
    <mergeCell ref="F265:I265"/>
    <mergeCell ref="F266:I266"/>
    <mergeCell ref="F267:I267"/>
    <mergeCell ref="L267:M267"/>
    <mergeCell ref="N267:Q267"/>
    <mergeCell ref="F268:I268"/>
    <mergeCell ref="F269:I269"/>
    <mergeCell ref="F271:I271"/>
    <mergeCell ref="L271:M271"/>
    <mergeCell ref="N271:Q271"/>
    <mergeCell ref="F272:I272"/>
    <mergeCell ref="F273:I273"/>
    <mergeCell ref="F274:I274"/>
    <mergeCell ref="L274:M274"/>
    <mergeCell ref="N274:Q274"/>
    <mergeCell ref="F275:I275"/>
    <mergeCell ref="L275:M275"/>
    <mergeCell ref="N275:Q275"/>
    <mergeCell ref="F276:I276"/>
    <mergeCell ref="F277:I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2:I282"/>
    <mergeCell ref="L282:M282"/>
    <mergeCell ref="N282:Q282"/>
    <mergeCell ref="F283:I283"/>
    <mergeCell ref="L283:M283"/>
    <mergeCell ref="N283:Q283"/>
    <mergeCell ref="F286:I286"/>
    <mergeCell ref="L286:M286"/>
    <mergeCell ref="N286:Q286"/>
    <mergeCell ref="F287:I287"/>
    <mergeCell ref="F288:I288"/>
    <mergeCell ref="F290:I290"/>
    <mergeCell ref="L290:M290"/>
    <mergeCell ref="N290:Q290"/>
    <mergeCell ref="F291:I291"/>
    <mergeCell ref="F292:I292"/>
    <mergeCell ref="F293:I293"/>
    <mergeCell ref="F295:I295"/>
    <mergeCell ref="L295:M295"/>
    <mergeCell ref="N295:Q295"/>
    <mergeCell ref="F296:I296"/>
    <mergeCell ref="F297:I297"/>
    <mergeCell ref="F298:I298"/>
    <mergeCell ref="N126:Q126"/>
    <mergeCell ref="N127:Q127"/>
    <mergeCell ref="N128:Q128"/>
    <mergeCell ref="N221:Q221"/>
    <mergeCell ref="N225:Q225"/>
    <mergeCell ref="N233:Q233"/>
    <mergeCell ref="N270:Q270"/>
    <mergeCell ref="N281:Q281"/>
    <mergeCell ref="N284:Q284"/>
    <mergeCell ref="N285:Q285"/>
    <mergeCell ref="N289:Q289"/>
    <mergeCell ref="N294:Q294"/>
    <mergeCell ref="N299:Q299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103</v>
      </c>
      <c r="G1" s="17"/>
      <c r="H1" s="156" t="s">
        <v>104</v>
      </c>
      <c r="I1" s="156"/>
      <c r="J1" s="156"/>
      <c r="K1" s="156"/>
      <c r="L1" s="17" t="s">
        <v>105</v>
      </c>
      <c r="M1" s="15"/>
      <c r="N1" s="15"/>
      <c r="O1" s="16" t="s">
        <v>106</v>
      </c>
      <c r="P1" s="15"/>
      <c r="Q1" s="15"/>
      <c r="R1" s="15"/>
      <c r="S1" s="17" t="s">
        <v>107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93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108</v>
      </c>
    </row>
    <row r="4" ht="36.96" customHeight="1">
      <c r="B4" s="28"/>
      <c r="C4" s="29" t="s">
        <v>109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57" t="str">
        <f>'Rekapitulace stavby'!K6</f>
        <v>Obnova dětských pískovišť a okolí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s="1" customFormat="1" ht="32.88" customHeight="1">
      <c r="B7" s="48"/>
      <c r="C7" s="49"/>
      <c r="D7" s="37" t="s">
        <v>110</v>
      </c>
      <c r="E7" s="49"/>
      <c r="F7" s="38" t="s">
        <v>484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8" t="str">
        <f>'Rekapitulace stavby'!AN8</f>
        <v>6. 9. 2018</v>
      </c>
      <c r="P9" s="92"/>
      <c r="Q9" s="49"/>
      <c r="R9" s="50"/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">
        <v>22</v>
      </c>
      <c r="P11" s="35"/>
      <c r="Q11" s="49"/>
      <c r="R11" s="50"/>
    </row>
    <row r="12" s="1" customFormat="1" ht="18" customHeight="1">
      <c r="B12" s="48"/>
      <c r="C12" s="49"/>
      <c r="D12" s="49"/>
      <c r="E12" s="35" t="s">
        <v>30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">
        <v>22</v>
      </c>
      <c r="P12" s="35"/>
      <c r="Q12" s="49"/>
      <c r="R12" s="50"/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59"/>
      <c r="G15" s="159"/>
      <c r="H15" s="159"/>
      <c r="I15" s="159"/>
      <c r="J15" s="159"/>
      <c r="K15" s="159"/>
      <c r="L15" s="159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tr">
        <f>IF('Rekapitulace stavby'!AN16="","",'Rekapitulace stavby'!AN16)</f>
        <v/>
      </c>
      <c r="P17" s="35"/>
      <c r="Q17" s="49"/>
      <c r="R17" s="50"/>
    </row>
    <row r="18" s="1" customFormat="1" ht="18" customHeight="1">
      <c r="B18" s="48"/>
      <c r="C18" s="49"/>
      <c r="D18" s="49"/>
      <c r="E18" s="35" t="str">
        <f>IF('Rekapitulace stavby'!E17="","",'Rekapitulace stavby'!E17)</f>
        <v xml:space="preserve"> 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tr">
        <f>IF('Rekapitulace stavby'!AN17="","",'Rekapitulace stavby'!AN17)</f>
        <v/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37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38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60" t="s">
        <v>112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97</v>
      </c>
      <c r="E28" s="49"/>
      <c r="F28" s="49"/>
      <c r="G28" s="49"/>
      <c r="H28" s="49"/>
      <c r="I28" s="49"/>
      <c r="J28" s="49"/>
      <c r="K28" s="49"/>
      <c r="L28" s="49"/>
      <c r="M28" s="47">
        <f>N99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61" t="s">
        <v>41</v>
      </c>
      <c r="E30" s="49"/>
      <c r="F30" s="49"/>
      <c r="G30" s="49"/>
      <c r="H30" s="49"/>
      <c r="I30" s="49"/>
      <c r="J30" s="49"/>
      <c r="K30" s="49"/>
      <c r="L30" s="49"/>
      <c r="M30" s="162">
        <f>ROUND(M27+M28,2)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42</v>
      </c>
      <c r="E32" s="56" t="s">
        <v>43</v>
      </c>
      <c r="F32" s="57">
        <v>0.20999999999999999</v>
      </c>
      <c r="G32" s="163" t="s">
        <v>44</v>
      </c>
      <c r="H32" s="164">
        <f>(SUM(BE99:BE106)+SUM(BE124:BE272))</f>
        <v>0</v>
      </c>
      <c r="I32" s="49"/>
      <c r="J32" s="49"/>
      <c r="K32" s="49"/>
      <c r="L32" s="49"/>
      <c r="M32" s="164">
        <f>ROUND((SUM(BE99:BE106)+SUM(BE124:BE272)), 2)*F32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45</v>
      </c>
      <c r="F33" s="57">
        <v>0.14999999999999999</v>
      </c>
      <c r="G33" s="163" t="s">
        <v>44</v>
      </c>
      <c r="H33" s="164">
        <f>(SUM(BF99:BF106)+SUM(BF124:BF272))</f>
        <v>0</v>
      </c>
      <c r="I33" s="49"/>
      <c r="J33" s="49"/>
      <c r="K33" s="49"/>
      <c r="L33" s="49"/>
      <c r="M33" s="164">
        <f>ROUND((SUM(BF99:BF106)+SUM(BF124:BF272)), 2)*F33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46</v>
      </c>
      <c r="F34" s="57">
        <v>0.20999999999999999</v>
      </c>
      <c r="G34" s="163" t="s">
        <v>44</v>
      </c>
      <c r="H34" s="164">
        <f>(SUM(BG99:BG106)+SUM(BG124:BG272))</f>
        <v>0</v>
      </c>
      <c r="I34" s="49"/>
      <c r="J34" s="49"/>
      <c r="K34" s="49"/>
      <c r="L34" s="49"/>
      <c r="M34" s="164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47</v>
      </c>
      <c r="F35" s="57">
        <v>0.14999999999999999</v>
      </c>
      <c r="G35" s="163" t="s">
        <v>44</v>
      </c>
      <c r="H35" s="164">
        <f>(SUM(BH99:BH106)+SUM(BH124:BH272))</f>
        <v>0</v>
      </c>
      <c r="I35" s="49"/>
      <c r="J35" s="49"/>
      <c r="K35" s="49"/>
      <c r="L35" s="49"/>
      <c r="M35" s="164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48</v>
      </c>
      <c r="F36" s="57">
        <v>0</v>
      </c>
      <c r="G36" s="163" t="s">
        <v>44</v>
      </c>
      <c r="H36" s="164">
        <f>(SUM(BI99:BI106)+SUM(BI124:BI272))</f>
        <v>0</v>
      </c>
      <c r="I36" s="49"/>
      <c r="J36" s="49"/>
      <c r="K36" s="49"/>
      <c r="L36" s="49"/>
      <c r="M36" s="164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53"/>
      <c r="D38" s="165" t="s">
        <v>49</v>
      </c>
      <c r="E38" s="105"/>
      <c r="F38" s="105"/>
      <c r="G38" s="166" t="s">
        <v>50</v>
      </c>
      <c r="H38" s="167" t="s">
        <v>51</v>
      </c>
      <c r="I38" s="105"/>
      <c r="J38" s="105"/>
      <c r="K38" s="105"/>
      <c r="L38" s="168">
        <f>SUM(M30:M36)</f>
        <v>0</v>
      </c>
      <c r="M38" s="168"/>
      <c r="N38" s="168"/>
      <c r="O38" s="168"/>
      <c r="P38" s="169"/>
      <c r="Q38" s="153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2"/>
    </row>
    <row r="76" s="1" customFormat="1" ht="36.96" customHeight="1">
      <c r="B76" s="48"/>
      <c r="C76" s="29" t="s">
        <v>113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3"/>
      <c r="U76" s="173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3"/>
      <c r="U77" s="173"/>
    </row>
    <row r="78" s="1" customFormat="1" ht="30" customHeight="1">
      <c r="B78" s="48"/>
      <c r="C78" s="40" t="s">
        <v>19</v>
      </c>
      <c r="D78" s="49"/>
      <c r="E78" s="49"/>
      <c r="F78" s="157" t="str">
        <f>F6</f>
        <v>Obnova dětských pískovišť a okolí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3"/>
      <c r="U78" s="173"/>
    </row>
    <row r="79" s="1" customFormat="1" ht="36.96" customHeight="1">
      <c r="B79" s="48"/>
      <c r="C79" s="87" t="s">
        <v>110</v>
      </c>
      <c r="D79" s="49"/>
      <c r="E79" s="49"/>
      <c r="F79" s="89" t="str">
        <f>F7</f>
        <v>003 - Sametová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3"/>
      <c r="U79" s="173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3"/>
      <c r="U80" s="173"/>
    </row>
    <row r="81" s="1" customFormat="1" ht="18" customHeight="1">
      <c r="B81" s="48"/>
      <c r="C81" s="40" t="s">
        <v>24</v>
      </c>
      <c r="D81" s="49"/>
      <c r="E81" s="49"/>
      <c r="F81" s="35" t="str">
        <f>F9</f>
        <v>Liberec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6. 9. 2018</v>
      </c>
      <c r="N81" s="92"/>
      <c r="O81" s="92"/>
      <c r="P81" s="92"/>
      <c r="Q81" s="49"/>
      <c r="R81" s="50"/>
      <c r="T81" s="173"/>
      <c r="U81" s="173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3"/>
      <c r="U82" s="173"/>
    </row>
    <row r="83" s="1" customFormat="1">
      <c r="B83" s="48"/>
      <c r="C83" s="40" t="s">
        <v>28</v>
      </c>
      <c r="D83" s="49"/>
      <c r="E83" s="49"/>
      <c r="F83" s="35" t="str">
        <f>E12</f>
        <v>Statutární město Liberec</v>
      </c>
      <c r="G83" s="49"/>
      <c r="H83" s="49"/>
      <c r="I83" s="49"/>
      <c r="J83" s="49"/>
      <c r="K83" s="40" t="s">
        <v>34</v>
      </c>
      <c r="L83" s="49"/>
      <c r="M83" s="35" t="str">
        <f>E18</f>
        <v xml:space="preserve"> </v>
      </c>
      <c r="N83" s="35"/>
      <c r="O83" s="35"/>
      <c r="P83" s="35"/>
      <c r="Q83" s="35"/>
      <c r="R83" s="50"/>
      <c r="T83" s="173"/>
      <c r="U83" s="173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37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3"/>
      <c r="U84" s="173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3"/>
      <c r="U85" s="173"/>
    </row>
    <row r="86" s="1" customFormat="1" ht="29.28" customHeight="1">
      <c r="B86" s="48"/>
      <c r="C86" s="174" t="s">
        <v>114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4" t="s">
        <v>115</v>
      </c>
      <c r="O86" s="153"/>
      <c r="P86" s="153"/>
      <c r="Q86" s="153"/>
      <c r="R86" s="50"/>
      <c r="T86" s="173"/>
      <c r="U86" s="173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3"/>
      <c r="U87" s="173"/>
    </row>
    <row r="88" s="1" customFormat="1" ht="29.28" customHeight="1">
      <c r="B88" s="48"/>
      <c r="C88" s="175" t="s">
        <v>116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N124</f>
        <v>0</v>
      </c>
      <c r="O88" s="176"/>
      <c r="P88" s="176"/>
      <c r="Q88" s="176"/>
      <c r="R88" s="50"/>
      <c r="T88" s="173"/>
      <c r="U88" s="173"/>
      <c r="AU88" s="24" t="s">
        <v>117</v>
      </c>
    </row>
    <row r="89" s="6" customFormat="1" ht="24.96" customHeight="1">
      <c r="B89" s="177"/>
      <c r="C89" s="178"/>
      <c r="D89" s="179" t="s">
        <v>118</v>
      </c>
      <c r="E89" s="178"/>
      <c r="F89" s="178"/>
      <c r="G89" s="178"/>
      <c r="H89" s="178"/>
      <c r="I89" s="178"/>
      <c r="J89" s="178"/>
      <c r="K89" s="178"/>
      <c r="L89" s="178"/>
      <c r="M89" s="178"/>
      <c r="N89" s="180">
        <f>N125</f>
        <v>0</v>
      </c>
      <c r="O89" s="178"/>
      <c r="P89" s="178"/>
      <c r="Q89" s="178"/>
      <c r="R89" s="181"/>
      <c r="T89" s="182"/>
      <c r="U89" s="182"/>
    </row>
    <row r="90" s="7" customFormat="1" ht="19.92" customHeight="1">
      <c r="B90" s="183"/>
      <c r="C90" s="184"/>
      <c r="D90" s="138" t="s">
        <v>119</v>
      </c>
      <c r="E90" s="184"/>
      <c r="F90" s="184"/>
      <c r="G90" s="184"/>
      <c r="H90" s="184"/>
      <c r="I90" s="184"/>
      <c r="J90" s="184"/>
      <c r="K90" s="184"/>
      <c r="L90" s="184"/>
      <c r="M90" s="184"/>
      <c r="N90" s="140">
        <f>N126</f>
        <v>0</v>
      </c>
      <c r="O90" s="184"/>
      <c r="P90" s="184"/>
      <c r="Q90" s="184"/>
      <c r="R90" s="185"/>
      <c r="T90" s="186"/>
      <c r="U90" s="186"/>
    </row>
    <row r="91" s="7" customFormat="1" ht="19.92" customHeight="1">
      <c r="B91" s="183"/>
      <c r="C91" s="184"/>
      <c r="D91" s="138" t="s">
        <v>120</v>
      </c>
      <c r="E91" s="184"/>
      <c r="F91" s="184"/>
      <c r="G91" s="184"/>
      <c r="H91" s="184"/>
      <c r="I91" s="184"/>
      <c r="J91" s="184"/>
      <c r="K91" s="184"/>
      <c r="L91" s="184"/>
      <c r="M91" s="184"/>
      <c r="N91" s="140">
        <f>N205</f>
        <v>0</v>
      </c>
      <c r="O91" s="184"/>
      <c r="P91" s="184"/>
      <c r="Q91" s="184"/>
      <c r="R91" s="185"/>
      <c r="T91" s="186"/>
      <c r="U91" s="186"/>
    </row>
    <row r="92" s="7" customFormat="1" ht="19.92" customHeight="1">
      <c r="B92" s="183"/>
      <c r="C92" s="184"/>
      <c r="D92" s="138" t="s">
        <v>121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40">
        <f>N245</f>
        <v>0</v>
      </c>
      <c r="O92" s="184"/>
      <c r="P92" s="184"/>
      <c r="Q92" s="184"/>
      <c r="R92" s="185"/>
      <c r="T92" s="186"/>
      <c r="U92" s="186"/>
    </row>
    <row r="93" s="7" customFormat="1" ht="19.92" customHeight="1">
      <c r="B93" s="183"/>
      <c r="C93" s="184"/>
      <c r="D93" s="138" t="s">
        <v>122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40">
        <f>N256</f>
        <v>0</v>
      </c>
      <c r="O93" s="184"/>
      <c r="P93" s="184"/>
      <c r="Q93" s="184"/>
      <c r="R93" s="185"/>
      <c r="T93" s="186"/>
      <c r="U93" s="186"/>
    </row>
    <row r="94" s="6" customFormat="1" ht="24.96" customHeight="1">
      <c r="B94" s="177"/>
      <c r="C94" s="178"/>
      <c r="D94" s="179" t="s">
        <v>123</v>
      </c>
      <c r="E94" s="178"/>
      <c r="F94" s="178"/>
      <c r="G94" s="178"/>
      <c r="H94" s="178"/>
      <c r="I94" s="178"/>
      <c r="J94" s="178"/>
      <c r="K94" s="178"/>
      <c r="L94" s="178"/>
      <c r="M94" s="178"/>
      <c r="N94" s="180">
        <f>N258</f>
        <v>0</v>
      </c>
      <c r="O94" s="178"/>
      <c r="P94" s="178"/>
      <c r="Q94" s="178"/>
      <c r="R94" s="181"/>
      <c r="T94" s="182"/>
      <c r="U94" s="182"/>
    </row>
    <row r="95" s="7" customFormat="1" ht="19.92" customHeight="1">
      <c r="B95" s="183"/>
      <c r="C95" s="184"/>
      <c r="D95" s="138" t="s">
        <v>124</v>
      </c>
      <c r="E95" s="184"/>
      <c r="F95" s="184"/>
      <c r="G95" s="184"/>
      <c r="H95" s="184"/>
      <c r="I95" s="184"/>
      <c r="J95" s="184"/>
      <c r="K95" s="184"/>
      <c r="L95" s="184"/>
      <c r="M95" s="184"/>
      <c r="N95" s="140">
        <f>N259</f>
        <v>0</v>
      </c>
      <c r="O95" s="184"/>
      <c r="P95" s="184"/>
      <c r="Q95" s="184"/>
      <c r="R95" s="185"/>
      <c r="T95" s="186"/>
      <c r="U95" s="186"/>
    </row>
    <row r="96" s="7" customFormat="1" ht="19.92" customHeight="1">
      <c r="B96" s="183"/>
      <c r="C96" s="184"/>
      <c r="D96" s="138" t="s">
        <v>125</v>
      </c>
      <c r="E96" s="184"/>
      <c r="F96" s="184"/>
      <c r="G96" s="184"/>
      <c r="H96" s="184"/>
      <c r="I96" s="184"/>
      <c r="J96" s="184"/>
      <c r="K96" s="184"/>
      <c r="L96" s="184"/>
      <c r="M96" s="184"/>
      <c r="N96" s="140">
        <f>N263</f>
        <v>0</v>
      </c>
      <c r="O96" s="184"/>
      <c r="P96" s="184"/>
      <c r="Q96" s="184"/>
      <c r="R96" s="185"/>
      <c r="T96" s="186"/>
      <c r="U96" s="186"/>
    </row>
    <row r="97" s="7" customFormat="1" ht="19.92" customHeight="1">
      <c r="B97" s="183"/>
      <c r="C97" s="184"/>
      <c r="D97" s="138" t="s">
        <v>126</v>
      </c>
      <c r="E97" s="184"/>
      <c r="F97" s="184"/>
      <c r="G97" s="184"/>
      <c r="H97" s="184"/>
      <c r="I97" s="184"/>
      <c r="J97" s="184"/>
      <c r="K97" s="184"/>
      <c r="L97" s="184"/>
      <c r="M97" s="184"/>
      <c r="N97" s="140">
        <f>N268</f>
        <v>0</v>
      </c>
      <c r="O97" s="184"/>
      <c r="P97" s="184"/>
      <c r="Q97" s="184"/>
      <c r="R97" s="185"/>
      <c r="T97" s="186"/>
      <c r="U97" s="186"/>
    </row>
    <row r="98" s="1" customFormat="1" ht="21.84" customHeight="1"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50"/>
      <c r="T98" s="173"/>
      <c r="U98" s="173"/>
    </row>
    <row r="99" s="1" customFormat="1" ht="29.28" customHeight="1">
      <c r="B99" s="48"/>
      <c r="C99" s="175" t="s">
        <v>127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176">
        <f>ROUND(N100+N101+N102+N103+N104+N105,2)</f>
        <v>0</v>
      </c>
      <c r="O99" s="187"/>
      <c r="P99" s="187"/>
      <c r="Q99" s="187"/>
      <c r="R99" s="50"/>
      <c r="T99" s="188"/>
      <c r="U99" s="189" t="s">
        <v>42</v>
      </c>
    </row>
    <row r="100" s="1" customFormat="1" ht="18" customHeight="1">
      <c r="B100" s="48"/>
      <c r="C100" s="49"/>
      <c r="D100" s="145" t="s">
        <v>128</v>
      </c>
      <c r="E100" s="138"/>
      <c r="F100" s="138"/>
      <c r="G100" s="138"/>
      <c r="H100" s="138"/>
      <c r="I100" s="49"/>
      <c r="J100" s="49"/>
      <c r="K100" s="49"/>
      <c r="L100" s="49"/>
      <c r="M100" s="49"/>
      <c r="N100" s="139">
        <f>ROUND(N88*T100,2)</f>
        <v>0</v>
      </c>
      <c r="O100" s="140"/>
      <c r="P100" s="140"/>
      <c r="Q100" s="140"/>
      <c r="R100" s="50"/>
      <c r="S100" s="190"/>
      <c r="T100" s="191"/>
      <c r="U100" s="192" t="s">
        <v>43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3" t="s">
        <v>129</v>
      </c>
      <c r="AZ100" s="190"/>
      <c r="BA100" s="190"/>
      <c r="BB100" s="190"/>
      <c r="BC100" s="190"/>
      <c r="BD100" s="190"/>
      <c r="BE100" s="194">
        <f>IF(U100="základní",N100,0)</f>
        <v>0</v>
      </c>
      <c r="BF100" s="194">
        <f>IF(U100="snížená",N100,0)</f>
        <v>0</v>
      </c>
      <c r="BG100" s="194">
        <f>IF(U100="zákl. přenesená",N100,0)</f>
        <v>0</v>
      </c>
      <c r="BH100" s="194">
        <f>IF(U100="sníž. přenesená",N100,0)</f>
        <v>0</v>
      </c>
      <c r="BI100" s="194">
        <f>IF(U100="nulová",N100,0)</f>
        <v>0</v>
      </c>
      <c r="BJ100" s="193" t="s">
        <v>86</v>
      </c>
      <c r="BK100" s="190"/>
      <c r="BL100" s="190"/>
      <c r="BM100" s="190"/>
    </row>
    <row r="101" s="1" customFormat="1" ht="18" customHeight="1">
      <c r="B101" s="48"/>
      <c r="C101" s="49"/>
      <c r="D101" s="145" t="s">
        <v>130</v>
      </c>
      <c r="E101" s="138"/>
      <c r="F101" s="138"/>
      <c r="G101" s="138"/>
      <c r="H101" s="138"/>
      <c r="I101" s="49"/>
      <c r="J101" s="49"/>
      <c r="K101" s="49"/>
      <c r="L101" s="49"/>
      <c r="M101" s="49"/>
      <c r="N101" s="139">
        <f>ROUND(N88*T101,2)</f>
        <v>0</v>
      </c>
      <c r="O101" s="140"/>
      <c r="P101" s="140"/>
      <c r="Q101" s="140"/>
      <c r="R101" s="50"/>
      <c r="S101" s="190"/>
      <c r="T101" s="191"/>
      <c r="U101" s="192" t="s">
        <v>43</v>
      </c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3" t="s">
        <v>129</v>
      </c>
      <c r="AZ101" s="190"/>
      <c r="BA101" s="190"/>
      <c r="BB101" s="190"/>
      <c r="BC101" s="190"/>
      <c r="BD101" s="190"/>
      <c r="BE101" s="194">
        <f>IF(U101="základní",N101,0)</f>
        <v>0</v>
      </c>
      <c r="BF101" s="194">
        <f>IF(U101="snížená",N101,0)</f>
        <v>0</v>
      </c>
      <c r="BG101" s="194">
        <f>IF(U101="zákl. přenesená",N101,0)</f>
        <v>0</v>
      </c>
      <c r="BH101" s="194">
        <f>IF(U101="sníž. přenesená",N101,0)</f>
        <v>0</v>
      </c>
      <c r="BI101" s="194">
        <f>IF(U101="nulová",N101,0)</f>
        <v>0</v>
      </c>
      <c r="BJ101" s="193" t="s">
        <v>86</v>
      </c>
      <c r="BK101" s="190"/>
      <c r="BL101" s="190"/>
      <c r="BM101" s="190"/>
    </row>
    <row r="102" s="1" customFormat="1" ht="18" customHeight="1">
      <c r="B102" s="48"/>
      <c r="C102" s="49"/>
      <c r="D102" s="145" t="s">
        <v>131</v>
      </c>
      <c r="E102" s="138"/>
      <c r="F102" s="138"/>
      <c r="G102" s="138"/>
      <c r="H102" s="138"/>
      <c r="I102" s="49"/>
      <c r="J102" s="49"/>
      <c r="K102" s="49"/>
      <c r="L102" s="49"/>
      <c r="M102" s="49"/>
      <c r="N102" s="139">
        <f>ROUND(N88*T102,2)</f>
        <v>0</v>
      </c>
      <c r="O102" s="140"/>
      <c r="P102" s="140"/>
      <c r="Q102" s="140"/>
      <c r="R102" s="50"/>
      <c r="S102" s="190"/>
      <c r="T102" s="191"/>
      <c r="U102" s="192" t="s">
        <v>43</v>
      </c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3" t="s">
        <v>129</v>
      </c>
      <c r="AZ102" s="190"/>
      <c r="BA102" s="190"/>
      <c r="BB102" s="190"/>
      <c r="BC102" s="190"/>
      <c r="BD102" s="190"/>
      <c r="BE102" s="194">
        <f>IF(U102="základní",N102,0)</f>
        <v>0</v>
      </c>
      <c r="BF102" s="194">
        <f>IF(U102="snížená",N102,0)</f>
        <v>0</v>
      </c>
      <c r="BG102" s="194">
        <f>IF(U102="zákl. přenesená",N102,0)</f>
        <v>0</v>
      </c>
      <c r="BH102" s="194">
        <f>IF(U102="sníž. přenesená",N102,0)</f>
        <v>0</v>
      </c>
      <c r="BI102" s="194">
        <f>IF(U102="nulová",N102,0)</f>
        <v>0</v>
      </c>
      <c r="BJ102" s="193" t="s">
        <v>86</v>
      </c>
      <c r="BK102" s="190"/>
      <c r="BL102" s="190"/>
      <c r="BM102" s="190"/>
    </row>
    <row r="103" s="1" customFormat="1" ht="18" customHeight="1">
      <c r="B103" s="48"/>
      <c r="C103" s="49"/>
      <c r="D103" s="145" t="s">
        <v>132</v>
      </c>
      <c r="E103" s="138"/>
      <c r="F103" s="138"/>
      <c r="G103" s="138"/>
      <c r="H103" s="138"/>
      <c r="I103" s="49"/>
      <c r="J103" s="49"/>
      <c r="K103" s="49"/>
      <c r="L103" s="49"/>
      <c r="M103" s="49"/>
      <c r="N103" s="139">
        <f>ROUND(N88*T103,2)</f>
        <v>0</v>
      </c>
      <c r="O103" s="140"/>
      <c r="P103" s="140"/>
      <c r="Q103" s="140"/>
      <c r="R103" s="50"/>
      <c r="S103" s="190"/>
      <c r="T103" s="191"/>
      <c r="U103" s="192" t="s">
        <v>43</v>
      </c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3" t="s">
        <v>129</v>
      </c>
      <c r="AZ103" s="190"/>
      <c r="BA103" s="190"/>
      <c r="BB103" s="190"/>
      <c r="BC103" s="190"/>
      <c r="BD103" s="190"/>
      <c r="BE103" s="194">
        <f>IF(U103="základní",N103,0)</f>
        <v>0</v>
      </c>
      <c r="BF103" s="194">
        <f>IF(U103="snížená",N103,0)</f>
        <v>0</v>
      </c>
      <c r="BG103" s="194">
        <f>IF(U103="zákl. přenesená",N103,0)</f>
        <v>0</v>
      </c>
      <c r="BH103" s="194">
        <f>IF(U103="sníž. přenesená",N103,0)</f>
        <v>0</v>
      </c>
      <c r="BI103" s="194">
        <f>IF(U103="nulová",N103,0)</f>
        <v>0</v>
      </c>
      <c r="BJ103" s="193" t="s">
        <v>86</v>
      </c>
      <c r="BK103" s="190"/>
      <c r="BL103" s="190"/>
      <c r="BM103" s="190"/>
    </row>
    <row r="104" s="1" customFormat="1" ht="18" customHeight="1">
      <c r="B104" s="48"/>
      <c r="C104" s="49"/>
      <c r="D104" s="145" t="s">
        <v>133</v>
      </c>
      <c r="E104" s="138"/>
      <c r="F104" s="138"/>
      <c r="G104" s="138"/>
      <c r="H104" s="138"/>
      <c r="I104" s="49"/>
      <c r="J104" s="49"/>
      <c r="K104" s="49"/>
      <c r="L104" s="49"/>
      <c r="M104" s="49"/>
      <c r="N104" s="139">
        <f>ROUND(N88*T104,2)</f>
        <v>0</v>
      </c>
      <c r="O104" s="140"/>
      <c r="P104" s="140"/>
      <c r="Q104" s="140"/>
      <c r="R104" s="50"/>
      <c r="S104" s="190"/>
      <c r="T104" s="191"/>
      <c r="U104" s="192" t="s">
        <v>43</v>
      </c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3" t="s">
        <v>129</v>
      </c>
      <c r="AZ104" s="190"/>
      <c r="BA104" s="190"/>
      <c r="BB104" s="190"/>
      <c r="BC104" s="190"/>
      <c r="BD104" s="190"/>
      <c r="BE104" s="194">
        <f>IF(U104="základní",N104,0)</f>
        <v>0</v>
      </c>
      <c r="BF104" s="194">
        <f>IF(U104="snížená",N104,0)</f>
        <v>0</v>
      </c>
      <c r="BG104" s="194">
        <f>IF(U104="zákl. přenesená",N104,0)</f>
        <v>0</v>
      </c>
      <c r="BH104" s="194">
        <f>IF(U104="sníž. přenesená",N104,0)</f>
        <v>0</v>
      </c>
      <c r="BI104" s="194">
        <f>IF(U104="nulová",N104,0)</f>
        <v>0</v>
      </c>
      <c r="BJ104" s="193" t="s">
        <v>86</v>
      </c>
      <c r="BK104" s="190"/>
      <c r="BL104" s="190"/>
      <c r="BM104" s="190"/>
    </row>
    <row r="105" s="1" customFormat="1" ht="18" customHeight="1">
      <c r="B105" s="48"/>
      <c r="C105" s="49"/>
      <c r="D105" s="138" t="s">
        <v>134</v>
      </c>
      <c r="E105" s="49"/>
      <c r="F105" s="49"/>
      <c r="G105" s="49"/>
      <c r="H105" s="49"/>
      <c r="I105" s="49"/>
      <c r="J105" s="49"/>
      <c r="K105" s="49"/>
      <c r="L105" s="49"/>
      <c r="M105" s="49"/>
      <c r="N105" s="139">
        <f>ROUND(N88*T105,2)</f>
        <v>0</v>
      </c>
      <c r="O105" s="140"/>
      <c r="P105" s="140"/>
      <c r="Q105" s="140"/>
      <c r="R105" s="50"/>
      <c r="S105" s="190"/>
      <c r="T105" s="195"/>
      <c r="U105" s="196" t="s">
        <v>43</v>
      </c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3" t="s">
        <v>135</v>
      </c>
      <c r="AZ105" s="190"/>
      <c r="BA105" s="190"/>
      <c r="BB105" s="190"/>
      <c r="BC105" s="190"/>
      <c r="BD105" s="190"/>
      <c r="BE105" s="194">
        <f>IF(U105="základní",N105,0)</f>
        <v>0</v>
      </c>
      <c r="BF105" s="194">
        <f>IF(U105="snížená",N105,0)</f>
        <v>0</v>
      </c>
      <c r="BG105" s="194">
        <f>IF(U105="zákl. přenesená",N105,0)</f>
        <v>0</v>
      </c>
      <c r="BH105" s="194">
        <f>IF(U105="sníž. přenesená",N105,0)</f>
        <v>0</v>
      </c>
      <c r="BI105" s="194">
        <f>IF(U105="nulová",N105,0)</f>
        <v>0</v>
      </c>
      <c r="BJ105" s="193" t="s">
        <v>86</v>
      </c>
      <c r="BK105" s="190"/>
      <c r="BL105" s="190"/>
      <c r="BM105" s="190"/>
    </row>
    <row r="106" s="1" customForma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  <c r="T106" s="173"/>
      <c r="U106" s="173"/>
    </row>
    <row r="107" s="1" customFormat="1" ht="29.28" customHeight="1">
      <c r="B107" s="48"/>
      <c r="C107" s="152" t="s">
        <v>102</v>
      </c>
      <c r="D107" s="153"/>
      <c r="E107" s="153"/>
      <c r="F107" s="153"/>
      <c r="G107" s="153"/>
      <c r="H107" s="153"/>
      <c r="I107" s="153"/>
      <c r="J107" s="153"/>
      <c r="K107" s="153"/>
      <c r="L107" s="154">
        <f>ROUND(SUM(N88+N99),2)</f>
        <v>0</v>
      </c>
      <c r="M107" s="154"/>
      <c r="N107" s="154"/>
      <c r="O107" s="154"/>
      <c r="P107" s="154"/>
      <c r="Q107" s="154"/>
      <c r="R107" s="50"/>
      <c r="T107" s="173"/>
      <c r="U107" s="173"/>
    </row>
    <row r="108" s="1" customFormat="1" ht="6.96" customHeight="1">
      <c r="B108" s="77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T108" s="173"/>
      <c r="U108" s="173"/>
    </row>
    <row r="112" s="1" customFormat="1" ht="6.96" customHeight="1">
      <c r="B112" s="80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2"/>
    </row>
    <row r="113" s="1" customFormat="1" ht="36.96" customHeight="1">
      <c r="B113" s="48"/>
      <c r="C113" s="29" t="s">
        <v>136</v>
      </c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30" customHeight="1">
      <c r="B115" s="48"/>
      <c r="C115" s="40" t="s">
        <v>19</v>
      </c>
      <c r="D115" s="49"/>
      <c r="E115" s="49"/>
      <c r="F115" s="157" t="str">
        <f>F6</f>
        <v>Obnova dětských pískovišť a okolí</v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9"/>
      <c r="R115" s="50"/>
    </row>
    <row r="116" s="1" customFormat="1" ht="36.96" customHeight="1">
      <c r="B116" s="48"/>
      <c r="C116" s="87" t="s">
        <v>110</v>
      </c>
      <c r="D116" s="49"/>
      <c r="E116" s="49"/>
      <c r="F116" s="89" t="str">
        <f>F7</f>
        <v>003 - Sametová</v>
      </c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6.96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1" customFormat="1" ht="18" customHeight="1">
      <c r="B118" s="48"/>
      <c r="C118" s="40" t="s">
        <v>24</v>
      </c>
      <c r="D118" s="49"/>
      <c r="E118" s="49"/>
      <c r="F118" s="35" t="str">
        <f>F9</f>
        <v>Liberec</v>
      </c>
      <c r="G118" s="49"/>
      <c r="H118" s="49"/>
      <c r="I118" s="49"/>
      <c r="J118" s="49"/>
      <c r="K118" s="40" t="s">
        <v>26</v>
      </c>
      <c r="L118" s="49"/>
      <c r="M118" s="92" t="str">
        <f>IF(O9="","",O9)</f>
        <v>6. 9. 2018</v>
      </c>
      <c r="N118" s="92"/>
      <c r="O118" s="92"/>
      <c r="P118" s="92"/>
      <c r="Q118" s="49"/>
      <c r="R118" s="50"/>
    </row>
    <row r="119" s="1" customFormat="1" ht="6.96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>
      <c r="B120" s="48"/>
      <c r="C120" s="40" t="s">
        <v>28</v>
      </c>
      <c r="D120" s="49"/>
      <c r="E120" s="49"/>
      <c r="F120" s="35" t="str">
        <f>E12</f>
        <v>Statutární město Liberec</v>
      </c>
      <c r="G120" s="49"/>
      <c r="H120" s="49"/>
      <c r="I120" s="49"/>
      <c r="J120" s="49"/>
      <c r="K120" s="40" t="s">
        <v>34</v>
      </c>
      <c r="L120" s="49"/>
      <c r="M120" s="35" t="str">
        <f>E18</f>
        <v xml:space="preserve"> </v>
      </c>
      <c r="N120" s="35"/>
      <c r="O120" s="35"/>
      <c r="P120" s="35"/>
      <c r="Q120" s="35"/>
      <c r="R120" s="50"/>
    </row>
    <row r="121" s="1" customFormat="1" ht="14.4" customHeight="1">
      <c r="B121" s="48"/>
      <c r="C121" s="40" t="s">
        <v>32</v>
      </c>
      <c r="D121" s="49"/>
      <c r="E121" s="49"/>
      <c r="F121" s="35" t="str">
        <f>IF(E15="","",E15)</f>
        <v>Vyplň údaj</v>
      </c>
      <c r="G121" s="49"/>
      <c r="H121" s="49"/>
      <c r="I121" s="49"/>
      <c r="J121" s="49"/>
      <c r="K121" s="40" t="s">
        <v>37</v>
      </c>
      <c r="L121" s="49"/>
      <c r="M121" s="35" t="str">
        <f>E21</f>
        <v xml:space="preserve"> </v>
      </c>
      <c r="N121" s="35"/>
      <c r="O121" s="35"/>
      <c r="P121" s="35"/>
      <c r="Q121" s="35"/>
      <c r="R121" s="50"/>
    </row>
    <row r="122" s="1" customFormat="1" ht="10.32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8" customFormat="1" ht="29.28" customHeight="1">
      <c r="B123" s="197"/>
      <c r="C123" s="198" t="s">
        <v>137</v>
      </c>
      <c r="D123" s="199" t="s">
        <v>138</v>
      </c>
      <c r="E123" s="199" t="s">
        <v>60</v>
      </c>
      <c r="F123" s="199" t="s">
        <v>139</v>
      </c>
      <c r="G123" s="199"/>
      <c r="H123" s="199"/>
      <c r="I123" s="199"/>
      <c r="J123" s="199" t="s">
        <v>140</v>
      </c>
      <c r="K123" s="199" t="s">
        <v>141</v>
      </c>
      <c r="L123" s="199" t="s">
        <v>142</v>
      </c>
      <c r="M123" s="199"/>
      <c r="N123" s="199" t="s">
        <v>115</v>
      </c>
      <c r="O123" s="199"/>
      <c r="P123" s="199"/>
      <c r="Q123" s="200"/>
      <c r="R123" s="201"/>
      <c r="T123" s="108" t="s">
        <v>143</v>
      </c>
      <c r="U123" s="109" t="s">
        <v>42</v>
      </c>
      <c r="V123" s="109" t="s">
        <v>144</v>
      </c>
      <c r="W123" s="109" t="s">
        <v>145</v>
      </c>
      <c r="X123" s="109" t="s">
        <v>146</v>
      </c>
      <c r="Y123" s="109" t="s">
        <v>147</v>
      </c>
      <c r="Z123" s="109" t="s">
        <v>148</v>
      </c>
      <c r="AA123" s="110" t="s">
        <v>149</v>
      </c>
    </row>
    <row r="124" s="1" customFormat="1" ht="29.28" customHeight="1">
      <c r="B124" s="48"/>
      <c r="C124" s="112" t="s">
        <v>112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202">
        <f>BK124</f>
        <v>0</v>
      </c>
      <c r="O124" s="203"/>
      <c r="P124" s="203"/>
      <c r="Q124" s="203"/>
      <c r="R124" s="50"/>
      <c r="T124" s="111"/>
      <c r="U124" s="69"/>
      <c r="V124" s="69"/>
      <c r="W124" s="204">
        <f>W125+W258+W273</f>
        <v>0</v>
      </c>
      <c r="X124" s="69"/>
      <c r="Y124" s="204">
        <f>Y125+Y258+Y273</f>
        <v>14.520583039999998</v>
      </c>
      <c r="Z124" s="69"/>
      <c r="AA124" s="205">
        <f>AA125+AA258+AA273</f>
        <v>18.620524999999997</v>
      </c>
      <c r="AT124" s="24" t="s">
        <v>77</v>
      </c>
      <c r="AU124" s="24" t="s">
        <v>117</v>
      </c>
      <c r="BK124" s="206">
        <f>BK125+BK258+BK273</f>
        <v>0</v>
      </c>
    </row>
    <row r="125" s="9" customFormat="1" ht="37.44" customHeight="1">
      <c r="B125" s="207"/>
      <c r="C125" s="208"/>
      <c r="D125" s="209" t="s">
        <v>118</v>
      </c>
      <c r="E125" s="209"/>
      <c r="F125" s="209"/>
      <c r="G125" s="209"/>
      <c r="H125" s="209"/>
      <c r="I125" s="209"/>
      <c r="J125" s="209"/>
      <c r="K125" s="209"/>
      <c r="L125" s="209"/>
      <c r="M125" s="209"/>
      <c r="N125" s="210">
        <f>BK125</f>
        <v>0</v>
      </c>
      <c r="O125" s="180"/>
      <c r="P125" s="180"/>
      <c r="Q125" s="180"/>
      <c r="R125" s="211"/>
      <c r="T125" s="212"/>
      <c r="U125" s="208"/>
      <c r="V125" s="208"/>
      <c r="W125" s="213">
        <f>W126+W205+W245+W256</f>
        <v>0</v>
      </c>
      <c r="X125" s="208"/>
      <c r="Y125" s="213">
        <f>Y126+Y205+Y245+Y256</f>
        <v>14.520583039999998</v>
      </c>
      <c r="Z125" s="208"/>
      <c r="AA125" s="214">
        <f>AA126+AA205+AA245+AA256</f>
        <v>18.620524999999997</v>
      </c>
      <c r="AR125" s="215" t="s">
        <v>86</v>
      </c>
      <c r="AT125" s="216" t="s">
        <v>77</v>
      </c>
      <c r="AU125" s="216" t="s">
        <v>78</v>
      </c>
      <c r="AY125" s="215" t="s">
        <v>150</v>
      </c>
      <c r="BK125" s="217">
        <f>BK126+BK205+BK245+BK256</f>
        <v>0</v>
      </c>
    </row>
    <row r="126" s="9" customFormat="1" ht="19.92" customHeight="1">
      <c r="B126" s="207"/>
      <c r="C126" s="208"/>
      <c r="D126" s="218" t="s">
        <v>119</v>
      </c>
      <c r="E126" s="218"/>
      <c r="F126" s="218"/>
      <c r="G126" s="218"/>
      <c r="H126" s="218"/>
      <c r="I126" s="218"/>
      <c r="J126" s="218"/>
      <c r="K126" s="218"/>
      <c r="L126" s="218"/>
      <c r="M126" s="218"/>
      <c r="N126" s="219">
        <f>BK126</f>
        <v>0</v>
      </c>
      <c r="O126" s="220"/>
      <c r="P126" s="220"/>
      <c r="Q126" s="220"/>
      <c r="R126" s="211"/>
      <c r="T126" s="212"/>
      <c r="U126" s="208"/>
      <c r="V126" s="208"/>
      <c r="W126" s="213">
        <f>SUM(W127:W204)</f>
        <v>0</v>
      </c>
      <c r="X126" s="208"/>
      <c r="Y126" s="213">
        <f>SUM(Y127:Y204)</f>
        <v>6.5374019999999993</v>
      </c>
      <c r="Z126" s="208"/>
      <c r="AA126" s="214">
        <f>SUM(AA127:AA204)</f>
        <v>6.6381249999999996</v>
      </c>
      <c r="AR126" s="215" t="s">
        <v>86</v>
      </c>
      <c r="AT126" s="216" t="s">
        <v>77</v>
      </c>
      <c r="AU126" s="216" t="s">
        <v>86</v>
      </c>
      <c r="AY126" s="215" t="s">
        <v>150</v>
      </c>
      <c r="BK126" s="217">
        <f>SUM(BK127:BK204)</f>
        <v>0</v>
      </c>
    </row>
    <row r="127" s="1" customFormat="1" ht="25.5" customHeight="1">
      <c r="B127" s="48"/>
      <c r="C127" s="221" t="s">
        <v>86</v>
      </c>
      <c r="D127" s="221" t="s">
        <v>151</v>
      </c>
      <c r="E127" s="222" t="s">
        <v>485</v>
      </c>
      <c r="F127" s="223" t="s">
        <v>486</v>
      </c>
      <c r="G127" s="223"/>
      <c r="H127" s="223"/>
      <c r="I127" s="223"/>
      <c r="J127" s="224" t="s">
        <v>161</v>
      </c>
      <c r="K127" s="225">
        <v>7.585</v>
      </c>
      <c r="L127" s="226">
        <v>0</v>
      </c>
      <c r="M127" s="227"/>
      <c r="N127" s="228">
        <f>ROUND(L127*K127,2)</f>
        <v>0</v>
      </c>
      <c r="O127" s="228"/>
      <c r="P127" s="228"/>
      <c r="Q127" s="228"/>
      <c r="R127" s="50"/>
      <c r="T127" s="229" t="s">
        <v>22</v>
      </c>
      <c r="U127" s="58" t="s">
        <v>43</v>
      </c>
      <c r="V127" s="49"/>
      <c r="W127" s="230">
        <f>V127*K127</f>
        <v>0</v>
      </c>
      <c r="X127" s="230">
        <v>0</v>
      </c>
      <c r="Y127" s="230">
        <f>X127*K127</f>
        <v>0</v>
      </c>
      <c r="Z127" s="230">
        <v>0.32500000000000001</v>
      </c>
      <c r="AA127" s="231">
        <f>Z127*K127</f>
        <v>2.465125</v>
      </c>
      <c r="AR127" s="24" t="s">
        <v>155</v>
      </c>
      <c r="AT127" s="24" t="s">
        <v>151</v>
      </c>
      <c r="AU127" s="24" t="s">
        <v>108</v>
      </c>
      <c r="AY127" s="24" t="s">
        <v>150</v>
      </c>
      <c r="BE127" s="144">
        <f>IF(U127="základní",N127,0)</f>
        <v>0</v>
      </c>
      <c r="BF127" s="144">
        <f>IF(U127="snížená",N127,0)</f>
        <v>0</v>
      </c>
      <c r="BG127" s="144">
        <f>IF(U127="zákl. přenesená",N127,0)</f>
        <v>0</v>
      </c>
      <c r="BH127" s="144">
        <f>IF(U127="sníž. přenesená",N127,0)</f>
        <v>0</v>
      </c>
      <c r="BI127" s="144">
        <f>IF(U127="nulová",N127,0)</f>
        <v>0</v>
      </c>
      <c r="BJ127" s="24" t="s">
        <v>86</v>
      </c>
      <c r="BK127" s="144">
        <f>ROUND(L127*K127,2)</f>
        <v>0</v>
      </c>
      <c r="BL127" s="24" t="s">
        <v>155</v>
      </c>
      <c r="BM127" s="24" t="s">
        <v>487</v>
      </c>
    </row>
    <row r="128" s="10" customFormat="1" ht="16.5" customHeight="1">
      <c r="B128" s="232"/>
      <c r="C128" s="233"/>
      <c r="D128" s="233"/>
      <c r="E128" s="234" t="s">
        <v>22</v>
      </c>
      <c r="F128" s="235" t="s">
        <v>488</v>
      </c>
      <c r="G128" s="236"/>
      <c r="H128" s="236"/>
      <c r="I128" s="236"/>
      <c r="J128" s="233"/>
      <c r="K128" s="234" t="s">
        <v>22</v>
      </c>
      <c r="L128" s="233"/>
      <c r="M128" s="233"/>
      <c r="N128" s="233"/>
      <c r="O128" s="233"/>
      <c r="P128" s="233"/>
      <c r="Q128" s="233"/>
      <c r="R128" s="237"/>
      <c r="T128" s="238"/>
      <c r="U128" s="233"/>
      <c r="V128" s="233"/>
      <c r="W128" s="233"/>
      <c r="X128" s="233"/>
      <c r="Y128" s="233"/>
      <c r="Z128" s="233"/>
      <c r="AA128" s="239"/>
      <c r="AT128" s="240" t="s">
        <v>158</v>
      </c>
      <c r="AU128" s="240" t="s">
        <v>108</v>
      </c>
      <c r="AV128" s="10" t="s">
        <v>86</v>
      </c>
      <c r="AW128" s="10" t="s">
        <v>36</v>
      </c>
      <c r="AX128" s="10" t="s">
        <v>78</v>
      </c>
      <c r="AY128" s="240" t="s">
        <v>150</v>
      </c>
    </row>
    <row r="129" s="11" customFormat="1" ht="16.5" customHeight="1">
      <c r="B129" s="241"/>
      <c r="C129" s="242"/>
      <c r="D129" s="242"/>
      <c r="E129" s="243" t="s">
        <v>22</v>
      </c>
      <c r="F129" s="244" t="s">
        <v>489</v>
      </c>
      <c r="G129" s="242"/>
      <c r="H129" s="242"/>
      <c r="I129" s="242"/>
      <c r="J129" s="242"/>
      <c r="K129" s="245">
        <v>7.585</v>
      </c>
      <c r="L129" s="242"/>
      <c r="M129" s="242"/>
      <c r="N129" s="242"/>
      <c r="O129" s="242"/>
      <c r="P129" s="242"/>
      <c r="Q129" s="242"/>
      <c r="R129" s="246"/>
      <c r="T129" s="247"/>
      <c r="U129" s="242"/>
      <c r="V129" s="242"/>
      <c r="W129" s="242"/>
      <c r="X129" s="242"/>
      <c r="Y129" s="242"/>
      <c r="Z129" s="242"/>
      <c r="AA129" s="248"/>
      <c r="AT129" s="249" t="s">
        <v>158</v>
      </c>
      <c r="AU129" s="249" t="s">
        <v>108</v>
      </c>
      <c r="AV129" s="11" t="s">
        <v>108</v>
      </c>
      <c r="AW129" s="11" t="s">
        <v>36</v>
      </c>
      <c r="AX129" s="11" t="s">
        <v>86</v>
      </c>
      <c r="AY129" s="249" t="s">
        <v>150</v>
      </c>
    </row>
    <row r="130" s="1" customFormat="1" ht="25.5" customHeight="1">
      <c r="B130" s="48"/>
      <c r="C130" s="221" t="s">
        <v>108</v>
      </c>
      <c r="D130" s="221" t="s">
        <v>151</v>
      </c>
      <c r="E130" s="222" t="s">
        <v>344</v>
      </c>
      <c r="F130" s="223" t="s">
        <v>345</v>
      </c>
      <c r="G130" s="223"/>
      <c r="H130" s="223"/>
      <c r="I130" s="223"/>
      <c r="J130" s="224" t="s">
        <v>171</v>
      </c>
      <c r="K130" s="225">
        <v>12.6</v>
      </c>
      <c r="L130" s="226">
        <v>0</v>
      </c>
      <c r="M130" s="227"/>
      <c r="N130" s="228">
        <f>ROUND(L130*K130,2)</f>
        <v>0</v>
      </c>
      <c r="O130" s="228"/>
      <c r="P130" s="228"/>
      <c r="Q130" s="228"/>
      <c r="R130" s="50"/>
      <c r="T130" s="229" t="s">
        <v>22</v>
      </c>
      <c r="U130" s="58" t="s">
        <v>43</v>
      </c>
      <c r="V130" s="49"/>
      <c r="W130" s="230">
        <f>V130*K130</f>
        <v>0</v>
      </c>
      <c r="X130" s="230">
        <v>0</v>
      </c>
      <c r="Y130" s="230">
        <f>X130*K130</f>
        <v>0</v>
      </c>
      <c r="Z130" s="230">
        <v>0.20499999999999999</v>
      </c>
      <c r="AA130" s="231">
        <f>Z130*K130</f>
        <v>2.5829999999999997</v>
      </c>
      <c r="AR130" s="24" t="s">
        <v>155</v>
      </c>
      <c r="AT130" s="24" t="s">
        <v>151</v>
      </c>
      <c r="AU130" s="24" t="s">
        <v>108</v>
      </c>
      <c r="AY130" s="24" t="s">
        <v>150</v>
      </c>
      <c r="BE130" s="144">
        <f>IF(U130="základní",N130,0)</f>
        <v>0</v>
      </c>
      <c r="BF130" s="144">
        <f>IF(U130="snížená",N130,0)</f>
        <v>0</v>
      </c>
      <c r="BG130" s="144">
        <f>IF(U130="zákl. přenesená",N130,0)</f>
        <v>0</v>
      </c>
      <c r="BH130" s="144">
        <f>IF(U130="sníž. přenesená",N130,0)</f>
        <v>0</v>
      </c>
      <c r="BI130" s="144">
        <f>IF(U130="nulová",N130,0)</f>
        <v>0</v>
      </c>
      <c r="BJ130" s="24" t="s">
        <v>86</v>
      </c>
      <c r="BK130" s="144">
        <f>ROUND(L130*K130,2)</f>
        <v>0</v>
      </c>
      <c r="BL130" s="24" t="s">
        <v>155</v>
      </c>
      <c r="BM130" s="24" t="s">
        <v>490</v>
      </c>
    </row>
    <row r="131" s="10" customFormat="1" ht="16.5" customHeight="1">
      <c r="B131" s="232"/>
      <c r="C131" s="233"/>
      <c r="D131" s="233"/>
      <c r="E131" s="234" t="s">
        <v>22</v>
      </c>
      <c r="F131" s="235" t="s">
        <v>347</v>
      </c>
      <c r="G131" s="236"/>
      <c r="H131" s="236"/>
      <c r="I131" s="236"/>
      <c r="J131" s="233"/>
      <c r="K131" s="234" t="s">
        <v>22</v>
      </c>
      <c r="L131" s="233"/>
      <c r="M131" s="233"/>
      <c r="N131" s="233"/>
      <c r="O131" s="233"/>
      <c r="P131" s="233"/>
      <c r="Q131" s="233"/>
      <c r="R131" s="237"/>
      <c r="T131" s="238"/>
      <c r="U131" s="233"/>
      <c r="V131" s="233"/>
      <c r="W131" s="233"/>
      <c r="X131" s="233"/>
      <c r="Y131" s="233"/>
      <c r="Z131" s="233"/>
      <c r="AA131" s="239"/>
      <c r="AT131" s="240" t="s">
        <v>158</v>
      </c>
      <c r="AU131" s="240" t="s">
        <v>108</v>
      </c>
      <c r="AV131" s="10" t="s">
        <v>86</v>
      </c>
      <c r="AW131" s="10" t="s">
        <v>36</v>
      </c>
      <c r="AX131" s="10" t="s">
        <v>78</v>
      </c>
      <c r="AY131" s="240" t="s">
        <v>150</v>
      </c>
    </row>
    <row r="132" s="11" customFormat="1" ht="16.5" customHeight="1">
      <c r="B132" s="241"/>
      <c r="C132" s="242"/>
      <c r="D132" s="242"/>
      <c r="E132" s="243" t="s">
        <v>22</v>
      </c>
      <c r="F132" s="244" t="s">
        <v>425</v>
      </c>
      <c r="G132" s="242"/>
      <c r="H132" s="242"/>
      <c r="I132" s="242"/>
      <c r="J132" s="242"/>
      <c r="K132" s="245">
        <v>12.6</v>
      </c>
      <c r="L132" s="242"/>
      <c r="M132" s="242"/>
      <c r="N132" s="242"/>
      <c r="O132" s="242"/>
      <c r="P132" s="242"/>
      <c r="Q132" s="242"/>
      <c r="R132" s="246"/>
      <c r="T132" s="247"/>
      <c r="U132" s="242"/>
      <c r="V132" s="242"/>
      <c r="W132" s="242"/>
      <c r="X132" s="242"/>
      <c r="Y132" s="242"/>
      <c r="Z132" s="242"/>
      <c r="AA132" s="248"/>
      <c r="AT132" s="249" t="s">
        <v>158</v>
      </c>
      <c r="AU132" s="249" t="s">
        <v>108</v>
      </c>
      <c r="AV132" s="11" t="s">
        <v>108</v>
      </c>
      <c r="AW132" s="11" t="s">
        <v>36</v>
      </c>
      <c r="AX132" s="11" t="s">
        <v>86</v>
      </c>
      <c r="AY132" s="249" t="s">
        <v>150</v>
      </c>
    </row>
    <row r="133" s="1" customFormat="1" ht="16.5" customHeight="1">
      <c r="B133" s="48"/>
      <c r="C133" s="221" t="s">
        <v>168</v>
      </c>
      <c r="D133" s="221" t="s">
        <v>151</v>
      </c>
      <c r="E133" s="222" t="s">
        <v>349</v>
      </c>
      <c r="F133" s="223" t="s">
        <v>350</v>
      </c>
      <c r="G133" s="223"/>
      <c r="H133" s="223"/>
      <c r="I133" s="223"/>
      <c r="J133" s="224" t="s">
        <v>171</v>
      </c>
      <c r="K133" s="225">
        <v>39.75</v>
      </c>
      <c r="L133" s="226">
        <v>0</v>
      </c>
      <c r="M133" s="227"/>
      <c r="N133" s="228">
        <f>ROUND(L133*K133,2)</f>
        <v>0</v>
      </c>
      <c r="O133" s="228"/>
      <c r="P133" s="228"/>
      <c r="Q133" s="228"/>
      <c r="R133" s="50"/>
      <c r="T133" s="229" t="s">
        <v>22</v>
      </c>
      <c r="U133" s="58" t="s">
        <v>43</v>
      </c>
      <c r="V133" s="49"/>
      <c r="W133" s="230">
        <f>V133*K133</f>
        <v>0</v>
      </c>
      <c r="X133" s="230">
        <v>0</v>
      </c>
      <c r="Y133" s="230">
        <f>X133*K133</f>
        <v>0</v>
      </c>
      <c r="Z133" s="230">
        <v>0.040000000000000001</v>
      </c>
      <c r="AA133" s="231">
        <f>Z133*K133</f>
        <v>1.5900000000000001</v>
      </c>
      <c r="AR133" s="24" t="s">
        <v>155</v>
      </c>
      <c r="AT133" s="24" t="s">
        <v>151</v>
      </c>
      <c r="AU133" s="24" t="s">
        <v>108</v>
      </c>
      <c r="AY133" s="24" t="s">
        <v>150</v>
      </c>
      <c r="BE133" s="144">
        <f>IF(U133="základní",N133,0)</f>
        <v>0</v>
      </c>
      <c r="BF133" s="144">
        <f>IF(U133="snížená",N133,0)</f>
        <v>0</v>
      </c>
      <c r="BG133" s="144">
        <f>IF(U133="zákl. přenesená",N133,0)</f>
        <v>0</v>
      </c>
      <c r="BH133" s="144">
        <f>IF(U133="sníž. přenesená",N133,0)</f>
        <v>0</v>
      </c>
      <c r="BI133" s="144">
        <f>IF(U133="nulová",N133,0)</f>
        <v>0</v>
      </c>
      <c r="BJ133" s="24" t="s">
        <v>86</v>
      </c>
      <c r="BK133" s="144">
        <f>ROUND(L133*K133,2)</f>
        <v>0</v>
      </c>
      <c r="BL133" s="24" t="s">
        <v>155</v>
      </c>
      <c r="BM133" s="24" t="s">
        <v>491</v>
      </c>
    </row>
    <row r="134" s="10" customFormat="1" ht="16.5" customHeight="1">
      <c r="B134" s="232"/>
      <c r="C134" s="233"/>
      <c r="D134" s="233"/>
      <c r="E134" s="234" t="s">
        <v>22</v>
      </c>
      <c r="F134" s="235" t="s">
        <v>492</v>
      </c>
      <c r="G134" s="236"/>
      <c r="H134" s="236"/>
      <c r="I134" s="236"/>
      <c r="J134" s="233"/>
      <c r="K134" s="234" t="s">
        <v>22</v>
      </c>
      <c r="L134" s="233"/>
      <c r="M134" s="233"/>
      <c r="N134" s="233"/>
      <c r="O134" s="233"/>
      <c r="P134" s="233"/>
      <c r="Q134" s="233"/>
      <c r="R134" s="237"/>
      <c r="T134" s="238"/>
      <c r="U134" s="233"/>
      <c r="V134" s="233"/>
      <c r="W134" s="233"/>
      <c r="X134" s="233"/>
      <c r="Y134" s="233"/>
      <c r="Z134" s="233"/>
      <c r="AA134" s="239"/>
      <c r="AT134" s="240" t="s">
        <v>158</v>
      </c>
      <c r="AU134" s="240" t="s">
        <v>108</v>
      </c>
      <c r="AV134" s="10" t="s">
        <v>86</v>
      </c>
      <c r="AW134" s="10" t="s">
        <v>36</v>
      </c>
      <c r="AX134" s="10" t="s">
        <v>78</v>
      </c>
      <c r="AY134" s="240" t="s">
        <v>150</v>
      </c>
    </row>
    <row r="135" s="11" customFormat="1" ht="16.5" customHeight="1">
      <c r="B135" s="241"/>
      <c r="C135" s="242"/>
      <c r="D135" s="242"/>
      <c r="E135" s="243" t="s">
        <v>22</v>
      </c>
      <c r="F135" s="244" t="s">
        <v>493</v>
      </c>
      <c r="G135" s="242"/>
      <c r="H135" s="242"/>
      <c r="I135" s="242"/>
      <c r="J135" s="242"/>
      <c r="K135" s="245">
        <v>39.75</v>
      </c>
      <c r="L135" s="242"/>
      <c r="M135" s="242"/>
      <c r="N135" s="242"/>
      <c r="O135" s="242"/>
      <c r="P135" s="242"/>
      <c r="Q135" s="242"/>
      <c r="R135" s="246"/>
      <c r="T135" s="247"/>
      <c r="U135" s="242"/>
      <c r="V135" s="242"/>
      <c r="W135" s="242"/>
      <c r="X135" s="242"/>
      <c r="Y135" s="242"/>
      <c r="Z135" s="242"/>
      <c r="AA135" s="248"/>
      <c r="AT135" s="249" t="s">
        <v>158</v>
      </c>
      <c r="AU135" s="249" t="s">
        <v>108</v>
      </c>
      <c r="AV135" s="11" t="s">
        <v>108</v>
      </c>
      <c r="AW135" s="11" t="s">
        <v>36</v>
      </c>
      <c r="AX135" s="11" t="s">
        <v>86</v>
      </c>
      <c r="AY135" s="249" t="s">
        <v>150</v>
      </c>
    </row>
    <row r="136" s="1" customFormat="1" ht="25.5" customHeight="1">
      <c r="B136" s="48"/>
      <c r="C136" s="221" t="s">
        <v>155</v>
      </c>
      <c r="D136" s="221" t="s">
        <v>151</v>
      </c>
      <c r="E136" s="222" t="s">
        <v>175</v>
      </c>
      <c r="F136" s="223" t="s">
        <v>176</v>
      </c>
      <c r="G136" s="223"/>
      <c r="H136" s="223"/>
      <c r="I136" s="223"/>
      <c r="J136" s="224" t="s">
        <v>177</v>
      </c>
      <c r="K136" s="225">
        <v>16.146999999999998</v>
      </c>
      <c r="L136" s="226">
        <v>0</v>
      </c>
      <c r="M136" s="227"/>
      <c r="N136" s="228">
        <f>ROUND(L136*K136,2)</f>
        <v>0</v>
      </c>
      <c r="O136" s="228"/>
      <c r="P136" s="228"/>
      <c r="Q136" s="228"/>
      <c r="R136" s="50"/>
      <c r="T136" s="229" t="s">
        <v>22</v>
      </c>
      <c r="U136" s="58" t="s">
        <v>43</v>
      </c>
      <c r="V136" s="49"/>
      <c r="W136" s="230">
        <f>V136*K136</f>
        <v>0</v>
      </c>
      <c r="X136" s="230">
        <v>0</v>
      </c>
      <c r="Y136" s="230">
        <f>X136*K136</f>
        <v>0</v>
      </c>
      <c r="Z136" s="230">
        <v>0</v>
      </c>
      <c r="AA136" s="231">
        <f>Z136*K136</f>
        <v>0</v>
      </c>
      <c r="AR136" s="24" t="s">
        <v>155</v>
      </c>
      <c r="AT136" s="24" t="s">
        <v>151</v>
      </c>
      <c r="AU136" s="24" t="s">
        <v>108</v>
      </c>
      <c r="AY136" s="24" t="s">
        <v>150</v>
      </c>
      <c r="BE136" s="144">
        <f>IF(U136="základní",N136,0)</f>
        <v>0</v>
      </c>
      <c r="BF136" s="144">
        <f>IF(U136="snížená",N136,0)</f>
        <v>0</v>
      </c>
      <c r="BG136" s="144">
        <f>IF(U136="zákl. přenesená",N136,0)</f>
        <v>0</v>
      </c>
      <c r="BH136" s="144">
        <f>IF(U136="sníž. přenesená",N136,0)</f>
        <v>0</v>
      </c>
      <c r="BI136" s="144">
        <f>IF(U136="nulová",N136,0)</f>
        <v>0</v>
      </c>
      <c r="BJ136" s="24" t="s">
        <v>86</v>
      </c>
      <c r="BK136" s="144">
        <f>ROUND(L136*K136,2)</f>
        <v>0</v>
      </c>
      <c r="BL136" s="24" t="s">
        <v>155</v>
      </c>
      <c r="BM136" s="24" t="s">
        <v>494</v>
      </c>
    </row>
    <row r="137" s="10" customFormat="1" ht="25.5" customHeight="1">
      <c r="B137" s="232"/>
      <c r="C137" s="233"/>
      <c r="D137" s="233"/>
      <c r="E137" s="234" t="s">
        <v>22</v>
      </c>
      <c r="F137" s="235" t="s">
        <v>495</v>
      </c>
      <c r="G137" s="236"/>
      <c r="H137" s="236"/>
      <c r="I137" s="236"/>
      <c r="J137" s="233"/>
      <c r="K137" s="234" t="s">
        <v>22</v>
      </c>
      <c r="L137" s="233"/>
      <c r="M137" s="233"/>
      <c r="N137" s="233"/>
      <c r="O137" s="233"/>
      <c r="P137" s="233"/>
      <c r="Q137" s="233"/>
      <c r="R137" s="237"/>
      <c r="T137" s="238"/>
      <c r="U137" s="233"/>
      <c r="V137" s="233"/>
      <c r="W137" s="233"/>
      <c r="X137" s="233"/>
      <c r="Y137" s="233"/>
      <c r="Z137" s="233"/>
      <c r="AA137" s="239"/>
      <c r="AT137" s="240" t="s">
        <v>158</v>
      </c>
      <c r="AU137" s="240" t="s">
        <v>108</v>
      </c>
      <c r="AV137" s="10" t="s">
        <v>86</v>
      </c>
      <c r="AW137" s="10" t="s">
        <v>36</v>
      </c>
      <c r="AX137" s="10" t="s">
        <v>78</v>
      </c>
      <c r="AY137" s="240" t="s">
        <v>150</v>
      </c>
    </row>
    <row r="138" s="10" customFormat="1" ht="16.5" customHeight="1">
      <c r="B138" s="232"/>
      <c r="C138" s="233"/>
      <c r="D138" s="233"/>
      <c r="E138" s="234" t="s">
        <v>22</v>
      </c>
      <c r="F138" s="259" t="s">
        <v>496</v>
      </c>
      <c r="G138" s="233"/>
      <c r="H138" s="233"/>
      <c r="I138" s="233"/>
      <c r="J138" s="233"/>
      <c r="K138" s="234" t="s">
        <v>22</v>
      </c>
      <c r="L138" s="233"/>
      <c r="M138" s="233"/>
      <c r="N138" s="233"/>
      <c r="O138" s="233"/>
      <c r="P138" s="233"/>
      <c r="Q138" s="233"/>
      <c r="R138" s="237"/>
      <c r="T138" s="238"/>
      <c r="U138" s="233"/>
      <c r="V138" s="233"/>
      <c r="W138" s="233"/>
      <c r="X138" s="233"/>
      <c r="Y138" s="233"/>
      <c r="Z138" s="233"/>
      <c r="AA138" s="239"/>
      <c r="AT138" s="240" t="s">
        <v>158</v>
      </c>
      <c r="AU138" s="240" t="s">
        <v>108</v>
      </c>
      <c r="AV138" s="10" t="s">
        <v>86</v>
      </c>
      <c r="AW138" s="10" t="s">
        <v>36</v>
      </c>
      <c r="AX138" s="10" t="s">
        <v>78</v>
      </c>
      <c r="AY138" s="240" t="s">
        <v>150</v>
      </c>
    </row>
    <row r="139" s="11" customFormat="1" ht="16.5" customHeight="1">
      <c r="B139" s="241"/>
      <c r="C139" s="242"/>
      <c r="D139" s="242"/>
      <c r="E139" s="243" t="s">
        <v>22</v>
      </c>
      <c r="F139" s="244" t="s">
        <v>497</v>
      </c>
      <c r="G139" s="242"/>
      <c r="H139" s="242"/>
      <c r="I139" s="242"/>
      <c r="J139" s="242"/>
      <c r="K139" s="245">
        <v>15.555</v>
      </c>
      <c r="L139" s="242"/>
      <c r="M139" s="242"/>
      <c r="N139" s="242"/>
      <c r="O139" s="242"/>
      <c r="P139" s="242"/>
      <c r="Q139" s="242"/>
      <c r="R139" s="246"/>
      <c r="T139" s="247"/>
      <c r="U139" s="242"/>
      <c r="V139" s="242"/>
      <c r="W139" s="242"/>
      <c r="X139" s="242"/>
      <c r="Y139" s="242"/>
      <c r="Z139" s="242"/>
      <c r="AA139" s="248"/>
      <c r="AT139" s="249" t="s">
        <v>158</v>
      </c>
      <c r="AU139" s="249" t="s">
        <v>108</v>
      </c>
      <c r="AV139" s="11" t="s">
        <v>108</v>
      </c>
      <c r="AW139" s="11" t="s">
        <v>36</v>
      </c>
      <c r="AX139" s="11" t="s">
        <v>78</v>
      </c>
      <c r="AY139" s="249" t="s">
        <v>150</v>
      </c>
    </row>
    <row r="140" s="11" customFormat="1" ht="16.5" customHeight="1">
      <c r="B140" s="241"/>
      <c r="C140" s="242"/>
      <c r="D140" s="242"/>
      <c r="E140" s="243" t="s">
        <v>22</v>
      </c>
      <c r="F140" s="244" t="s">
        <v>498</v>
      </c>
      <c r="G140" s="242"/>
      <c r="H140" s="242"/>
      <c r="I140" s="242"/>
      <c r="J140" s="242"/>
      <c r="K140" s="245">
        <v>0.38900000000000001</v>
      </c>
      <c r="L140" s="242"/>
      <c r="M140" s="242"/>
      <c r="N140" s="242"/>
      <c r="O140" s="242"/>
      <c r="P140" s="242"/>
      <c r="Q140" s="242"/>
      <c r="R140" s="246"/>
      <c r="T140" s="247"/>
      <c r="U140" s="242"/>
      <c r="V140" s="242"/>
      <c r="W140" s="242"/>
      <c r="X140" s="242"/>
      <c r="Y140" s="242"/>
      <c r="Z140" s="242"/>
      <c r="AA140" s="248"/>
      <c r="AT140" s="249" t="s">
        <v>158</v>
      </c>
      <c r="AU140" s="249" t="s">
        <v>108</v>
      </c>
      <c r="AV140" s="11" t="s">
        <v>108</v>
      </c>
      <c r="AW140" s="11" t="s">
        <v>36</v>
      </c>
      <c r="AX140" s="11" t="s">
        <v>78</v>
      </c>
      <c r="AY140" s="249" t="s">
        <v>150</v>
      </c>
    </row>
    <row r="141" s="10" customFormat="1" ht="16.5" customHeight="1">
      <c r="B141" s="232"/>
      <c r="C141" s="233"/>
      <c r="D141" s="233"/>
      <c r="E141" s="234" t="s">
        <v>22</v>
      </c>
      <c r="F141" s="259" t="s">
        <v>499</v>
      </c>
      <c r="G141" s="233"/>
      <c r="H141" s="233"/>
      <c r="I141" s="233"/>
      <c r="J141" s="233"/>
      <c r="K141" s="234" t="s">
        <v>22</v>
      </c>
      <c r="L141" s="233"/>
      <c r="M141" s="233"/>
      <c r="N141" s="233"/>
      <c r="O141" s="233"/>
      <c r="P141" s="233"/>
      <c r="Q141" s="233"/>
      <c r="R141" s="237"/>
      <c r="T141" s="238"/>
      <c r="U141" s="233"/>
      <c r="V141" s="233"/>
      <c r="W141" s="233"/>
      <c r="X141" s="233"/>
      <c r="Y141" s="233"/>
      <c r="Z141" s="233"/>
      <c r="AA141" s="239"/>
      <c r="AT141" s="240" t="s">
        <v>158</v>
      </c>
      <c r="AU141" s="240" t="s">
        <v>108</v>
      </c>
      <c r="AV141" s="10" t="s">
        <v>86</v>
      </c>
      <c r="AW141" s="10" t="s">
        <v>36</v>
      </c>
      <c r="AX141" s="10" t="s">
        <v>78</v>
      </c>
      <c r="AY141" s="240" t="s">
        <v>150</v>
      </c>
    </row>
    <row r="142" s="11" customFormat="1" ht="16.5" customHeight="1">
      <c r="B142" s="241"/>
      <c r="C142" s="242"/>
      <c r="D142" s="242"/>
      <c r="E142" s="243" t="s">
        <v>22</v>
      </c>
      <c r="F142" s="244" t="s">
        <v>500</v>
      </c>
      <c r="G142" s="242"/>
      <c r="H142" s="242"/>
      <c r="I142" s="242"/>
      <c r="J142" s="242"/>
      <c r="K142" s="245">
        <v>-1.3500000000000001</v>
      </c>
      <c r="L142" s="242"/>
      <c r="M142" s="242"/>
      <c r="N142" s="242"/>
      <c r="O142" s="242"/>
      <c r="P142" s="242"/>
      <c r="Q142" s="242"/>
      <c r="R142" s="246"/>
      <c r="T142" s="247"/>
      <c r="U142" s="242"/>
      <c r="V142" s="242"/>
      <c r="W142" s="242"/>
      <c r="X142" s="242"/>
      <c r="Y142" s="242"/>
      <c r="Z142" s="242"/>
      <c r="AA142" s="248"/>
      <c r="AT142" s="249" t="s">
        <v>158</v>
      </c>
      <c r="AU142" s="249" t="s">
        <v>108</v>
      </c>
      <c r="AV142" s="11" t="s">
        <v>108</v>
      </c>
      <c r="AW142" s="11" t="s">
        <v>36</v>
      </c>
      <c r="AX142" s="11" t="s">
        <v>78</v>
      </c>
      <c r="AY142" s="249" t="s">
        <v>150</v>
      </c>
    </row>
    <row r="143" s="10" customFormat="1" ht="25.5" customHeight="1">
      <c r="B143" s="232"/>
      <c r="C143" s="233"/>
      <c r="D143" s="233"/>
      <c r="E143" s="234" t="s">
        <v>22</v>
      </c>
      <c r="F143" s="259" t="s">
        <v>501</v>
      </c>
      <c r="G143" s="233"/>
      <c r="H143" s="233"/>
      <c r="I143" s="233"/>
      <c r="J143" s="233"/>
      <c r="K143" s="234" t="s">
        <v>22</v>
      </c>
      <c r="L143" s="233"/>
      <c r="M143" s="233"/>
      <c r="N143" s="233"/>
      <c r="O143" s="233"/>
      <c r="P143" s="233"/>
      <c r="Q143" s="233"/>
      <c r="R143" s="237"/>
      <c r="T143" s="238"/>
      <c r="U143" s="233"/>
      <c r="V143" s="233"/>
      <c r="W143" s="233"/>
      <c r="X143" s="233"/>
      <c r="Y143" s="233"/>
      <c r="Z143" s="233"/>
      <c r="AA143" s="239"/>
      <c r="AT143" s="240" t="s">
        <v>158</v>
      </c>
      <c r="AU143" s="240" t="s">
        <v>108</v>
      </c>
      <c r="AV143" s="10" t="s">
        <v>86</v>
      </c>
      <c r="AW143" s="10" t="s">
        <v>36</v>
      </c>
      <c r="AX143" s="10" t="s">
        <v>78</v>
      </c>
      <c r="AY143" s="240" t="s">
        <v>150</v>
      </c>
    </row>
    <row r="144" s="11" customFormat="1" ht="16.5" customHeight="1">
      <c r="B144" s="241"/>
      <c r="C144" s="242"/>
      <c r="D144" s="242"/>
      <c r="E144" s="243" t="s">
        <v>22</v>
      </c>
      <c r="F144" s="244" t="s">
        <v>502</v>
      </c>
      <c r="G144" s="242"/>
      <c r="H144" s="242"/>
      <c r="I144" s="242"/>
      <c r="J144" s="242"/>
      <c r="K144" s="245">
        <v>1.5529999999999999</v>
      </c>
      <c r="L144" s="242"/>
      <c r="M144" s="242"/>
      <c r="N144" s="242"/>
      <c r="O144" s="242"/>
      <c r="P144" s="242"/>
      <c r="Q144" s="242"/>
      <c r="R144" s="246"/>
      <c r="T144" s="247"/>
      <c r="U144" s="242"/>
      <c r="V144" s="242"/>
      <c r="W144" s="242"/>
      <c r="X144" s="242"/>
      <c r="Y144" s="242"/>
      <c r="Z144" s="242"/>
      <c r="AA144" s="248"/>
      <c r="AT144" s="249" t="s">
        <v>158</v>
      </c>
      <c r="AU144" s="249" t="s">
        <v>108</v>
      </c>
      <c r="AV144" s="11" t="s">
        <v>108</v>
      </c>
      <c r="AW144" s="11" t="s">
        <v>36</v>
      </c>
      <c r="AX144" s="11" t="s">
        <v>78</v>
      </c>
      <c r="AY144" s="249" t="s">
        <v>150</v>
      </c>
    </row>
    <row r="145" s="12" customFormat="1" ht="16.5" customHeight="1">
      <c r="B145" s="250"/>
      <c r="C145" s="251"/>
      <c r="D145" s="251"/>
      <c r="E145" s="252" t="s">
        <v>22</v>
      </c>
      <c r="F145" s="253" t="s">
        <v>167</v>
      </c>
      <c r="G145" s="251"/>
      <c r="H145" s="251"/>
      <c r="I145" s="251"/>
      <c r="J145" s="251"/>
      <c r="K145" s="254">
        <v>16.146999999999998</v>
      </c>
      <c r="L145" s="251"/>
      <c r="M145" s="251"/>
      <c r="N145" s="251"/>
      <c r="O145" s="251"/>
      <c r="P145" s="251"/>
      <c r="Q145" s="251"/>
      <c r="R145" s="255"/>
      <c r="T145" s="256"/>
      <c r="U145" s="251"/>
      <c r="V145" s="251"/>
      <c r="W145" s="251"/>
      <c r="X145" s="251"/>
      <c r="Y145" s="251"/>
      <c r="Z145" s="251"/>
      <c r="AA145" s="257"/>
      <c r="AT145" s="258" t="s">
        <v>158</v>
      </c>
      <c r="AU145" s="258" t="s">
        <v>108</v>
      </c>
      <c r="AV145" s="12" t="s">
        <v>155</v>
      </c>
      <c r="AW145" s="12" t="s">
        <v>36</v>
      </c>
      <c r="AX145" s="12" t="s">
        <v>86</v>
      </c>
      <c r="AY145" s="258" t="s">
        <v>150</v>
      </c>
    </row>
    <row r="146" s="1" customFormat="1" ht="25.5" customHeight="1">
      <c r="B146" s="48"/>
      <c r="C146" s="221" t="s">
        <v>187</v>
      </c>
      <c r="D146" s="221" t="s">
        <v>151</v>
      </c>
      <c r="E146" s="222" t="s">
        <v>188</v>
      </c>
      <c r="F146" s="223" t="s">
        <v>189</v>
      </c>
      <c r="G146" s="223"/>
      <c r="H146" s="223"/>
      <c r="I146" s="223"/>
      <c r="J146" s="224" t="s">
        <v>177</v>
      </c>
      <c r="K146" s="225">
        <v>8.0739999999999998</v>
      </c>
      <c r="L146" s="226">
        <v>0</v>
      </c>
      <c r="M146" s="227"/>
      <c r="N146" s="228">
        <f>ROUND(L146*K146,2)</f>
        <v>0</v>
      </c>
      <c r="O146" s="228"/>
      <c r="P146" s="228"/>
      <c r="Q146" s="228"/>
      <c r="R146" s="50"/>
      <c r="T146" s="229" t="s">
        <v>22</v>
      </c>
      <c r="U146" s="58" t="s">
        <v>43</v>
      </c>
      <c r="V146" s="49"/>
      <c r="W146" s="230">
        <f>V146*K146</f>
        <v>0</v>
      </c>
      <c r="X146" s="230">
        <v>0</v>
      </c>
      <c r="Y146" s="230">
        <f>X146*K146</f>
        <v>0</v>
      </c>
      <c r="Z146" s="230">
        <v>0</v>
      </c>
      <c r="AA146" s="231">
        <f>Z146*K146</f>
        <v>0</v>
      </c>
      <c r="AR146" s="24" t="s">
        <v>155</v>
      </c>
      <c r="AT146" s="24" t="s">
        <v>151</v>
      </c>
      <c r="AU146" s="24" t="s">
        <v>108</v>
      </c>
      <c r="AY146" s="24" t="s">
        <v>150</v>
      </c>
      <c r="BE146" s="144">
        <f>IF(U146="základní",N146,0)</f>
        <v>0</v>
      </c>
      <c r="BF146" s="144">
        <f>IF(U146="snížená",N146,0)</f>
        <v>0</v>
      </c>
      <c r="BG146" s="144">
        <f>IF(U146="zákl. přenesená",N146,0)</f>
        <v>0</v>
      </c>
      <c r="BH146" s="144">
        <f>IF(U146="sníž. přenesená",N146,0)</f>
        <v>0</v>
      </c>
      <c r="BI146" s="144">
        <f>IF(U146="nulová",N146,0)</f>
        <v>0</v>
      </c>
      <c r="BJ146" s="24" t="s">
        <v>86</v>
      </c>
      <c r="BK146" s="144">
        <f>ROUND(L146*K146,2)</f>
        <v>0</v>
      </c>
      <c r="BL146" s="24" t="s">
        <v>155</v>
      </c>
      <c r="BM146" s="24" t="s">
        <v>503</v>
      </c>
    </row>
    <row r="147" s="10" customFormat="1" ht="16.5" customHeight="1">
      <c r="B147" s="232"/>
      <c r="C147" s="233"/>
      <c r="D147" s="233"/>
      <c r="E147" s="234" t="s">
        <v>22</v>
      </c>
      <c r="F147" s="235" t="s">
        <v>191</v>
      </c>
      <c r="G147" s="236"/>
      <c r="H147" s="236"/>
      <c r="I147" s="236"/>
      <c r="J147" s="233"/>
      <c r="K147" s="234" t="s">
        <v>22</v>
      </c>
      <c r="L147" s="233"/>
      <c r="M147" s="233"/>
      <c r="N147" s="233"/>
      <c r="O147" s="233"/>
      <c r="P147" s="233"/>
      <c r="Q147" s="233"/>
      <c r="R147" s="237"/>
      <c r="T147" s="238"/>
      <c r="U147" s="233"/>
      <c r="V147" s="233"/>
      <c r="W147" s="233"/>
      <c r="X147" s="233"/>
      <c r="Y147" s="233"/>
      <c r="Z147" s="233"/>
      <c r="AA147" s="239"/>
      <c r="AT147" s="240" t="s">
        <v>158</v>
      </c>
      <c r="AU147" s="240" t="s">
        <v>108</v>
      </c>
      <c r="AV147" s="10" t="s">
        <v>86</v>
      </c>
      <c r="AW147" s="10" t="s">
        <v>36</v>
      </c>
      <c r="AX147" s="10" t="s">
        <v>78</v>
      </c>
      <c r="AY147" s="240" t="s">
        <v>150</v>
      </c>
    </row>
    <row r="148" s="11" customFormat="1" ht="16.5" customHeight="1">
      <c r="B148" s="241"/>
      <c r="C148" s="242"/>
      <c r="D148" s="242"/>
      <c r="E148" s="243" t="s">
        <v>22</v>
      </c>
      <c r="F148" s="244" t="s">
        <v>504</v>
      </c>
      <c r="G148" s="242"/>
      <c r="H148" s="242"/>
      <c r="I148" s="242"/>
      <c r="J148" s="242"/>
      <c r="K148" s="245">
        <v>8.0739999999999998</v>
      </c>
      <c r="L148" s="242"/>
      <c r="M148" s="242"/>
      <c r="N148" s="242"/>
      <c r="O148" s="242"/>
      <c r="P148" s="242"/>
      <c r="Q148" s="242"/>
      <c r="R148" s="246"/>
      <c r="T148" s="247"/>
      <c r="U148" s="242"/>
      <c r="V148" s="242"/>
      <c r="W148" s="242"/>
      <c r="X148" s="242"/>
      <c r="Y148" s="242"/>
      <c r="Z148" s="242"/>
      <c r="AA148" s="248"/>
      <c r="AT148" s="249" t="s">
        <v>158</v>
      </c>
      <c r="AU148" s="249" t="s">
        <v>108</v>
      </c>
      <c r="AV148" s="11" t="s">
        <v>108</v>
      </c>
      <c r="AW148" s="11" t="s">
        <v>36</v>
      </c>
      <c r="AX148" s="11" t="s">
        <v>86</v>
      </c>
      <c r="AY148" s="249" t="s">
        <v>150</v>
      </c>
    </row>
    <row r="149" s="1" customFormat="1" ht="25.5" customHeight="1">
      <c r="B149" s="48"/>
      <c r="C149" s="221" t="s">
        <v>193</v>
      </c>
      <c r="D149" s="221" t="s">
        <v>151</v>
      </c>
      <c r="E149" s="222" t="s">
        <v>363</v>
      </c>
      <c r="F149" s="223" t="s">
        <v>364</v>
      </c>
      <c r="G149" s="223"/>
      <c r="H149" s="223"/>
      <c r="I149" s="223"/>
      <c r="J149" s="224" t="s">
        <v>177</v>
      </c>
      <c r="K149" s="225">
        <v>1.3999999999999999</v>
      </c>
      <c r="L149" s="226">
        <v>0</v>
      </c>
      <c r="M149" s="227"/>
      <c r="N149" s="228">
        <f>ROUND(L149*K149,2)</f>
        <v>0</v>
      </c>
      <c r="O149" s="228"/>
      <c r="P149" s="228"/>
      <c r="Q149" s="228"/>
      <c r="R149" s="50"/>
      <c r="T149" s="229" t="s">
        <v>22</v>
      </c>
      <c r="U149" s="58" t="s">
        <v>43</v>
      </c>
      <c r="V149" s="49"/>
      <c r="W149" s="230">
        <f>V149*K149</f>
        <v>0</v>
      </c>
      <c r="X149" s="230">
        <v>0</v>
      </c>
      <c r="Y149" s="230">
        <f>X149*K149</f>
        <v>0</v>
      </c>
      <c r="Z149" s="230">
        <v>0</v>
      </c>
      <c r="AA149" s="231">
        <f>Z149*K149</f>
        <v>0</v>
      </c>
      <c r="AR149" s="24" t="s">
        <v>155</v>
      </c>
      <c r="AT149" s="24" t="s">
        <v>151</v>
      </c>
      <c r="AU149" s="24" t="s">
        <v>108</v>
      </c>
      <c r="AY149" s="24" t="s">
        <v>150</v>
      </c>
      <c r="BE149" s="144">
        <f>IF(U149="základní",N149,0)</f>
        <v>0</v>
      </c>
      <c r="BF149" s="144">
        <f>IF(U149="snížená",N149,0)</f>
        <v>0</v>
      </c>
      <c r="BG149" s="144">
        <f>IF(U149="zákl. přenesená",N149,0)</f>
        <v>0</v>
      </c>
      <c r="BH149" s="144">
        <f>IF(U149="sníž. přenesená",N149,0)</f>
        <v>0</v>
      </c>
      <c r="BI149" s="144">
        <f>IF(U149="nulová",N149,0)</f>
        <v>0</v>
      </c>
      <c r="BJ149" s="24" t="s">
        <v>86</v>
      </c>
      <c r="BK149" s="144">
        <f>ROUND(L149*K149,2)</f>
        <v>0</v>
      </c>
      <c r="BL149" s="24" t="s">
        <v>155</v>
      </c>
      <c r="BM149" s="24" t="s">
        <v>505</v>
      </c>
    </row>
    <row r="150" s="10" customFormat="1" ht="16.5" customHeight="1">
      <c r="B150" s="232"/>
      <c r="C150" s="233"/>
      <c r="D150" s="233"/>
      <c r="E150" s="234" t="s">
        <v>22</v>
      </c>
      <c r="F150" s="235" t="s">
        <v>366</v>
      </c>
      <c r="G150" s="236"/>
      <c r="H150" s="236"/>
      <c r="I150" s="236"/>
      <c r="J150" s="233"/>
      <c r="K150" s="234" t="s">
        <v>22</v>
      </c>
      <c r="L150" s="233"/>
      <c r="M150" s="233"/>
      <c r="N150" s="233"/>
      <c r="O150" s="233"/>
      <c r="P150" s="233"/>
      <c r="Q150" s="233"/>
      <c r="R150" s="237"/>
      <c r="T150" s="238"/>
      <c r="U150" s="233"/>
      <c r="V150" s="233"/>
      <c r="W150" s="233"/>
      <c r="X150" s="233"/>
      <c r="Y150" s="233"/>
      <c r="Z150" s="233"/>
      <c r="AA150" s="239"/>
      <c r="AT150" s="240" t="s">
        <v>158</v>
      </c>
      <c r="AU150" s="240" t="s">
        <v>108</v>
      </c>
      <c r="AV150" s="10" t="s">
        <v>86</v>
      </c>
      <c r="AW150" s="10" t="s">
        <v>36</v>
      </c>
      <c r="AX150" s="10" t="s">
        <v>78</v>
      </c>
      <c r="AY150" s="240" t="s">
        <v>150</v>
      </c>
    </row>
    <row r="151" s="11" customFormat="1" ht="16.5" customHeight="1">
      <c r="B151" s="241"/>
      <c r="C151" s="242"/>
      <c r="D151" s="242"/>
      <c r="E151" s="243" t="s">
        <v>22</v>
      </c>
      <c r="F151" s="244" t="s">
        <v>506</v>
      </c>
      <c r="G151" s="242"/>
      <c r="H151" s="242"/>
      <c r="I151" s="242"/>
      <c r="J151" s="242"/>
      <c r="K151" s="245">
        <v>1.3999999999999999</v>
      </c>
      <c r="L151" s="242"/>
      <c r="M151" s="242"/>
      <c r="N151" s="242"/>
      <c r="O151" s="242"/>
      <c r="P151" s="242"/>
      <c r="Q151" s="242"/>
      <c r="R151" s="246"/>
      <c r="T151" s="247"/>
      <c r="U151" s="242"/>
      <c r="V151" s="242"/>
      <c r="W151" s="242"/>
      <c r="X151" s="242"/>
      <c r="Y151" s="242"/>
      <c r="Z151" s="242"/>
      <c r="AA151" s="248"/>
      <c r="AT151" s="249" t="s">
        <v>158</v>
      </c>
      <c r="AU151" s="249" t="s">
        <v>108</v>
      </c>
      <c r="AV151" s="11" t="s">
        <v>108</v>
      </c>
      <c r="AW151" s="11" t="s">
        <v>36</v>
      </c>
      <c r="AX151" s="11" t="s">
        <v>86</v>
      </c>
      <c r="AY151" s="249" t="s">
        <v>150</v>
      </c>
    </row>
    <row r="152" s="1" customFormat="1" ht="25.5" customHeight="1">
      <c r="B152" s="48"/>
      <c r="C152" s="221" t="s">
        <v>199</v>
      </c>
      <c r="D152" s="221" t="s">
        <v>151</v>
      </c>
      <c r="E152" s="222" t="s">
        <v>194</v>
      </c>
      <c r="F152" s="223" t="s">
        <v>195</v>
      </c>
      <c r="G152" s="223"/>
      <c r="H152" s="223"/>
      <c r="I152" s="223"/>
      <c r="J152" s="224" t="s">
        <v>177</v>
      </c>
      <c r="K152" s="225">
        <v>14.747</v>
      </c>
      <c r="L152" s="226">
        <v>0</v>
      </c>
      <c r="M152" s="227"/>
      <c r="N152" s="228">
        <f>ROUND(L152*K152,2)</f>
        <v>0</v>
      </c>
      <c r="O152" s="228"/>
      <c r="P152" s="228"/>
      <c r="Q152" s="228"/>
      <c r="R152" s="50"/>
      <c r="T152" s="229" t="s">
        <v>22</v>
      </c>
      <c r="U152" s="58" t="s">
        <v>43</v>
      </c>
      <c r="V152" s="49"/>
      <c r="W152" s="230">
        <f>V152*K152</f>
        <v>0</v>
      </c>
      <c r="X152" s="230">
        <v>0</v>
      </c>
      <c r="Y152" s="230">
        <f>X152*K152</f>
        <v>0</v>
      </c>
      <c r="Z152" s="230">
        <v>0</v>
      </c>
      <c r="AA152" s="231">
        <f>Z152*K152</f>
        <v>0</v>
      </c>
      <c r="AR152" s="24" t="s">
        <v>155</v>
      </c>
      <c r="AT152" s="24" t="s">
        <v>151</v>
      </c>
      <c r="AU152" s="24" t="s">
        <v>108</v>
      </c>
      <c r="AY152" s="24" t="s">
        <v>150</v>
      </c>
      <c r="BE152" s="144">
        <f>IF(U152="základní",N152,0)</f>
        <v>0</v>
      </c>
      <c r="BF152" s="144">
        <f>IF(U152="snížená",N152,0)</f>
        <v>0</v>
      </c>
      <c r="BG152" s="144">
        <f>IF(U152="zákl. přenesená",N152,0)</f>
        <v>0</v>
      </c>
      <c r="BH152" s="144">
        <f>IF(U152="sníž. přenesená",N152,0)</f>
        <v>0</v>
      </c>
      <c r="BI152" s="144">
        <f>IF(U152="nulová",N152,0)</f>
        <v>0</v>
      </c>
      <c r="BJ152" s="24" t="s">
        <v>86</v>
      </c>
      <c r="BK152" s="144">
        <f>ROUND(L152*K152,2)</f>
        <v>0</v>
      </c>
      <c r="BL152" s="24" t="s">
        <v>155</v>
      </c>
      <c r="BM152" s="24" t="s">
        <v>507</v>
      </c>
    </row>
    <row r="153" s="10" customFormat="1" ht="16.5" customHeight="1">
      <c r="B153" s="232"/>
      <c r="C153" s="233"/>
      <c r="D153" s="233"/>
      <c r="E153" s="234" t="s">
        <v>22</v>
      </c>
      <c r="F153" s="235" t="s">
        <v>197</v>
      </c>
      <c r="G153" s="236"/>
      <c r="H153" s="236"/>
      <c r="I153" s="236"/>
      <c r="J153" s="233"/>
      <c r="K153" s="234" t="s">
        <v>22</v>
      </c>
      <c r="L153" s="233"/>
      <c r="M153" s="233"/>
      <c r="N153" s="233"/>
      <c r="O153" s="233"/>
      <c r="P153" s="233"/>
      <c r="Q153" s="233"/>
      <c r="R153" s="237"/>
      <c r="T153" s="238"/>
      <c r="U153" s="233"/>
      <c r="V153" s="233"/>
      <c r="W153" s="233"/>
      <c r="X153" s="233"/>
      <c r="Y153" s="233"/>
      <c r="Z153" s="233"/>
      <c r="AA153" s="239"/>
      <c r="AT153" s="240" t="s">
        <v>158</v>
      </c>
      <c r="AU153" s="240" t="s">
        <v>108</v>
      </c>
      <c r="AV153" s="10" t="s">
        <v>86</v>
      </c>
      <c r="AW153" s="10" t="s">
        <v>36</v>
      </c>
      <c r="AX153" s="10" t="s">
        <v>78</v>
      </c>
      <c r="AY153" s="240" t="s">
        <v>150</v>
      </c>
    </row>
    <row r="154" s="11" customFormat="1" ht="16.5" customHeight="1">
      <c r="B154" s="241"/>
      <c r="C154" s="242"/>
      <c r="D154" s="242"/>
      <c r="E154" s="243" t="s">
        <v>22</v>
      </c>
      <c r="F154" s="244" t="s">
        <v>508</v>
      </c>
      <c r="G154" s="242"/>
      <c r="H154" s="242"/>
      <c r="I154" s="242"/>
      <c r="J154" s="242"/>
      <c r="K154" s="245">
        <v>16.146999999999998</v>
      </c>
      <c r="L154" s="242"/>
      <c r="M154" s="242"/>
      <c r="N154" s="242"/>
      <c r="O154" s="242"/>
      <c r="P154" s="242"/>
      <c r="Q154" s="242"/>
      <c r="R154" s="246"/>
      <c r="T154" s="247"/>
      <c r="U154" s="242"/>
      <c r="V154" s="242"/>
      <c r="W154" s="242"/>
      <c r="X154" s="242"/>
      <c r="Y154" s="242"/>
      <c r="Z154" s="242"/>
      <c r="AA154" s="248"/>
      <c r="AT154" s="249" t="s">
        <v>158</v>
      </c>
      <c r="AU154" s="249" t="s">
        <v>108</v>
      </c>
      <c r="AV154" s="11" t="s">
        <v>108</v>
      </c>
      <c r="AW154" s="11" t="s">
        <v>36</v>
      </c>
      <c r="AX154" s="11" t="s">
        <v>78</v>
      </c>
      <c r="AY154" s="249" t="s">
        <v>150</v>
      </c>
    </row>
    <row r="155" s="10" customFormat="1" ht="16.5" customHeight="1">
      <c r="B155" s="232"/>
      <c r="C155" s="233"/>
      <c r="D155" s="233"/>
      <c r="E155" s="234" t="s">
        <v>22</v>
      </c>
      <c r="F155" s="259" t="s">
        <v>371</v>
      </c>
      <c r="G155" s="233"/>
      <c r="H155" s="233"/>
      <c r="I155" s="233"/>
      <c r="J155" s="233"/>
      <c r="K155" s="234" t="s">
        <v>22</v>
      </c>
      <c r="L155" s="233"/>
      <c r="M155" s="233"/>
      <c r="N155" s="233"/>
      <c r="O155" s="233"/>
      <c r="P155" s="233"/>
      <c r="Q155" s="233"/>
      <c r="R155" s="237"/>
      <c r="T155" s="238"/>
      <c r="U155" s="233"/>
      <c r="V155" s="233"/>
      <c r="W155" s="233"/>
      <c r="X155" s="233"/>
      <c r="Y155" s="233"/>
      <c r="Z155" s="233"/>
      <c r="AA155" s="239"/>
      <c r="AT155" s="240" t="s">
        <v>158</v>
      </c>
      <c r="AU155" s="240" t="s">
        <v>108</v>
      </c>
      <c r="AV155" s="10" t="s">
        <v>86</v>
      </c>
      <c r="AW155" s="10" t="s">
        <v>36</v>
      </c>
      <c r="AX155" s="10" t="s">
        <v>78</v>
      </c>
      <c r="AY155" s="240" t="s">
        <v>150</v>
      </c>
    </row>
    <row r="156" s="11" customFormat="1" ht="16.5" customHeight="1">
      <c r="B156" s="241"/>
      <c r="C156" s="242"/>
      <c r="D156" s="242"/>
      <c r="E156" s="243" t="s">
        <v>22</v>
      </c>
      <c r="F156" s="244" t="s">
        <v>509</v>
      </c>
      <c r="G156" s="242"/>
      <c r="H156" s="242"/>
      <c r="I156" s="242"/>
      <c r="J156" s="242"/>
      <c r="K156" s="245">
        <v>-1.3999999999999999</v>
      </c>
      <c r="L156" s="242"/>
      <c r="M156" s="242"/>
      <c r="N156" s="242"/>
      <c r="O156" s="242"/>
      <c r="P156" s="242"/>
      <c r="Q156" s="242"/>
      <c r="R156" s="246"/>
      <c r="T156" s="247"/>
      <c r="U156" s="242"/>
      <c r="V156" s="242"/>
      <c r="W156" s="242"/>
      <c r="X156" s="242"/>
      <c r="Y156" s="242"/>
      <c r="Z156" s="242"/>
      <c r="AA156" s="248"/>
      <c r="AT156" s="249" t="s">
        <v>158</v>
      </c>
      <c r="AU156" s="249" t="s">
        <v>108</v>
      </c>
      <c r="AV156" s="11" t="s">
        <v>108</v>
      </c>
      <c r="AW156" s="11" t="s">
        <v>36</v>
      </c>
      <c r="AX156" s="11" t="s">
        <v>78</v>
      </c>
      <c r="AY156" s="249" t="s">
        <v>150</v>
      </c>
    </row>
    <row r="157" s="12" customFormat="1" ht="16.5" customHeight="1">
      <c r="B157" s="250"/>
      <c r="C157" s="251"/>
      <c r="D157" s="251"/>
      <c r="E157" s="252" t="s">
        <v>22</v>
      </c>
      <c r="F157" s="253" t="s">
        <v>167</v>
      </c>
      <c r="G157" s="251"/>
      <c r="H157" s="251"/>
      <c r="I157" s="251"/>
      <c r="J157" s="251"/>
      <c r="K157" s="254">
        <v>14.747</v>
      </c>
      <c r="L157" s="251"/>
      <c r="M157" s="251"/>
      <c r="N157" s="251"/>
      <c r="O157" s="251"/>
      <c r="P157" s="251"/>
      <c r="Q157" s="251"/>
      <c r="R157" s="255"/>
      <c r="T157" s="256"/>
      <c r="U157" s="251"/>
      <c r="V157" s="251"/>
      <c r="W157" s="251"/>
      <c r="X157" s="251"/>
      <c r="Y157" s="251"/>
      <c r="Z157" s="251"/>
      <c r="AA157" s="257"/>
      <c r="AT157" s="258" t="s">
        <v>158</v>
      </c>
      <c r="AU157" s="258" t="s">
        <v>108</v>
      </c>
      <c r="AV157" s="12" t="s">
        <v>155</v>
      </c>
      <c r="AW157" s="12" t="s">
        <v>36</v>
      </c>
      <c r="AX157" s="12" t="s">
        <v>86</v>
      </c>
      <c r="AY157" s="258" t="s">
        <v>150</v>
      </c>
    </row>
    <row r="158" s="1" customFormat="1" ht="25.5" customHeight="1">
      <c r="B158" s="48"/>
      <c r="C158" s="221" t="s">
        <v>203</v>
      </c>
      <c r="D158" s="221" t="s">
        <v>151</v>
      </c>
      <c r="E158" s="222" t="s">
        <v>373</v>
      </c>
      <c r="F158" s="223" t="s">
        <v>374</v>
      </c>
      <c r="G158" s="223"/>
      <c r="H158" s="223"/>
      <c r="I158" s="223"/>
      <c r="J158" s="224" t="s">
        <v>177</v>
      </c>
      <c r="K158" s="225">
        <v>1.3999999999999999</v>
      </c>
      <c r="L158" s="226">
        <v>0</v>
      </c>
      <c r="M158" s="227"/>
      <c r="N158" s="228">
        <f>ROUND(L158*K158,2)</f>
        <v>0</v>
      </c>
      <c r="O158" s="228"/>
      <c r="P158" s="228"/>
      <c r="Q158" s="228"/>
      <c r="R158" s="50"/>
      <c r="T158" s="229" t="s">
        <v>22</v>
      </c>
      <c r="U158" s="58" t="s">
        <v>43</v>
      </c>
      <c r="V158" s="49"/>
      <c r="W158" s="230">
        <f>V158*K158</f>
        <v>0</v>
      </c>
      <c r="X158" s="230">
        <v>0</v>
      </c>
      <c r="Y158" s="230">
        <f>X158*K158</f>
        <v>0</v>
      </c>
      <c r="Z158" s="230">
        <v>0</v>
      </c>
      <c r="AA158" s="231">
        <f>Z158*K158</f>
        <v>0</v>
      </c>
      <c r="AR158" s="24" t="s">
        <v>155</v>
      </c>
      <c r="AT158" s="24" t="s">
        <v>151</v>
      </c>
      <c r="AU158" s="24" t="s">
        <v>108</v>
      </c>
      <c r="AY158" s="24" t="s">
        <v>150</v>
      </c>
      <c r="BE158" s="144">
        <f>IF(U158="základní",N158,0)</f>
        <v>0</v>
      </c>
      <c r="BF158" s="144">
        <f>IF(U158="snížená",N158,0)</f>
        <v>0</v>
      </c>
      <c r="BG158" s="144">
        <f>IF(U158="zákl. přenesená",N158,0)</f>
        <v>0</v>
      </c>
      <c r="BH158" s="144">
        <f>IF(U158="sníž. přenesená",N158,0)</f>
        <v>0</v>
      </c>
      <c r="BI158" s="144">
        <f>IF(U158="nulová",N158,0)</f>
        <v>0</v>
      </c>
      <c r="BJ158" s="24" t="s">
        <v>86</v>
      </c>
      <c r="BK158" s="144">
        <f>ROUND(L158*K158,2)</f>
        <v>0</v>
      </c>
      <c r="BL158" s="24" t="s">
        <v>155</v>
      </c>
      <c r="BM158" s="24" t="s">
        <v>510</v>
      </c>
    </row>
    <row r="159" s="10" customFormat="1" ht="16.5" customHeight="1">
      <c r="B159" s="232"/>
      <c r="C159" s="233"/>
      <c r="D159" s="233"/>
      <c r="E159" s="234" t="s">
        <v>22</v>
      </c>
      <c r="F159" s="235" t="s">
        <v>377</v>
      </c>
      <c r="G159" s="236"/>
      <c r="H159" s="236"/>
      <c r="I159" s="236"/>
      <c r="J159" s="233"/>
      <c r="K159" s="234" t="s">
        <v>22</v>
      </c>
      <c r="L159" s="233"/>
      <c r="M159" s="233"/>
      <c r="N159" s="233"/>
      <c r="O159" s="233"/>
      <c r="P159" s="233"/>
      <c r="Q159" s="233"/>
      <c r="R159" s="237"/>
      <c r="T159" s="238"/>
      <c r="U159" s="233"/>
      <c r="V159" s="233"/>
      <c r="W159" s="233"/>
      <c r="X159" s="233"/>
      <c r="Y159" s="233"/>
      <c r="Z159" s="233"/>
      <c r="AA159" s="239"/>
      <c r="AT159" s="240" t="s">
        <v>158</v>
      </c>
      <c r="AU159" s="240" t="s">
        <v>108</v>
      </c>
      <c r="AV159" s="10" t="s">
        <v>86</v>
      </c>
      <c r="AW159" s="10" t="s">
        <v>36</v>
      </c>
      <c r="AX159" s="10" t="s">
        <v>78</v>
      </c>
      <c r="AY159" s="240" t="s">
        <v>150</v>
      </c>
    </row>
    <row r="160" s="11" customFormat="1" ht="16.5" customHeight="1">
      <c r="B160" s="241"/>
      <c r="C160" s="242"/>
      <c r="D160" s="242"/>
      <c r="E160" s="243" t="s">
        <v>22</v>
      </c>
      <c r="F160" s="244" t="s">
        <v>506</v>
      </c>
      <c r="G160" s="242"/>
      <c r="H160" s="242"/>
      <c r="I160" s="242"/>
      <c r="J160" s="242"/>
      <c r="K160" s="245">
        <v>1.3999999999999999</v>
      </c>
      <c r="L160" s="242"/>
      <c r="M160" s="242"/>
      <c r="N160" s="242"/>
      <c r="O160" s="242"/>
      <c r="P160" s="242"/>
      <c r="Q160" s="242"/>
      <c r="R160" s="246"/>
      <c r="T160" s="247"/>
      <c r="U160" s="242"/>
      <c r="V160" s="242"/>
      <c r="W160" s="242"/>
      <c r="X160" s="242"/>
      <c r="Y160" s="242"/>
      <c r="Z160" s="242"/>
      <c r="AA160" s="248"/>
      <c r="AT160" s="249" t="s">
        <v>158</v>
      </c>
      <c r="AU160" s="249" t="s">
        <v>108</v>
      </c>
      <c r="AV160" s="11" t="s">
        <v>108</v>
      </c>
      <c r="AW160" s="11" t="s">
        <v>36</v>
      </c>
      <c r="AX160" s="11" t="s">
        <v>86</v>
      </c>
      <c r="AY160" s="249" t="s">
        <v>150</v>
      </c>
    </row>
    <row r="161" s="1" customFormat="1" ht="16.5" customHeight="1">
      <c r="B161" s="48"/>
      <c r="C161" s="221" t="s">
        <v>209</v>
      </c>
      <c r="D161" s="221" t="s">
        <v>151</v>
      </c>
      <c r="E161" s="222" t="s">
        <v>200</v>
      </c>
      <c r="F161" s="223" t="s">
        <v>201</v>
      </c>
      <c r="G161" s="223"/>
      <c r="H161" s="223"/>
      <c r="I161" s="223"/>
      <c r="J161" s="224" t="s">
        <v>177</v>
      </c>
      <c r="K161" s="225">
        <v>14.747</v>
      </c>
      <c r="L161" s="226">
        <v>0</v>
      </c>
      <c r="M161" s="227"/>
      <c r="N161" s="228">
        <f>ROUND(L161*K161,2)</f>
        <v>0</v>
      </c>
      <c r="O161" s="228"/>
      <c r="P161" s="228"/>
      <c r="Q161" s="228"/>
      <c r="R161" s="50"/>
      <c r="T161" s="229" t="s">
        <v>22</v>
      </c>
      <c r="U161" s="58" t="s">
        <v>43</v>
      </c>
      <c r="V161" s="49"/>
      <c r="W161" s="230">
        <f>V161*K161</f>
        <v>0</v>
      </c>
      <c r="X161" s="230">
        <v>0</v>
      </c>
      <c r="Y161" s="230">
        <f>X161*K161</f>
        <v>0</v>
      </c>
      <c r="Z161" s="230">
        <v>0</v>
      </c>
      <c r="AA161" s="231">
        <f>Z161*K161</f>
        <v>0</v>
      </c>
      <c r="AR161" s="24" t="s">
        <v>155</v>
      </c>
      <c r="AT161" s="24" t="s">
        <v>151</v>
      </c>
      <c r="AU161" s="24" t="s">
        <v>108</v>
      </c>
      <c r="AY161" s="24" t="s">
        <v>150</v>
      </c>
      <c r="BE161" s="144">
        <f>IF(U161="základní",N161,0)</f>
        <v>0</v>
      </c>
      <c r="BF161" s="144">
        <f>IF(U161="snížená",N161,0)</f>
        <v>0</v>
      </c>
      <c r="BG161" s="144">
        <f>IF(U161="zákl. přenesená",N161,0)</f>
        <v>0</v>
      </c>
      <c r="BH161" s="144">
        <f>IF(U161="sníž. přenesená",N161,0)</f>
        <v>0</v>
      </c>
      <c r="BI161" s="144">
        <f>IF(U161="nulová",N161,0)</f>
        <v>0</v>
      </c>
      <c r="BJ161" s="24" t="s">
        <v>86</v>
      </c>
      <c r="BK161" s="144">
        <f>ROUND(L161*K161,2)</f>
        <v>0</v>
      </c>
      <c r="BL161" s="24" t="s">
        <v>155</v>
      </c>
      <c r="BM161" s="24" t="s">
        <v>511</v>
      </c>
    </row>
    <row r="162" s="1" customFormat="1" ht="25.5" customHeight="1">
      <c r="B162" s="48"/>
      <c r="C162" s="221" t="s">
        <v>215</v>
      </c>
      <c r="D162" s="221" t="s">
        <v>151</v>
      </c>
      <c r="E162" s="222" t="s">
        <v>204</v>
      </c>
      <c r="F162" s="223" t="s">
        <v>205</v>
      </c>
      <c r="G162" s="223"/>
      <c r="H162" s="223"/>
      <c r="I162" s="223"/>
      <c r="J162" s="224" t="s">
        <v>206</v>
      </c>
      <c r="K162" s="225">
        <v>27.282</v>
      </c>
      <c r="L162" s="226">
        <v>0</v>
      </c>
      <c r="M162" s="227"/>
      <c r="N162" s="228">
        <f>ROUND(L162*K162,2)</f>
        <v>0</v>
      </c>
      <c r="O162" s="228"/>
      <c r="P162" s="228"/>
      <c r="Q162" s="228"/>
      <c r="R162" s="50"/>
      <c r="T162" s="229" t="s">
        <v>22</v>
      </c>
      <c r="U162" s="58" t="s">
        <v>43</v>
      </c>
      <c r="V162" s="49"/>
      <c r="W162" s="230">
        <f>V162*K162</f>
        <v>0</v>
      </c>
      <c r="X162" s="230">
        <v>0</v>
      </c>
      <c r="Y162" s="230">
        <f>X162*K162</f>
        <v>0</v>
      </c>
      <c r="Z162" s="230">
        <v>0</v>
      </c>
      <c r="AA162" s="231">
        <f>Z162*K162</f>
        <v>0</v>
      </c>
      <c r="AR162" s="24" t="s">
        <v>155</v>
      </c>
      <c r="AT162" s="24" t="s">
        <v>151</v>
      </c>
      <c r="AU162" s="24" t="s">
        <v>108</v>
      </c>
      <c r="AY162" s="24" t="s">
        <v>150</v>
      </c>
      <c r="BE162" s="144">
        <f>IF(U162="základní",N162,0)</f>
        <v>0</v>
      </c>
      <c r="BF162" s="144">
        <f>IF(U162="snížená",N162,0)</f>
        <v>0</v>
      </c>
      <c r="BG162" s="144">
        <f>IF(U162="zákl. přenesená",N162,0)</f>
        <v>0</v>
      </c>
      <c r="BH162" s="144">
        <f>IF(U162="sníž. přenesená",N162,0)</f>
        <v>0</v>
      </c>
      <c r="BI162" s="144">
        <f>IF(U162="nulová",N162,0)</f>
        <v>0</v>
      </c>
      <c r="BJ162" s="24" t="s">
        <v>86</v>
      </c>
      <c r="BK162" s="144">
        <f>ROUND(L162*K162,2)</f>
        <v>0</v>
      </c>
      <c r="BL162" s="24" t="s">
        <v>155</v>
      </c>
      <c r="BM162" s="24" t="s">
        <v>512</v>
      </c>
    </row>
    <row r="163" s="11" customFormat="1" ht="16.5" customHeight="1">
      <c r="B163" s="241"/>
      <c r="C163" s="242"/>
      <c r="D163" s="242"/>
      <c r="E163" s="243" t="s">
        <v>22</v>
      </c>
      <c r="F163" s="260" t="s">
        <v>513</v>
      </c>
      <c r="G163" s="261"/>
      <c r="H163" s="261"/>
      <c r="I163" s="261"/>
      <c r="J163" s="242"/>
      <c r="K163" s="245">
        <v>27.282</v>
      </c>
      <c r="L163" s="242"/>
      <c r="M163" s="242"/>
      <c r="N163" s="242"/>
      <c r="O163" s="242"/>
      <c r="P163" s="242"/>
      <c r="Q163" s="242"/>
      <c r="R163" s="246"/>
      <c r="T163" s="247"/>
      <c r="U163" s="242"/>
      <c r="V163" s="242"/>
      <c r="W163" s="242"/>
      <c r="X163" s="242"/>
      <c r="Y163" s="242"/>
      <c r="Z163" s="242"/>
      <c r="AA163" s="248"/>
      <c r="AT163" s="249" t="s">
        <v>158</v>
      </c>
      <c r="AU163" s="249" t="s">
        <v>108</v>
      </c>
      <c r="AV163" s="11" t="s">
        <v>108</v>
      </c>
      <c r="AW163" s="11" t="s">
        <v>36</v>
      </c>
      <c r="AX163" s="11" t="s">
        <v>86</v>
      </c>
      <c r="AY163" s="249" t="s">
        <v>150</v>
      </c>
    </row>
    <row r="164" s="1" customFormat="1" ht="25.5" customHeight="1">
      <c r="B164" s="48"/>
      <c r="C164" s="221" t="s">
        <v>221</v>
      </c>
      <c r="D164" s="221" t="s">
        <v>151</v>
      </c>
      <c r="E164" s="222" t="s">
        <v>379</v>
      </c>
      <c r="F164" s="223" t="s">
        <v>380</v>
      </c>
      <c r="G164" s="223"/>
      <c r="H164" s="223"/>
      <c r="I164" s="223"/>
      <c r="J164" s="224" t="s">
        <v>177</v>
      </c>
      <c r="K164" s="225">
        <v>1.3999999999999999</v>
      </c>
      <c r="L164" s="226">
        <v>0</v>
      </c>
      <c r="M164" s="227"/>
      <c r="N164" s="228">
        <f>ROUND(L164*K164,2)</f>
        <v>0</v>
      </c>
      <c r="O164" s="228"/>
      <c r="P164" s="228"/>
      <c r="Q164" s="228"/>
      <c r="R164" s="50"/>
      <c r="T164" s="229" t="s">
        <v>22</v>
      </c>
      <c r="U164" s="58" t="s">
        <v>43</v>
      </c>
      <c r="V164" s="49"/>
      <c r="W164" s="230">
        <f>V164*K164</f>
        <v>0</v>
      </c>
      <c r="X164" s="230">
        <v>0</v>
      </c>
      <c r="Y164" s="230">
        <f>X164*K164</f>
        <v>0</v>
      </c>
      <c r="Z164" s="230">
        <v>0</v>
      </c>
      <c r="AA164" s="231">
        <f>Z164*K164</f>
        <v>0</v>
      </c>
      <c r="AR164" s="24" t="s">
        <v>155</v>
      </c>
      <c r="AT164" s="24" t="s">
        <v>151</v>
      </c>
      <c r="AU164" s="24" t="s">
        <v>108</v>
      </c>
      <c r="AY164" s="24" t="s">
        <v>150</v>
      </c>
      <c r="BE164" s="144">
        <f>IF(U164="základní",N164,0)</f>
        <v>0</v>
      </c>
      <c r="BF164" s="144">
        <f>IF(U164="snížená",N164,0)</f>
        <v>0</v>
      </c>
      <c r="BG164" s="144">
        <f>IF(U164="zákl. přenesená",N164,0)</f>
        <v>0</v>
      </c>
      <c r="BH164" s="144">
        <f>IF(U164="sníž. přenesená",N164,0)</f>
        <v>0</v>
      </c>
      <c r="BI164" s="144">
        <f>IF(U164="nulová",N164,0)</f>
        <v>0</v>
      </c>
      <c r="BJ164" s="24" t="s">
        <v>86</v>
      </c>
      <c r="BK164" s="144">
        <f>ROUND(L164*K164,2)</f>
        <v>0</v>
      </c>
      <c r="BL164" s="24" t="s">
        <v>155</v>
      </c>
      <c r="BM164" s="24" t="s">
        <v>514</v>
      </c>
    </row>
    <row r="165" s="10" customFormat="1" ht="16.5" customHeight="1">
      <c r="B165" s="232"/>
      <c r="C165" s="233"/>
      <c r="D165" s="233"/>
      <c r="E165" s="234" t="s">
        <v>22</v>
      </c>
      <c r="F165" s="235" t="s">
        <v>382</v>
      </c>
      <c r="G165" s="236"/>
      <c r="H165" s="236"/>
      <c r="I165" s="236"/>
      <c r="J165" s="233"/>
      <c r="K165" s="234" t="s">
        <v>22</v>
      </c>
      <c r="L165" s="233"/>
      <c r="M165" s="233"/>
      <c r="N165" s="233"/>
      <c r="O165" s="233"/>
      <c r="P165" s="233"/>
      <c r="Q165" s="233"/>
      <c r="R165" s="237"/>
      <c r="T165" s="238"/>
      <c r="U165" s="233"/>
      <c r="V165" s="233"/>
      <c r="W165" s="233"/>
      <c r="X165" s="233"/>
      <c r="Y165" s="233"/>
      <c r="Z165" s="233"/>
      <c r="AA165" s="239"/>
      <c r="AT165" s="240" t="s">
        <v>158</v>
      </c>
      <c r="AU165" s="240" t="s">
        <v>108</v>
      </c>
      <c r="AV165" s="10" t="s">
        <v>86</v>
      </c>
      <c r="AW165" s="10" t="s">
        <v>36</v>
      </c>
      <c r="AX165" s="10" t="s">
        <v>78</v>
      </c>
      <c r="AY165" s="240" t="s">
        <v>150</v>
      </c>
    </row>
    <row r="166" s="10" customFormat="1" ht="25.5" customHeight="1">
      <c r="B166" s="232"/>
      <c r="C166" s="233"/>
      <c r="D166" s="233"/>
      <c r="E166" s="234" t="s">
        <v>22</v>
      </c>
      <c r="F166" s="259" t="s">
        <v>385</v>
      </c>
      <c r="G166" s="233"/>
      <c r="H166" s="233"/>
      <c r="I166" s="233"/>
      <c r="J166" s="233"/>
      <c r="K166" s="234" t="s">
        <v>22</v>
      </c>
      <c r="L166" s="233"/>
      <c r="M166" s="233"/>
      <c r="N166" s="233"/>
      <c r="O166" s="233"/>
      <c r="P166" s="233"/>
      <c r="Q166" s="233"/>
      <c r="R166" s="237"/>
      <c r="T166" s="238"/>
      <c r="U166" s="233"/>
      <c r="V166" s="233"/>
      <c r="W166" s="233"/>
      <c r="X166" s="233"/>
      <c r="Y166" s="233"/>
      <c r="Z166" s="233"/>
      <c r="AA166" s="239"/>
      <c r="AT166" s="240" t="s">
        <v>158</v>
      </c>
      <c r="AU166" s="240" t="s">
        <v>108</v>
      </c>
      <c r="AV166" s="10" t="s">
        <v>86</v>
      </c>
      <c r="AW166" s="10" t="s">
        <v>36</v>
      </c>
      <c r="AX166" s="10" t="s">
        <v>78</v>
      </c>
      <c r="AY166" s="240" t="s">
        <v>150</v>
      </c>
    </row>
    <row r="167" s="11" customFormat="1" ht="16.5" customHeight="1">
      <c r="B167" s="241"/>
      <c r="C167" s="242"/>
      <c r="D167" s="242"/>
      <c r="E167" s="243" t="s">
        <v>22</v>
      </c>
      <c r="F167" s="244" t="s">
        <v>515</v>
      </c>
      <c r="G167" s="242"/>
      <c r="H167" s="242"/>
      <c r="I167" s="242"/>
      <c r="J167" s="242"/>
      <c r="K167" s="245">
        <v>1.2</v>
      </c>
      <c r="L167" s="242"/>
      <c r="M167" s="242"/>
      <c r="N167" s="242"/>
      <c r="O167" s="242"/>
      <c r="P167" s="242"/>
      <c r="Q167" s="242"/>
      <c r="R167" s="246"/>
      <c r="T167" s="247"/>
      <c r="U167" s="242"/>
      <c r="V167" s="242"/>
      <c r="W167" s="242"/>
      <c r="X167" s="242"/>
      <c r="Y167" s="242"/>
      <c r="Z167" s="242"/>
      <c r="AA167" s="248"/>
      <c r="AT167" s="249" t="s">
        <v>158</v>
      </c>
      <c r="AU167" s="249" t="s">
        <v>108</v>
      </c>
      <c r="AV167" s="11" t="s">
        <v>108</v>
      </c>
      <c r="AW167" s="11" t="s">
        <v>36</v>
      </c>
      <c r="AX167" s="11" t="s">
        <v>78</v>
      </c>
      <c r="AY167" s="249" t="s">
        <v>150</v>
      </c>
    </row>
    <row r="168" s="10" customFormat="1" ht="16.5" customHeight="1">
      <c r="B168" s="232"/>
      <c r="C168" s="233"/>
      <c r="D168" s="233"/>
      <c r="E168" s="234" t="s">
        <v>22</v>
      </c>
      <c r="F168" s="259" t="s">
        <v>516</v>
      </c>
      <c r="G168" s="233"/>
      <c r="H168" s="233"/>
      <c r="I168" s="233"/>
      <c r="J168" s="233"/>
      <c r="K168" s="234" t="s">
        <v>22</v>
      </c>
      <c r="L168" s="233"/>
      <c r="M168" s="233"/>
      <c r="N168" s="233"/>
      <c r="O168" s="233"/>
      <c r="P168" s="233"/>
      <c r="Q168" s="233"/>
      <c r="R168" s="237"/>
      <c r="T168" s="238"/>
      <c r="U168" s="233"/>
      <c r="V168" s="233"/>
      <c r="W168" s="233"/>
      <c r="X168" s="233"/>
      <c r="Y168" s="233"/>
      <c r="Z168" s="233"/>
      <c r="AA168" s="239"/>
      <c r="AT168" s="240" t="s">
        <v>158</v>
      </c>
      <c r="AU168" s="240" t="s">
        <v>108</v>
      </c>
      <c r="AV168" s="10" t="s">
        <v>86</v>
      </c>
      <c r="AW168" s="10" t="s">
        <v>36</v>
      </c>
      <c r="AX168" s="10" t="s">
        <v>78</v>
      </c>
      <c r="AY168" s="240" t="s">
        <v>150</v>
      </c>
    </row>
    <row r="169" s="11" customFormat="1" ht="16.5" customHeight="1">
      <c r="B169" s="241"/>
      <c r="C169" s="242"/>
      <c r="D169" s="242"/>
      <c r="E169" s="243" t="s">
        <v>22</v>
      </c>
      <c r="F169" s="244" t="s">
        <v>517</v>
      </c>
      <c r="G169" s="242"/>
      <c r="H169" s="242"/>
      <c r="I169" s="242"/>
      <c r="J169" s="242"/>
      <c r="K169" s="245">
        <v>0.20000000000000001</v>
      </c>
      <c r="L169" s="242"/>
      <c r="M169" s="242"/>
      <c r="N169" s="242"/>
      <c r="O169" s="242"/>
      <c r="P169" s="242"/>
      <c r="Q169" s="242"/>
      <c r="R169" s="246"/>
      <c r="T169" s="247"/>
      <c r="U169" s="242"/>
      <c r="V169" s="242"/>
      <c r="W169" s="242"/>
      <c r="X169" s="242"/>
      <c r="Y169" s="242"/>
      <c r="Z169" s="242"/>
      <c r="AA169" s="248"/>
      <c r="AT169" s="249" t="s">
        <v>158</v>
      </c>
      <c r="AU169" s="249" t="s">
        <v>108</v>
      </c>
      <c r="AV169" s="11" t="s">
        <v>108</v>
      </c>
      <c r="AW169" s="11" t="s">
        <v>36</v>
      </c>
      <c r="AX169" s="11" t="s">
        <v>78</v>
      </c>
      <c r="AY169" s="249" t="s">
        <v>150</v>
      </c>
    </row>
    <row r="170" s="12" customFormat="1" ht="16.5" customHeight="1">
      <c r="B170" s="250"/>
      <c r="C170" s="251"/>
      <c r="D170" s="251"/>
      <c r="E170" s="252" t="s">
        <v>22</v>
      </c>
      <c r="F170" s="253" t="s">
        <v>167</v>
      </c>
      <c r="G170" s="251"/>
      <c r="H170" s="251"/>
      <c r="I170" s="251"/>
      <c r="J170" s="251"/>
      <c r="K170" s="254">
        <v>1.3999999999999999</v>
      </c>
      <c r="L170" s="251"/>
      <c r="M170" s="251"/>
      <c r="N170" s="251"/>
      <c r="O170" s="251"/>
      <c r="P170" s="251"/>
      <c r="Q170" s="251"/>
      <c r="R170" s="255"/>
      <c r="T170" s="256"/>
      <c r="U170" s="251"/>
      <c r="V170" s="251"/>
      <c r="W170" s="251"/>
      <c r="X170" s="251"/>
      <c r="Y170" s="251"/>
      <c r="Z170" s="251"/>
      <c r="AA170" s="257"/>
      <c r="AT170" s="258" t="s">
        <v>158</v>
      </c>
      <c r="AU170" s="258" t="s">
        <v>108</v>
      </c>
      <c r="AV170" s="12" t="s">
        <v>155</v>
      </c>
      <c r="AW170" s="12" t="s">
        <v>36</v>
      </c>
      <c r="AX170" s="12" t="s">
        <v>86</v>
      </c>
      <c r="AY170" s="258" t="s">
        <v>150</v>
      </c>
    </row>
    <row r="171" s="1" customFormat="1" ht="38.25" customHeight="1">
      <c r="B171" s="48"/>
      <c r="C171" s="221" t="s">
        <v>227</v>
      </c>
      <c r="D171" s="221" t="s">
        <v>151</v>
      </c>
      <c r="E171" s="222" t="s">
        <v>210</v>
      </c>
      <c r="F171" s="223" t="s">
        <v>211</v>
      </c>
      <c r="G171" s="223"/>
      <c r="H171" s="223"/>
      <c r="I171" s="223"/>
      <c r="J171" s="224" t="s">
        <v>161</v>
      </c>
      <c r="K171" s="225">
        <v>220.40000000000001</v>
      </c>
      <c r="L171" s="226">
        <v>0</v>
      </c>
      <c r="M171" s="227"/>
      <c r="N171" s="228">
        <f>ROUND(L171*K171,2)</f>
        <v>0</v>
      </c>
      <c r="O171" s="228"/>
      <c r="P171" s="228"/>
      <c r="Q171" s="228"/>
      <c r="R171" s="50"/>
      <c r="T171" s="229" t="s">
        <v>22</v>
      </c>
      <c r="U171" s="58" t="s">
        <v>43</v>
      </c>
      <c r="V171" s="49"/>
      <c r="W171" s="230">
        <f>V171*K171</f>
        <v>0</v>
      </c>
      <c r="X171" s="230">
        <v>0</v>
      </c>
      <c r="Y171" s="230">
        <f>X171*K171</f>
        <v>0</v>
      </c>
      <c r="Z171" s="230">
        <v>0</v>
      </c>
      <c r="AA171" s="231">
        <f>Z171*K171</f>
        <v>0</v>
      </c>
      <c r="AR171" s="24" t="s">
        <v>155</v>
      </c>
      <c r="AT171" s="24" t="s">
        <v>151</v>
      </c>
      <c r="AU171" s="24" t="s">
        <v>108</v>
      </c>
      <c r="AY171" s="24" t="s">
        <v>150</v>
      </c>
      <c r="BE171" s="144">
        <f>IF(U171="základní",N171,0)</f>
        <v>0</v>
      </c>
      <c r="BF171" s="144">
        <f>IF(U171="snížená",N171,0)</f>
        <v>0</v>
      </c>
      <c r="BG171" s="144">
        <f>IF(U171="zákl. přenesená",N171,0)</f>
        <v>0</v>
      </c>
      <c r="BH171" s="144">
        <f>IF(U171="sníž. přenesená",N171,0)</f>
        <v>0</v>
      </c>
      <c r="BI171" s="144">
        <f>IF(U171="nulová",N171,0)</f>
        <v>0</v>
      </c>
      <c r="BJ171" s="24" t="s">
        <v>86</v>
      </c>
      <c r="BK171" s="144">
        <f>ROUND(L171*K171,2)</f>
        <v>0</v>
      </c>
      <c r="BL171" s="24" t="s">
        <v>155</v>
      </c>
      <c r="BM171" s="24" t="s">
        <v>518</v>
      </c>
    </row>
    <row r="172" s="10" customFormat="1" ht="25.5" customHeight="1">
      <c r="B172" s="232"/>
      <c r="C172" s="233"/>
      <c r="D172" s="233"/>
      <c r="E172" s="234" t="s">
        <v>22</v>
      </c>
      <c r="F172" s="235" t="s">
        <v>213</v>
      </c>
      <c r="G172" s="236"/>
      <c r="H172" s="236"/>
      <c r="I172" s="236"/>
      <c r="J172" s="233"/>
      <c r="K172" s="234" t="s">
        <v>22</v>
      </c>
      <c r="L172" s="233"/>
      <c r="M172" s="233"/>
      <c r="N172" s="233"/>
      <c r="O172" s="233"/>
      <c r="P172" s="233"/>
      <c r="Q172" s="233"/>
      <c r="R172" s="237"/>
      <c r="T172" s="238"/>
      <c r="U172" s="233"/>
      <c r="V172" s="233"/>
      <c r="W172" s="233"/>
      <c r="X172" s="233"/>
      <c r="Y172" s="233"/>
      <c r="Z172" s="233"/>
      <c r="AA172" s="239"/>
      <c r="AT172" s="240" t="s">
        <v>158</v>
      </c>
      <c r="AU172" s="240" t="s">
        <v>108</v>
      </c>
      <c r="AV172" s="10" t="s">
        <v>86</v>
      </c>
      <c r="AW172" s="10" t="s">
        <v>36</v>
      </c>
      <c r="AX172" s="10" t="s">
        <v>78</v>
      </c>
      <c r="AY172" s="240" t="s">
        <v>150</v>
      </c>
    </row>
    <row r="173" s="11" customFormat="1" ht="16.5" customHeight="1">
      <c r="B173" s="241"/>
      <c r="C173" s="242"/>
      <c r="D173" s="242"/>
      <c r="E173" s="243" t="s">
        <v>22</v>
      </c>
      <c r="F173" s="244" t="s">
        <v>519</v>
      </c>
      <c r="G173" s="242"/>
      <c r="H173" s="242"/>
      <c r="I173" s="242"/>
      <c r="J173" s="242"/>
      <c r="K173" s="245">
        <v>220.40000000000001</v>
      </c>
      <c r="L173" s="242"/>
      <c r="M173" s="242"/>
      <c r="N173" s="242"/>
      <c r="O173" s="242"/>
      <c r="P173" s="242"/>
      <c r="Q173" s="242"/>
      <c r="R173" s="246"/>
      <c r="T173" s="247"/>
      <c r="U173" s="242"/>
      <c r="V173" s="242"/>
      <c r="W173" s="242"/>
      <c r="X173" s="242"/>
      <c r="Y173" s="242"/>
      <c r="Z173" s="242"/>
      <c r="AA173" s="248"/>
      <c r="AT173" s="249" t="s">
        <v>158</v>
      </c>
      <c r="AU173" s="249" t="s">
        <v>108</v>
      </c>
      <c r="AV173" s="11" t="s">
        <v>108</v>
      </c>
      <c r="AW173" s="11" t="s">
        <v>36</v>
      </c>
      <c r="AX173" s="11" t="s">
        <v>86</v>
      </c>
      <c r="AY173" s="249" t="s">
        <v>150</v>
      </c>
    </row>
    <row r="174" s="1" customFormat="1" ht="38.25" customHeight="1">
      <c r="B174" s="48"/>
      <c r="C174" s="221" t="s">
        <v>233</v>
      </c>
      <c r="D174" s="221" t="s">
        <v>151</v>
      </c>
      <c r="E174" s="222" t="s">
        <v>216</v>
      </c>
      <c r="F174" s="223" t="s">
        <v>217</v>
      </c>
      <c r="G174" s="223"/>
      <c r="H174" s="223"/>
      <c r="I174" s="223"/>
      <c r="J174" s="224" t="s">
        <v>161</v>
      </c>
      <c r="K174" s="225">
        <v>220.40000000000001</v>
      </c>
      <c r="L174" s="226">
        <v>0</v>
      </c>
      <c r="M174" s="227"/>
      <c r="N174" s="228">
        <f>ROUND(L174*K174,2)</f>
        <v>0</v>
      </c>
      <c r="O174" s="228"/>
      <c r="P174" s="228"/>
      <c r="Q174" s="228"/>
      <c r="R174" s="50"/>
      <c r="T174" s="229" t="s">
        <v>22</v>
      </c>
      <c r="U174" s="58" t="s">
        <v>43</v>
      </c>
      <c r="V174" s="49"/>
      <c r="W174" s="230">
        <f>V174*K174</f>
        <v>0</v>
      </c>
      <c r="X174" s="230">
        <v>0</v>
      </c>
      <c r="Y174" s="230">
        <f>X174*K174</f>
        <v>0</v>
      </c>
      <c r="Z174" s="230">
        <v>0</v>
      </c>
      <c r="AA174" s="231">
        <f>Z174*K174</f>
        <v>0</v>
      </c>
      <c r="AR174" s="24" t="s">
        <v>155</v>
      </c>
      <c r="AT174" s="24" t="s">
        <v>151</v>
      </c>
      <c r="AU174" s="24" t="s">
        <v>108</v>
      </c>
      <c r="AY174" s="24" t="s">
        <v>150</v>
      </c>
      <c r="BE174" s="144">
        <f>IF(U174="základní",N174,0)</f>
        <v>0</v>
      </c>
      <c r="BF174" s="144">
        <f>IF(U174="snížená",N174,0)</f>
        <v>0</v>
      </c>
      <c r="BG174" s="144">
        <f>IF(U174="zákl. přenesená",N174,0)</f>
        <v>0</v>
      </c>
      <c r="BH174" s="144">
        <f>IF(U174="sníž. přenesená",N174,0)</f>
        <v>0</v>
      </c>
      <c r="BI174" s="144">
        <f>IF(U174="nulová",N174,0)</f>
        <v>0</v>
      </c>
      <c r="BJ174" s="24" t="s">
        <v>86</v>
      </c>
      <c r="BK174" s="144">
        <f>ROUND(L174*K174,2)</f>
        <v>0</v>
      </c>
      <c r="BL174" s="24" t="s">
        <v>155</v>
      </c>
      <c r="BM174" s="24" t="s">
        <v>520</v>
      </c>
    </row>
    <row r="175" s="10" customFormat="1" ht="16.5" customHeight="1">
      <c r="B175" s="232"/>
      <c r="C175" s="233"/>
      <c r="D175" s="233"/>
      <c r="E175" s="234" t="s">
        <v>22</v>
      </c>
      <c r="F175" s="235" t="s">
        <v>521</v>
      </c>
      <c r="G175" s="236"/>
      <c r="H175" s="236"/>
      <c r="I175" s="236"/>
      <c r="J175" s="233"/>
      <c r="K175" s="234" t="s">
        <v>22</v>
      </c>
      <c r="L175" s="233"/>
      <c r="M175" s="233"/>
      <c r="N175" s="233"/>
      <c r="O175" s="233"/>
      <c r="P175" s="233"/>
      <c r="Q175" s="233"/>
      <c r="R175" s="237"/>
      <c r="T175" s="238"/>
      <c r="U175" s="233"/>
      <c r="V175" s="233"/>
      <c r="W175" s="233"/>
      <c r="X175" s="233"/>
      <c r="Y175" s="233"/>
      <c r="Z175" s="233"/>
      <c r="AA175" s="239"/>
      <c r="AT175" s="240" t="s">
        <v>158</v>
      </c>
      <c r="AU175" s="240" t="s">
        <v>108</v>
      </c>
      <c r="AV175" s="10" t="s">
        <v>86</v>
      </c>
      <c r="AW175" s="10" t="s">
        <v>36</v>
      </c>
      <c r="AX175" s="10" t="s">
        <v>78</v>
      </c>
      <c r="AY175" s="240" t="s">
        <v>150</v>
      </c>
    </row>
    <row r="176" s="10" customFormat="1" ht="16.5" customHeight="1">
      <c r="B176" s="232"/>
      <c r="C176" s="233"/>
      <c r="D176" s="233"/>
      <c r="E176" s="234" t="s">
        <v>22</v>
      </c>
      <c r="F176" s="259" t="s">
        <v>496</v>
      </c>
      <c r="G176" s="233"/>
      <c r="H176" s="233"/>
      <c r="I176" s="233"/>
      <c r="J176" s="233"/>
      <c r="K176" s="234" t="s">
        <v>22</v>
      </c>
      <c r="L176" s="233"/>
      <c r="M176" s="233"/>
      <c r="N176" s="233"/>
      <c r="O176" s="233"/>
      <c r="P176" s="233"/>
      <c r="Q176" s="233"/>
      <c r="R176" s="237"/>
      <c r="T176" s="238"/>
      <c r="U176" s="233"/>
      <c r="V176" s="233"/>
      <c r="W176" s="233"/>
      <c r="X176" s="233"/>
      <c r="Y176" s="233"/>
      <c r="Z176" s="233"/>
      <c r="AA176" s="239"/>
      <c r="AT176" s="240" t="s">
        <v>158</v>
      </c>
      <c r="AU176" s="240" t="s">
        <v>108</v>
      </c>
      <c r="AV176" s="10" t="s">
        <v>86</v>
      </c>
      <c r="AW176" s="10" t="s">
        <v>36</v>
      </c>
      <c r="AX176" s="10" t="s">
        <v>78</v>
      </c>
      <c r="AY176" s="240" t="s">
        <v>150</v>
      </c>
    </row>
    <row r="177" s="11" customFormat="1" ht="16.5" customHeight="1">
      <c r="B177" s="241"/>
      <c r="C177" s="242"/>
      <c r="D177" s="242"/>
      <c r="E177" s="243" t="s">
        <v>22</v>
      </c>
      <c r="F177" s="244" t="s">
        <v>522</v>
      </c>
      <c r="G177" s="242"/>
      <c r="H177" s="242"/>
      <c r="I177" s="242"/>
      <c r="J177" s="242"/>
      <c r="K177" s="245">
        <v>103.7</v>
      </c>
      <c r="L177" s="242"/>
      <c r="M177" s="242"/>
      <c r="N177" s="242"/>
      <c r="O177" s="242"/>
      <c r="P177" s="242"/>
      <c r="Q177" s="242"/>
      <c r="R177" s="246"/>
      <c r="T177" s="247"/>
      <c r="U177" s="242"/>
      <c r="V177" s="242"/>
      <c r="W177" s="242"/>
      <c r="X177" s="242"/>
      <c r="Y177" s="242"/>
      <c r="Z177" s="242"/>
      <c r="AA177" s="248"/>
      <c r="AT177" s="249" t="s">
        <v>158</v>
      </c>
      <c r="AU177" s="249" t="s">
        <v>108</v>
      </c>
      <c r="AV177" s="11" t="s">
        <v>108</v>
      </c>
      <c r="AW177" s="11" t="s">
        <v>36</v>
      </c>
      <c r="AX177" s="11" t="s">
        <v>78</v>
      </c>
      <c r="AY177" s="249" t="s">
        <v>150</v>
      </c>
    </row>
    <row r="178" s="11" customFormat="1" ht="16.5" customHeight="1">
      <c r="B178" s="241"/>
      <c r="C178" s="242"/>
      <c r="D178" s="242"/>
      <c r="E178" s="243" t="s">
        <v>22</v>
      </c>
      <c r="F178" s="244" t="s">
        <v>523</v>
      </c>
      <c r="G178" s="242"/>
      <c r="H178" s="242"/>
      <c r="I178" s="242"/>
      <c r="J178" s="242"/>
      <c r="K178" s="245">
        <v>2.5899999999999999</v>
      </c>
      <c r="L178" s="242"/>
      <c r="M178" s="242"/>
      <c r="N178" s="242"/>
      <c r="O178" s="242"/>
      <c r="P178" s="242"/>
      <c r="Q178" s="242"/>
      <c r="R178" s="246"/>
      <c r="T178" s="247"/>
      <c r="U178" s="242"/>
      <c r="V178" s="242"/>
      <c r="W178" s="242"/>
      <c r="X178" s="242"/>
      <c r="Y178" s="242"/>
      <c r="Z178" s="242"/>
      <c r="AA178" s="248"/>
      <c r="AT178" s="249" t="s">
        <v>158</v>
      </c>
      <c r="AU178" s="249" t="s">
        <v>108</v>
      </c>
      <c r="AV178" s="11" t="s">
        <v>108</v>
      </c>
      <c r="AW178" s="11" t="s">
        <v>36</v>
      </c>
      <c r="AX178" s="11" t="s">
        <v>78</v>
      </c>
      <c r="AY178" s="249" t="s">
        <v>150</v>
      </c>
    </row>
    <row r="179" s="10" customFormat="1" ht="16.5" customHeight="1">
      <c r="B179" s="232"/>
      <c r="C179" s="233"/>
      <c r="D179" s="233"/>
      <c r="E179" s="234" t="s">
        <v>22</v>
      </c>
      <c r="F179" s="259" t="s">
        <v>524</v>
      </c>
      <c r="G179" s="233"/>
      <c r="H179" s="233"/>
      <c r="I179" s="233"/>
      <c r="J179" s="233"/>
      <c r="K179" s="234" t="s">
        <v>22</v>
      </c>
      <c r="L179" s="233"/>
      <c r="M179" s="233"/>
      <c r="N179" s="233"/>
      <c r="O179" s="233"/>
      <c r="P179" s="233"/>
      <c r="Q179" s="233"/>
      <c r="R179" s="237"/>
      <c r="T179" s="238"/>
      <c r="U179" s="233"/>
      <c r="V179" s="233"/>
      <c r="W179" s="233"/>
      <c r="X179" s="233"/>
      <c r="Y179" s="233"/>
      <c r="Z179" s="233"/>
      <c r="AA179" s="239"/>
      <c r="AT179" s="240" t="s">
        <v>158</v>
      </c>
      <c r="AU179" s="240" t="s">
        <v>108</v>
      </c>
      <c r="AV179" s="10" t="s">
        <v>86</v>
      </c>
      <c r="AW179" s="10" t="s">
        <v>36</v>
      </c>
      <c r="AX179" s="10" t="s">
        <v>78</v>
      </c>
      <c r="AY179" s="240" t="s">
        <v>150</v>
      </c>
    </row>
    <row r="180" s="11" customFormat="1" ht="16.5" customHeight="1">
      <c r="B180" s="241"/>
      <c r="C180" s="242"/>
      <c r="D180" s="242"/>
      <c r="E180" s="243" t="s">
        <v>22</v>
      </c>
      <c r="F180" s="244" t="s">
        <v>525</v>
      </c>
      <c r="G180" s="242"/>
      <c r="H180" s="242"/>
      <c r="I180" s="242"/>
      <c r="J180" s="242"/>
      <c r="K180" s="245">
        <v>-10.890000000000001</v>
      </c>
      <c r="L180" s="242"/>
      <c r="M180" s="242"/>
      <c r="N180" s="242"/>
      <c r="O180" s="242"/>
      <c r="P180" s="242"/>
      <c r="Q180" s="242"/>
      <c r="R180" s="246"/>
      <c r="T180" s="247"/>
      <c r="U180" s="242"/>
      <c r="V180" s="242"/>
      <c r="W180" s="242"/>
      <c r="X180" s="242"/>
      <c r="Y180" s="242"/>
      <c r="Z180" s="242"/>
      <c r="AA180" s="248"/>
      <c r="AT180" s="249" t="s">
        <v>158</v>
      </c>
      <c r="AU180" s="249" t="s">
        <v>108</v>
      </c>
      <c r="AV180" s="11" t="s">
        <v>108</v>
      </c>
      <c r="AW180" s="11" t="s">
        <v>36</v>
      </c>
      <c r="AX180" s="11" t="s">
        <v>78</v>
      </c>
      <c r="AY180" s="249" t="s">
        <v>150</v>
      </c>
    </row>
    <row r="181" s="13" customFormat="1" ht="16.5" customHeight="1">
      <c r="B181" s="274"/>
      <c r="C181" s="275"/>
      <c r="D181" s="275"/>
      <c r="E181" s="276" t="s">
        <v>22</v>
      </c>
      <c r="F181" s="277" t="s">
        <v>341</v>
      </c>
      <c r="G181" s="275"/>
      <c r="H181" s="275"/>
      <c r="I181" s="275"/>
      <c r="J181" s="275"/>
      <c r="K181" s="278">
        <v>95.400000000000006</v>
      </c>
      <c r="L181" s="275"/>
      <c r="M181" s="275"/>
      <c r="N181" s="275"/>
      <c r="O181" s="275"/>
      <c r="P181" s="275"/>
      <c r="Q181" s="275"/>
      <c r="R181" s="279"/>
      <c r="T181" s="280"/>
      <c r="U181" s="275"/>
      <c r="V181" s="275"/>
      <c r="W181" s="275"/>
      <c r="X181" s="275"/>
      <c r="Y181" s="275"/>
      <c r="Z181" s="275"/>
      <c r="AA181" s="281"/>
      <c r="AT181" s="282" t="s">
        <v>158</v>
      </c>
      <c r="AU181" s="282" t="s">
        <v>108</v>
      </c>
      <c r="AV181" s="13" t="s">
        <v>168</v>
      </c>
      <c r="AW181" s="13" t="s">
        <v>36</v>
      </c>
      <c r="AX181" s="13" t="s">
        <v>78</v>
      </c>
      <c r="AY181" s="282" t="s">
        <v>150</v>
      </c>
    </row>
    <row r="182" s="10" customFormat="1" ht="16.5" customHeight="1">
      <c r="B182" s="232"/>
      <c r="C182" s="233"/>
      <c r="D182" s="233"/>
      <c r="E182" s="234" t="s">
        <v>22</v>
      </c>
      <c r="F182" s="259" t="s">
        <v>396</v>
      </c>
      <c r="G182" s="233"/>
      <c r="H182" s="233"/>
      <c r="I182" s="233"/>
      <c r="J182" s="233"/>
      <c r="K182" s="234" t="s">
        <v>22</v>
      </c>
      <c r="L182" s="233"/>
      <c r="M182" s="233"/>
      <c r="N182" s="233"/>
      <c r="O182" s="233"/>
      <c r="P182" s="233"/>
      <c r="Q182" s="233"/>
      <c r="R182" s="237"/>
      <c r="T182" s="238"/>
      <c r="U182" s="233"/>
      <c r="V182" s="233"/>
      <c r="W182" s="233"/>
      <c r="X182" s="233"/>
      <c r="Y182" s="233"/>
      <c r="Z182" s="233"/>
      <c r="AA182" s="239"/>
      <c r="AT182" s="240" t="s">
        <v>158</v>
      </c>
      <c r="AU182" s="240" t="s">
        <v>108</v>
      </c>
      <c r="AV182" s="10" t="s">
        <v>86</v>
      </c>
      <c r="AW182" s="10" t="s">
        <v>36</v>
      </c>
      <c r="AX182" s="10" t="s">
        <v>78</v>
      </c>
      <c r="AY182" s="240" t="s">
        <v>150</v>
      </c>
    </row>
    <row r="183" s="11" customFormat="1" ht="16.5" customHeight="1">
      <c r="B183" s="241"/>
      <c r="C183" s="242"/>
      <c r="D183" s="242"/>
      <c r="E183" s="243" t="s">
        <v>22</v>
      </c>
      <c r="F183" s="244" t="s">
        <v>526</v>
      </c>
      <c r="G183" s="242"/>
      <c r="H183" s="242"/>
      <c r="I183" s="242"/>
      <c r="J183" s="242"/>
      <c r="K183" s="245">
        <v>125</v>
      </c>
      <c r="L183" s="242"/>
      <c r="M183" s="242"/>
      <c r="N183" s="242"/>
      <c r="O183" s="242"/>
      <c r="P183" s="242"/>
      <c r="Q183" s="242"/>
      <c r="R183" s="246"/>
      <c r="T183" s="247"/>
      <c r="U183" s="242"/>
      <c r="V183" s="242"/>
      <c r="W183" s="242"/>
      <c r="X183" s="242"/>
      <c r="Y183" s="242"/>
      <c r="Z183" s="242"/>
      <c r="AA183" s="248"/>
      <c r="AT183" s="249" t="s">
        <v>158</v>
      </c>
      <c r="AU183" s="249" t="s">
        <v>108</v>
      </c>
      <c r="AV183" s="11" t="s">
        <v>108</v>
      </c>
      <c r="AW183" s="11" t="s">
        <v>36</v>
      </c>
      <c r="AX183" s="11" t="s">
        <v>78</v>
      </c>
      <c r="AY183" s="249" t="s">
        <v>150</v>
      </c>
    </row>
    <row r="184" s="13" customFormat="1" ht="16.5" customHeight="1">
      <c r="B184" s="274"/>
      <c r="C184" s="275"/>
      <c r="D184" s="275"/>
      <c r="E184" s="276" t="s">
        <v>22</v>
      </c>
      <c r="F184" s="277" t="s">
        <v>341</v>
      </c>
      <c r="G184" s="275"/>
      <c r="H184" s="275"/>
      <c r="I184" s="275"/>
      <c r="J184" s="275"/>
      <c r="K184" s="278">
        <v>125</v>
      </c>
      <c r="L184" s="275"/>
      <c r="M184" s="275"/>
      <c r="N184" s="275"/>
      <c r="O184" s="275"/>
      <c r="P184" s="275"/>
      <c r="Q184" s="275"/>
      <c r="R184" s="279"/>
      <c r="T184" s="280"/>
      <c r="U184" s="275"/>
      <c r="V184" s="275"/>
      <c r="W184" s="275"/>
      <c r="X184" s="275"/>
      <c r="Y184" s="275"/>
      <c r="Z184" s="275"/>
      <c r="AA184" s="281"/>
      <c r="AT184" s="282" t="s">
        <v>158</v>
      </c>
      <c r="AU184" s="282" t="s">
        <v>108</v>
      </c>
      <c r="AV184" s="13" t="s">
        <v>168</v>
      </c>
      <c r="AW184" s="13" t="s">
        <v>36</v>
      </c>
      <c r="AX184" s="13" t="s">
        <v>78</v>
      </c>
      <c r="AY184" s="282" t="s">
        <v>150</v>
      </c>
    </row>
    <row r="185" s="12" customFormat="1" ht="16.5" customHeight="1">
      <c r="B185" s="250"/>
      <c r="C185" s="251"/>
      <c r="D185" s="251"/>
      <c r="E185" s="252" t="s">
        <v>22</v>
      </c>
      <c r="F185" s="253" t="s">
        <v>167</v>
      </c>
      <c r="G185" s="251"/>
      <c r="H185" s="251"/>
      <c r="I185" s="251"/>
      <c r="J185" s="251"/>
      <c r="K185" s="254">
        <v>220.40000000000001</v>
      </c>
      <c r="L185" s="251"/>
      <c r="M185" s="251"/>
      <c r="N185" s="251"/>
      <c r="O185" s="251"/>
      <c r="P185" s="251"/>
      <c r="Q185" s="251"/>
      <c r="R185" s="255"/>
      <c r="T185" s="256"/>
      <c r="U185" s="251"/>
      <c r="V185" s="251"/>
      <c r="W185" s="251"/>
      <c r="X185" s="251"/>
      <c r="Y185" s="251"/>
      <c r="Z185" s="251"/>
      <c r="AA185" s="257"/>
      <c r="AT185" s="258" t="s">
        <v>158</v>
      </c>
      <c r="AU185" s="258" t="s">
        <v>108</v>
      </c>
      <c r="AV185" s="12" t="s">
        <v>155</v>
      </c>
      <c r="AW185" s="12" t="s">
        <v>36</v>
      </c>
      <c r="AX185" s="12" t="s">
        <v>86</v>
      </c>
      <c r="AY185" s="258" t="s">
        <v>150</v>
      </c>
    </row>
    <row r="186" s="1" customFormat="1" ht="16.5" customHeight="1">
      <c r="B186" s="48"/>
      <c r="C186" s="262" t="s">
        <v>237</v>
      </c>
      <c r="D186" s="262" t="s">
        <v>222</v>
      </c>
      <c r="E186" s="263" t="s">
        <v>223</v>
      </c>
      <c r="F186" s="264" t="s">
        <v>224</v>
      </c>
      <c r="G186" s="264"/>
      <c r="H186" s="264"/>
      <c r="I186" s="264"/>
      <c r="J186" s="265" t="s">
        <v>225</v>
      </c>
      <c r="K186" s="266">
        <v>6.6120000000000001</v>
      </c>
      <c r="L186" s="267">
        <v>0</v>
      </c>
      <c r="M186" s="268"/>
      <c r="N186" s="269">
        <f>ROUND(L186*K186,2)</f>
        <v>0</v>
      </c>
      <c r="O186" s="228"/>
      <c r="P186" s="228"/>
      <c r="Q186" s="228"/>
      <c r="R186" s="50"/>
      <c r="T186" s="229" t="s">
        <v>22</v>
      </c>
      <c r="U186" s="58" t="s">
        <v>43</v>
      </c>
      <c r="V186" s="49"/>
      <c r="W186" s="230">
        <f>V186*K186</f>
        <v>0</v>
      </c>
      <c r="X186" s="230">
        <v>0.001</v>
      </c>
      <c r="Y186" s="230">
        <f>X186*K186</f>
        <v>0.0066119999999999998</v>
      </c>
      <c r="Z186" s="230">
        <v>0</v>
      </c>
      <c r="AA186" s="231">
        <f>Z186*K186</f>
        <v>0</v>
      </c>
      <c r="AR186" s="24" t="s">
        <v>203</v>
      </c>
      <c r="AT186" s="24" t="s">
        <v>222</v>
      </c>
      <c r="AU186" s="24" t="s">
        <v>108</v>
      </c>
      <c r="AY186" s="24" t="s">
        <v>150</v>
      </c>
      <c r="BE186" s="144">
        <f>IF(U186="základní",N186,0)</f>
        <v>0</v>
      </c>
      <c r="BF186" s="144">
        <f>IF(U186="snížená",N186,0)</f>
        <v>0</v>
      </c>
      <c r="BG186" s="144">
        <f>IF(U186="zákl. přenesená",N186,0)</f>
        <v>0</v>
      </c>
      <c r="BH186" s="144">
        <f>IF(U186="sníž. přenesená",N186,0)</f>
        <v>0</v>
      </c>
      <c r="BI186" s="144">
        <f>IF(U186="nulová",N186,0)</f>
        <v>0</v>
      </c>
      <c r="BJ186" s="24" t="s">
        <v>86</v>
      </c>
      <c r="BK186" s="144">
        <f>ROUND(L186*K186,2)</f>
        <v>0</v>
      </c>
      <c r="BL186" s="24" t="s">
        <v>155</v>
      </c>
      <c r="BM186" s="24" t="s">
        <v>527</v>
      </c>
    </row>
    <row r="187" s="1" customFormat="1" ht="25.5" customHeight="1">
      <c r="B187" s="48"/>
      <c r="C187" s="221" t="s">
        <v>11</v>
      </c>
      <c r="D187" s="221" t="s">
        <v>151</v>
      </c>
      <c r="E187" s="222" t="s">
        <v>228</v>
      </c>
      <c r="F187" s="223" t="s">
        <v>229</v>
      </c>
      <c r="G187" s="223"/>
      <c r="H187" s="223"/>
      <c r="I187" s="223"/>
      <c r="J187" s="224" t="s">
        <v>161</v>
      </c>
      <c r="K187" s="225">
        <v>10.35</v>
      </c>
      <c r="L187" s="226">
        <v>0</v>
      </c>
      <c r="M187" s="227"/>
      <c r="N187" s="228">
        <f>ROUND(L187*K187,2)</f>
        <v>0</v>
      </c>
      <c r="O187" s="228"/>
      <c r="P187" s="228"/>
      <c r="Q187" s="228"/>
      <c r="R187" s="50"/>
      <c r="T187" s="229" t="s">
        <v>22</v>
      </c>
      <c r="U187" s="58" t="s">
        <v>43</v>
      </c>
      <c r="V187" s="49"/>
      <c r="W187" s="230">
        <f>V187*K187</f>
        <v>0</v>
      </c>
      <c r="X187" s="230">
        <v>0</v>
      </c>
      <c r="Y187" s="230">
        <f>X187*K187</f>
        <v>0</v>
      </c>
      <c r="Z187" s="230">
        <v>0</v>
      </c>
      <c r="AA187" s="231">
        <f>Z187*K187</f>
        <v>0</v>
      </c>
      <c r="AR187" s="24" t="s">
        <v>155</v>
      </c>
      <c r="AT187" s="24" t="s">
        <v>151</v>
      </c>
      <c r="AU187" s="24" t="s">
        <v>108</v>
      </c>
      <c r="AY187" s="24" t="s">
        <v>150</v>
      </c>
      <c r="BE187" s="144">
        <f>IF(U187="základní",N187,0)</f>
        <v>0</v>
      </c>
      <c r="BF187" s="144">
        <f>IF(U187="snížená",N187,0)</f>
        <v>0</v>
      </c>
      <c r="BG187" s="144">
        <f>IF(U187="zákl. přenesená",N187,0)</f>
        <v>0</v>
      </c>
      <c r="BH187" s="144">
        <f>IF(U187="sníž. přenesená",N187,0)</f>
        <v>0</v>
      </c>
      <c r="BI187" s="144">
        <f>IF(U187="nulová",N187,0)</f>
        <v>0</v>
      </c>
      <c r="BJ187" s="24" t="s">
        <v>86</v>
      </c>
      <c r="BK187" s="144">
        <f>ROUND(L187*K187,2)</f>
        <v>0</v>
      </c>
      <c r="BL187" s="24" t="s">
        <v>155</v>
      </c>
      <c r="BM187" s="24" t="s">
        <v>528</v>
      </c>
    </row>
    <row r="188" s="10" customFormat="1" ht="16.5" customHeight="1">
      <c r="B188" s="232"/>
      <c r="C188" s="233"/>
      <c r="D188" s="233"/>
      <c r="E188" s="234" t="s">
        <v>22</v>
      </c>
      <c r="F188" s="235" t="s">
        <v>231</v>
      </c>
      <c r="G188" s="236"/>
      <c r="H188" s="236"/>
      <c r="I188" s="236"/>
      <c r="J188" s="233"/>
      <c r="K188" s="234" t="s">
        <v>22</v>
      </c>
      <c r="L188" s="233"/>
      <c r="M188" s="233"/>
      <c r="N188" s="233"/>
      <c r="O188" s="233"/>
      <c r="P188" s="233"/>
      <c r="Q188" s="233"/>
      <c r="R188" s="237"/>
      <c r="T188" s="238"/>
      <c r="U188" s="233"/>
      <c r="V188" s="233"/>
      <c r="W188" s="233"/>
      <c r="X188" s="233"/>
      <c r="Y188" s="233"/>
      <c r="Z188" s="233"/>
      <c r="AA188" s="239"/>
      <c r="AT188" s="240" t="s">
        <v>158</v>
      </c>
      <c r="AU188" s="240" t="s">
        <v>108</v>
      </c>
      <c r="AV188" s="10" t="s">
        <v>86</v>
      </c>
      <c r="AW188" s="10" t="s">
        <v>36</v>
      </c>
      <c r="AX188" s="10" t="s">
        <v>78</v>
      </c>
      <c r="AY188" s="240" t="s">
        <v>150</v>
      </c>
    </row>
    <row r="189" s="11" customFormat="1" ht="16.5" customHeight="1">
      <c r="B189" s="241"/>
      <c r="C189" s="242"/>
      <c r="D189" s="242"/>
      <c r="E189" s="243" t="s">
        <v>22</v>
      </c>
      <c r="F189" s="244" t="s">
        <v>398</v>
      </c>
      <c r="G189" s="242"/>
      <c r="H189" s="242"/>
      <c r="I189" s="242"/>
      <c r="J189" s="242"/>
      <c r="K189" s="245">
        <v>10.35</v>
      </c>
      <c r="L189" s="242"/>
      <c r="M189" s="242"/>
      <c r="N189" s="242"/>
      <c r="O189" s="242"/>
      <c r="P189" s="242"/>
      <c r="Q189" s="242"/>
      <c r="R189" s="246"/>
      <c r="T189" s="247"/>
      <c r="U189" s="242"/>
      <c r="V189" s="242"/>
      <c r="W189" s="242"/>
      <c r="X189" s="242"/>
      <c r="Y189" s="242"/>
      <c r="Z189" s="242"/>
      <c r="AA189" s="248"/>
      <c r="AT189" s="249" t="s">
        <v>158</v>
      </c>
      <c r="AU189" s="249" t="s">
        <v>108</v>
      </c>
      <c r="AV189" s="11" t="s">
        <v>108</v>
      </c>
      <c r="AW189" s="11" t="s">
        <v>36</v>
      </c>
      <c r="AX189" s="11" t="s">
        <v>86</v>
      </c>
      <c r="AY189" s="249" t="s">
        <v>150</v>
      </c>
    </row>
    <row r="190" s="1" customFormat="1" ht="25.5" customHeight="1">
      <c r="B190" s="48"/>
      <c r="C190" s="221" t="s">
        <v>244</v>
      </c>
      <c r="D190" s="221" t="s">
        <v>151</v>
      </c>
      <c r="E190" s="222" t="s">
        <v>234</v>
      </c>
      <c r="F190" s="223" t="s">
        <v>235</v>
      </c>
      <c r="G190" s="223"/>
      <c r="H190" s="223"/>
      <c r="I190" s="223"/>
      <c r="J190" s="224" t="s">
        <v>161</v>
      </c>
      <c r="K190" s="225">
        <v>220.40000000000001</v>
      </c>
      <c r="L190" s="226">
        <v>0</v>
      </c>
      <c r="M190" s="227"/>
      <c r="N190" s="228">
        <f>ROUND(L190*K190,2)</f>
        <v>0</v>
      </c>
      <c r="O190" s="228"/>
      <c r="P190" s="228"/>
      <c r="Q190" s="228"/>
      <c r="R190" s="50"/>
      <c r="T190" s="229" t="s">
        <v>22</v>
      </c>
      <c r="U190" s="58" t="s">
        <v>43</v>
      </c>
      <c r="V190" s="49"/>
      <c r="W190" s="230">
        <f>V190*K190</f>
        <v>0</v>
      </c>
      <c r="X190" s="230">
        <v>0</v>
      </c>
      <c r="Y190" s="230">
        <f>X190*K190</f>
        <v>0</v>
      </c>
      <c r="Z190" s="230">
        <v>0</v>
      </c>
      <c r="AA190" s="231">
        <f>Z190*K190</f>
        <v>0</v>
      </c>
      <c r="AR190" s="24" t="s">
        <v>155</v>
      </c>
      <c r="AT190" s="24" t="s">
        <v>151</v>
      </c>
      <c r="AU190" s="24" t="s">
        <v>108</v>
      </c>
      <c r="AY190" s="24" t="s">
        <v>150</v>
      </c>
      <c r="BE190" s="144">
        <f>IF(U190="základní",N190,0)</f>
        <v>0</v>
      </c>
      <c r="BF190" s="144">
        <f>IF(U190="snížená",N190,0)</f>
        <v>0</v>
      </c>
      <c r="BG190" s="144">
        <f>IF(U190="zákl. přenesená",N190,0)</f>
        <v>0</v>
      </c>
      <c r="BH190" s="144">
        <f>IF(U190="sníž. přenesená",N190,0)</f>
        <v>0</v>
      </c>
      <c r="BI190" s="144">
        <f>IF(U190="nulová",N190,0)</f>
        <v>0</v>
      </c>
      <c r="BJ190" s="24" t="s">
        <v>86</v>
      </c>
      <c r="BK190" s="144">
        <f>ROUND(L190*K190,2)</f>
        <v>0</v>
      </c>
      <c r="BL190" s="24" t="s">
        <v>155</v>
      </c>
      <c r="BM190" s="24" t="s">
        <v>529</v>
      </c>
    </row>
    <row r="191" s="1" customFormat="1" ht="25.5" customHeight="1">
      <c r="B191" s="48"/>
      <c r="C191" s="262" t="s">
        <v>248</v>
      </c>
      <c r="D191" s="262" t="s">
        <v>222</v>
      </c>
      <c r="E191" s="263" t="s">
        <v>238</v>
      </c>
      <c r="F191" s="264" t="s">
        <v>239</v>
      </c>
      <c r="G191" s="264"/>
      <c r="H191" s="264"/>
      <c r="I191" s="264"/>
      <c r="J191" s="265" t="s">
        <v>177</v>
      </c>
      <c r="K191" s="266">
        <v>25.565999999999999</v>
      </c>
      <c r="L191" s="267">
        <v>0</v>
      </c>
      <c r="M191" s="268"/>
      <c r="N191" s="269">
        <f>ROUND(L191*K191,2)</f>
        <v>0</v>
      </c>
      <c r="O191" s="228"/>
      <c r="P191" s="228"/>
      <c r="Q191" s="228"/>
      <c r="R191" s="50"/>
      <c r="T191" s="229" t="s">
        <v>22</v>
      </c>
      <c r="U191" s="58" t="s">
        <v>43</v>
      </c>
      <c r="V191" s="49"/>
      <c r="W191" s="230">
        <f>V191*K191</f>
        <v>0</v>
      </c>
      <c r="X191" s="230">
        <v>0.20999999999999999</v>
      </c>
      <c r="Y191" s="230">
        <f>X191*K191</f>
        <v>5.3688599999999997</v>
      </c>
      <c r="Z191" s="230">
        <v>0</v>
      </c>
      <c r="AA191" s="231">
        <f>Z191*K191</f>
        <v>0</v>
      </c>
      <c r="AR191" s="24" t="s">
        <v>203</v>
      </c>
      <c r="AT191" s="24" t="s">
        <v>222</v>
      </c>
      <c r="AU191" s="24" t="s">
        <v>108</v>
      </c>
      <c r="AY191" s="24" t="s">
        <v>150</v>
      </c>
      <c r="BE191" s="144">
        <f>IF(U191="základní",N191,0)</f>
        <v>0</v>
      </c>
      <c r="BF191" s="144">
        <f>IF(U191="snížená",N191,0)</f>
        <v>0</v>
      </c>
      <c r="BG191" s="144">
        <f>IF(U191="zákl. přenesená",N191,0)</f>
        <v>0</v>
      </c>
      <c r="BH191" s="144">
        <f>IF(U191="sníž. přenesená",N191,0)</f>
        <v>0</v>
      </c>
      <c r="BI191" s="144">
        <f>IF(U191="nulová",N191,0)</f>
        <v>0</v>
      </c>
      <c r="BJ191" s="24" t="s">
        <v>86</v>
      </c>
      <c r="BK191" s="144">
        <f>ROUND(L191*K191,2)</f>
        <v>0</v>
      </c>
      <c r="BL191" s="24" t="s">
        <v>155</v>
      </c>
      <c r="BM191" s="24" t="s">
        <v>530</v>
      </c>
    </row>
    <row r="192" s="1" customFormat="1" ht="38.25" customHeight="1">
      <c r="B192" s="48"/>
      <c r="C192" s="221" t="s">
        <v>253</v>
      </c>
      <c r="D192" s="221" t="s">
        <v>151</v>
      </c>
      <c r="E192" s="222" t="s">
        <v>241</v>
      </c>
      <c r="F192" s="223" t="s">
        <v>242</v>
      </c>
      <c r="G192" s="223"/>
      <c r="H192" s="223"/>
      <c r="I192" s="223"/>
      <c r="J192" s="224" t="s">
        <v>161</v>
      </c>
      <c r="K192" s="225">
        <v>95.400000000000006</v>
      </c>
      <c r="L192" s="226">
        <v>0</v>
      </c>
      <c r="M192" s="227"/>
      <c r="N192" s="228">
        <f>ROUND(L192*K192,2)</f>
        <v>0</v>
      </c>
      <c r="O192" s="228"/>
      <c r="P192" s="228"/>
      <c r="Q192" s="228"/>
      <c r="R192" s="50"/>
      <c r="T192" s="229" t="s">
        <v>22</v>
      </c>
      <c r="U192" s="58" t="s">
        <v>43</v>
      </c>
      <c r="V192" s="49"/>
      <c r="W192" s="230">
        <f>V192*K192</f>
        <v>0</v>
      </c>
      <c r="X192" s="230">
        <v>0</v>
      </c>
      <c r="Y192" s="230">
        <f>X192*K192</f>
        <v>0</v>
      </c>
      <c r="Z192" s="230">
        <v>0</v>
      </c>
      <c r="AA192" s="231">
        <f>Z192*K192</f>
        <v>0</v>
      </c>
      <c r="AR192" s="24" t="s">
        <v>155</v>
      </c>
      <c r="AT192" s="24" t="s">
        <v>151</v>
      </c>
      <c r="AU192" s="24" t="s">
        <v>108</v>
      </c>
      <c r="AY192" s="24" t="s">
        <v>150</v>
      </c>
      <c r="BE192" s="144">
        <f>IF(U192="základní",N192,0)</f>
        <v>0</v>
      </c>
      <c r="BF192" s="144">
        <f>IF(U192="snížená",N192,0)</f>
        <v>0</v>
      </c>
      <c r="BG192" s="144">
        <f>IF(U192="zákl. přenesená",N192,0)</f>
        <v>0</v>
      </c>
      <c r="BH192" s="144">
        <f>IF(U192="sníž. přenesená",N192,0)</f>
        <v>0</v>
      </c>
      <c r="BI192" s="144">
        <f>IF(U192="nulová",N192,0)</f>
        <v>0</v>
      </c>
      <c r="BJ192" s="24" t="s">
        <v>86</v>
      </c>
      <c r="BK192" s="144">
        <f>ROUND(L192*K192,2)</f>
        <v>0</v>
      </c>
      <c r="BL192" s="24" t="s">
        <v>155</v>
      </c>
      <c r="BM192" s="24" t="s">
        <v>531</v>
      </c>
    </row>
    <row r="193" s="10" customFormat="1" ht="16.5" customHeight="1">
      <c r="B193" s="232"/>
      <c r="C193" s="233"/>
      <c r="D193" s="233"/>
      <c r="E193" s="234" t="s">
        <v>22</v>
      </c>
      <c r="F193" s="235" t="s">
        <v>402</v>
      </c>
      <c r="G193" s="236"/>
      <c r="H193" s="236"/>
      <c r="I193" s="236"/>
      <c r="J193" s="233"/>
      <c r="K193" s="234" t="s">
        <v>22</v>
      </c>
      <c r="L193" s="233"/>
      <c r="M193" s="233"/>
      <c r="N193" s="233"/>
      <c r="O193" s="233"/>
      <c r="P193" s="233"/>
      <c r="Q193" s="233"/>
      <c r="R193" s="237"/>
      <c r="T193" s="238"/>
      <c r="U193" s="233"/>
      <c r="V193" s="233"/>
      <c r="W193" s="233"/>
      <c r="X193" s="233"/>
      <c r="Y193" s="233"/>
      <c r="Z193" s="233"/>
      <c r="AA193" s="239"/>
      <c r="AT193" s="240" t="s">
        <v>158</v>
      </c>
      <c r="AU193" s="240" t="s">
        <v>108</v>
      </c>
      <c r="AV193" s="10" t="s">
        <v>86</v>
      </c>
      <c r="AW193" s="10" t="s">
        <v>36</v>
      </c>
      <c r="AX193" s="10" t="s">
        <v>78</v>
      </c>
      <c r="AY193" s="240" t="s">
        <v>150</v>
      </c>
    </row>
    <row r="194" s="10" customFormat="1" ht="16.5" customHeight="1">
      <c r="B194" s="232"/>
      <c r="C194" s="233"/>
      <c r="D194" s="233"/>
      <c r="E194" s="234" t="s">
        <v>22</v>
      </c>
      <c r="F194" s="259" t="s">
        <v>532</v>
      </c>
      <c r="G194" s="233"/>
      <c r="H194" s="233"/>
      <c r="I194" s="233"/>
      <c r="J194" s="233"/>
      <c r="K194" s="234" t="s">
        <v>22</v>
      </c>
      <c r="L194" s="233"/>
      <c r="M194" s="233"/>
      <c r="N194" s="233"/>
      <c r="O194" s="233"/>
      <c r="P194" s="233"/>
      <c r="Q194" s="233"/>
      <c r="R194" s="237"/>
      <c r="T194" s="238"/>
      <c r="U194" s="233"/>
      <c r="V194" s="233"/>
      <c r="W194" s="233"/>
      <c r="X194" s="233"/>
      <c r="Y194" s="233"/>
      <c r="Z194" s="233"/>
      <c r="AA194" s="239"/>
      <c r="AT194" s="240" t="s">
        <v>158</v>
      </c>
      <c r="AU194" s="240" t="s">
        <v>108</v>
      </c>
      <c r="AV194" s="10" t="s">
        <v>86</v>
      </c>
      <c r="AW194" s="10" t="s">
        <v>36</v>
      </c>
      <c r="AX194" s="10" t="s">
        <v>78</v>
      </c>
      <c r="AY194" s="240" t="s">
        <v>150</v>
      </c>
    </row>
    <row r="195" s="10" customFormat="1" ht="16.5" customHeight="1">
      <c r="B195" s="232"/>
      <c r="C195" s="233"/>
      <c r="D195" s="233"/>
      <c r="E195" s="234" t="s">
        <v>22</v>
      </c>
      <c r="F195" s="259" t="s">
        <v>496</v>
      </c>
      <c r="G195" s="233"/>
      <c r="H195" s="233"/>
      <c r="I195" s="233"/>
      <c r="J195" s="233"/>
      <c r="K195" s="234" t="s">
        <v>22</v>
      </c>
      <c r="L195" s="233"/>
      <c r="M195" s="233"/>
      <c r="N195" s="233"/>
      <c r="O195" s="233"/>
      <c r="P195" s="233"/>
      <c r="Q195" s="233"/>
      <c r="R195" s="237"/>
      <c r="T195" s="238"/>
      <c r="U195" s="233"/>
      <c r="V195" s="233"/>
      <c r="W195" s="233"/>
      <c r="X195" s="233"/>
      <c r="Y195" s="233"/>
      <c r="Z195" s="233"/>
      <c r="AA195" s="239"/>
      <c r="AT195" s="240" t="s">
        <v>158</v>
      </c>
      <c r="AU195" s="240" t="s">
        <v>108</v>
      </c>
      <c r="AV195" s="10" t="s">
        <v>86</v>
      </c>
      <c r="AW195" s="10" t="s">
        <v>36</v>
      </c>
      <c r="AX195" s="10" t="s">
        <v>78</v>
      </c>
      <c r="AY195" s="240" t="s">
        <v>150</v>
      </c>
    </row>
    <row r="196" s="11" customFormat="1" ht="16.5" customHeight="1">
      <c r="B196" s="241"/>
      <c r="C196" s="242"/>
      <c r="D196" s="242"/>
      <c r="E196" s="243" t="s">
        <v>22</v>
      </c>
      <c r="F196" s="244" t="s">
        <v>522</v>
      </c>
      <c r="G196" s="242"/>
      <c r="H196" s="242"/>
      <c r="I196" s="242"/>
      <c r="J196" s="242"/>
      <c r="K196" s="245">
        <v>103.7</v>
      </c>
      <c r="L196" s="242"/>
      <c r="M196" s="242"/>
      <c r="N196" s="242"/>
      <c r="O196" s="242"/>
      <c r="P196" s="242"/>
      <c r="Q196" s="242"/>
      <c r="R196" s="246"/>
      <c r="T196" s="247"/>
      <c r="U196" s="242"/>
      <c r="V196" s="242"/>
      <c r="W196" s="242"/>
      <c r="X196" s="242"/>
      <c r="Y196" s="242"/>
      <c r="Z196" s="242"/>
      <c r="AA196" s="248"/>
      <c r="AT196" s="249" t="s">
        <v>158</v>
      </c>
      <c r="AU196" s="249" t="s">
        <v>108</v>
      </c>
      <c r="AV196" s="11" t="s">
        <v>108</v>
      </c>
      <c r="AW196" s="11" t="s">
        <v>36</v>
      </c>
      <c r="AX196" s="11" t="s">
        <v>78</v>
      </c>
      <c r="AY196" s="249" t="s">
        <v>150</v>
      </c>
    </row>
    <row r="197" s="11" customFormat="1" ht="16.5" customHeight="1">
      <c r="B197" s="241"/>
      <c r="C197" s="242"/>
      <c r="D197" s="242"/>
      <c r="E197" s="243" t="s">
        <v>22</v>
      </c>
      <c r="F197" s="244" t="s">
        <v>523</v>
      </c>
      <c r="G197" s="242"/>
      <c r="H197" s="242"/>
      <c r="I197" s="242"/>
      <c r="J197" s="242"/>
      <c r="K197" s="245">
        <v>2.5899999999999999</v>
      </c>
      <c r="L197" s="242"/>
      <c r="M197" s="242"/>
      <c r="N197" s="242"/>
      <c r="O197" s="242"/>
      <c r="P197" s="242"/>
      <c r="Q197" s="242"/>
      <c r="R197" s="246"/>
      <c r="T197" s="247"/>
      <c r="U197" s="242"/>
      <c r="V197" s="242"/>
      <c r="W197" s="242"/>
      <c r="X197" s="242"/>
      <c r="Y197" s="242"/>
      <c r="Z197" s="242"/>
      <c r="AA197" s="248"/>
      <c r="AT197" s="249" t="s">
        <v>158</v>
      </c>
      <c r="AU197" s="249" t="s">
        <v>108</v>
      </c>
      <c r="AV197" s="11" t="s">
        <v>108</v>
      </c>
      <c r="AW197" s="11" t="s">
        <v>36</v>
      </c>
      <c r="AX197" s="11" t="s">
        <v>78</v>
      </c>
      <c r="AY197" s="249" t="s">
        <v>150</v>
      </c>
    </row>
    <row r="198" s="10" customFormat="1" ht="16.5" customHeight="1">
      <c r="B198" s="232"/>
      <c r="C198" s="233"/>
      <c r="D198" s="233"/>
      <c r="E198" s="234" t="s">
        <v>22</v>
      </c>
      <c r="F198" s="259" t="s">
        <v>524</v>
      </c>
      <c r="G198" s="233"/>
      <c r="H198" s="233"/>
      <c r="I198" s="233"/>
      <c r="J198" s="233"/>
      <c r="K198" s="234" t="s">
        <v>22</v>
      </c>
      <c r="L198" s="233"/>
      <c r="M198" s="233"/>
      <c r="N198" s="233"/>
      <c r="O198" s="233"/>
      <c r="P198" s="233"/>
      <c r="Q198" s="233"/>
      <c r="R198" s="237"/>
      <c r="T198" s="238"/>
      <c r="U198" s="233"/>
      <c r="V198" s="233"/>
      <c r="W198" s="233"/>
      <c r="X198" s="233"/>
      <c r="Y198" s="233"/>
      <c r="Z198" s="233"/>
      <c r="AA198" s="239"/>
      <c r="AT198" s="240" t="s">
        <v>158</v>
      </c>
      <c r="AU198" s="240" t="s">
        <v>108</v>
      </c>
      <c r="AV198" s="10" t="s">
        <v>86</v>
      </c>
      <c r="AW198" s="10" t="s">
        <v>36</v>
      </c>
      <c r="AX198" s="10" t="s">
        <v>78</v>
      </c>
      <c r="AY198" s="240" t="s">
        <v>150</v>
      </c>
    </row>
    <row r="199" s="11" customFormat="1" ht="16.5" customHeight="1">
      <c r="B199" s="241"/>
      <c r="C199" s="242"/>
      <c r="D199" s="242"/>
      <c r="E199" s="243" t="s">
        <v>22</v>
      </c>
      <c r="F199" s="244" t="s">
        <v>525</v>
      </c>
      <c r="G199" s="242"/>
      <c r="H199" s="242"/>
      <c r="I199" s="242"/>
      <c r="J199" s="242"/>
      <c r="K199" s="245">
        <v>-10.890000000000001</v>
      </c>
      <c r="L199" s="242"/>
      <c r="M199" s="242"/>
      <c r="N199" s="242"/>
      <c r="O199" s="242"/>
      <c r="P199" s="242"/>
      <c r="Q199" s="242"/>
      <c r="R199" s="246"/>
      <c r="T199" s="247"/>
      <c r="U199" s="242"/>
      <c r="V199" s="242"/>
      <c r="W199" s="242"/>
      <c r="X199" s="242"/>
      <c r="Y199" s="242"/>
      <c r="Z199" s="242"/>
      <c r="AA199" s="248"/>
      <c r="AT199" s="249" t="s">
        <v>158</v>
      </c>
      <c r="AU199" s="249" t="s">
        <v>108</v>
      </c>
      <c r="AV199" s="11" t="s">
        <v>108</v>
      </c>
      <c r="AW199" s="11" t="s">
        <v>36</v>
      </c>
      <c r="AX199" s="11" t="s">
        <v>78</v>
      </c>
      <c r="AY199" s="249" t="s">
        <v>150</v>
      </c>
    </row>
    <row r="200" s="12" customFormat="1" ht="16.5" customHeight="1">
      <c r="B200" s="250"/>
      <c r="C200" s="251"/>
      <c r="D200" s="251"/>
      <c r="E200" s="252" t="s">
        <v>22</v>
      </c>
      <c r="F200" s="253" t="s">
        <v>167</v>
      </c>
      <c r="G200" s="251"/>
      <c r="H200" s="251"/>
      <c r="I200" s="251"/>
      <c r="J200" s="251"/>
      <c r="K200" s="254">
        <v>95.400000000000006</v>
      </c>
      <c r="L200" s="251"/>
      <c r="M200" s="251"/>
      <c r="N200" s="251"/>
      <c r="O200" s="251"/>
      <c r="P200" s="251"/>
      <c r="Q200" s="251"/>
      <c r="R200" s="255"/>
      <c r="T200" s="256"/>
      <c r="U200" s="251"/>
      <c r="V200" s="251"/>
      <c r="W200" s="251"/>
      <c r="X200" s="251"/>
      <c r="Y200" s="251"/>
      <c r="Z200" s="251"/>
      <c r="AA200" s="257"/>
      <c r="AT200" s="258" t="s">
        <v>158</v>
      </c>
      <c r="AU200" s="258" t="s">
        <v>108</v>
      </c>
      <c r="AV200" s="12" t="s">
        <v>155</v>
      </c>
      <c r="AW200" s="12" t="s">
        <v>36</v>
      </c>
      <c r="AX200" s="12" t="s">
        <v>86</v>
      </c>
      <c r="AY200" s="258" t="s">
        <v>150</v>
      </c>
    </row>
    <row r="201" s="1" customFormat="1" ht="16.5" customHeight="1">
      <c r="B201" s="48"/>
      <c r="C201" s="262" t="s">
        <v>261</v>
      </c>
      <c r="D201" s="262" t="s">
        <v>222</v>
      </c>
      <c r="E201" s="263" t="s">
        <v>245</v>
      </c>
      <c r="F201" s="264" t="s">
        <v>246</v>
      </c>
      <c r="G201" s="264"/>
      <c r="H201" s="264"/>
      <c r="I201" s="264"/>
      <c r="J201" s="265" t="s">
        <v>177</v>
      </c>
      <c r="K201" s="266">
        <v>5.5330000000000004</v>
      </c>
      <c r="L201" s="267">
        <v>0</v>
      </c>
      <c r="M201" s="268"/>
      <c r="N201" s="269">
        <f>ROUND(L201*K201,2)</f>
        <v>0</v>
      </c>
      <c r="O201" s="228"/>
      <c r="P201" s="228"/>
      <c r="Q201" s="228"/>
      <c r="R201" s="50"/>
      <c r="T201" s="229" t="s">
        <v>22</v>
      </c>
      <c r="U201" s="58" t="s">
        <v>43</v>
      </c>
      <c r="V201" s="49"/>
      <c r="W201" s="230">
        <f>V201*K201</f>
        <v>0</v>
      </c>
      <c r="X201" s="230">
        <v>0.20999999999999999</v>
      </c>
      <c r="Y201" s="230">
        <f>X201*K201</f>
        <v>1.1619300000000001</v>
      </c>
      <c r="Z201" s="230">
        <v>0</v>
      </c>
      <c r="AA201" s="231">
        <f>Z201*K201</f>
        <v>0</v>
      </c>
      <c r="AR201" s="24" t="s">
        <v>203</v>
      </c>
      <c r="AT201" s="24" t="s">
        <v>222</v>
      </c>
      <c r="AU201" s="24" t="s">
        <v>108</v>
      </c>
      <c r="AY201" s="24" t="s">
        <v>150</v>
      </c>
      <c r="BE201" s="144">
        <f>IF(U201="základní",N201,0)</f>
        <v>0</v>
      </c>
      <c r="BF201" s="144">
        <f>IF(U201="snížená",N201,0)</f>
        <v>0</v>
      </c>
      <c r="BG201" s="144">
        <f>IF(U201="zákl. přenesená",N201,0)</f>
        <v>0</v>
      </c>
      <c r="BH201" s="144">
        <f>IF(U201="sníž. přenesená",N201,0)</f>
        <v>0</v>
      </c>
      <c r="BI201" s="144">
        <f>IF(U201="nulová",N201,0)</f>
        <v>0</v>
      </c>
      <c r="BJ201" s="24" t="s">
        <v>86</v>
      </c>
      <c r="BK201" s="144">
        <f>ROUND(L201*K201,2)</f>
        <v>0</v>
      </c>
      <c r="BL201" s="24" t="s">
        <v>155</v>
      </c>
      <c r="BM201" s="24" t="s">
        <v>533</v>
      </c>
    </row>
    <row r="202" s="1" customFormat="1" ht="38.25" customHeight="1">
      <c r="B202" s="48"/>
      <c r="C202" s="221" t="s">
        <v>266</v>
      </c>
      <c r="D202" s="221" t="s">
        <v>151</v>
      </c>
      <c r="E202" s="222" t="s">
        <v>249</v>
      </c>
      <c r="F202" s="223" t="s">
        <v>250</v>
      </c>
      <c r="G202" s="223"/>
      <c r="H202" s="223"/>
      <c r="I202" s="223"/>
      <c r="J202" s="224" t="s">
        <v>161</v>
      </c>
      <c r="K202" s="225">
        <v>220.40000000000001</v>
      </c>
      <c r="L202" s="226">
        <v>0</v>
      </c>
      <c r="M202" s="227"/>
      <c r="N202" s="228">
        <f>ROUND(L202*K202,2)</f>
        <v>0</v>
      </c>
      <c r="O202" s="228"/>
      <c r="P202" s="228"/>
      <c r="Q202" s="228"/>
      <c r="R202" s="50"/>
      <c r="T202" s="229" t="s">
        <v>22</v>
      </c>
      <c r="U202" s="58" t="s">
        <v>43</v>
      </c>
      <c r="V202" s="49"/>
      <c r="W202" s="230">
        <f>V202*K202</f>
        <v>0</v>
      </c>
      <c r="X202" s="230">
        <v>0</v>
      </c>
      <c r="Y202" s="230">
        <f>X202*K202</f>
        <v>0</v>
      </c>
      <c r="Z202" s="230">
        <v>0</v>
      </c>
      <c r="AA202" s="231">
        <f>Z202*K202</f>
        <v>0</v>
      </c>
      <c r="AR202" s="24" t="s">
        <v>155</v>
      </c>
      <c r="AT202" s="24" t="s">
        <v>151</v>
      </c>
      <c r="AU202" s="24" t="s">
        <v>108</v>
      </c>
      <c r="AY202" s="24" t="s">
        <v>150</v>
      </c>
      <c r="BE202" s="144">
        <f>IF(U202="základní",N202,0)</f>
        <v>0</v>
      </c>
      <c r="BF202" s="144">
        <f>IF(U202="snížená",N202,0)</f>
        <v>0</v>
      </c>
      <c r="BG202" s="144">
        <f>IF(U202="zákl. přenesená",N202,0)</f>
        <v>0</v>
      </c>
      <c r="BH202" s="144">
        <f>IF(U202="sníž. přenesená",N202,0)</f>
        <v>0</v>
      </c>
      <c r="BI202" s="144">
        <f>IF(U202="nulová",N202,0)</f>
        <v>0</v>
      </c>
      <c r="BJ202" s="24" t="s">
        <v>86</v>
      </c>
      <c r="BK202" s="144">
        <f>ROUND(L202*K202,2)</f>
        <v>0</v>
      </c>
      <c r="BL202" s="24" t="s">
        <v>155</v>
      </c>
      <c r="BM202" s="24" t="s">
        <v>534</v>
      </c>
    </row>
    <row r="203" s="10" customFormat="1" ht="16.5" customHeight="1">
      <c r="B203" s="232"/>
      <c r="C203" s="233"/>
      <c r="D203" s="233"/>
      <c r="E203" s="234" t="s">
        <v>22</v>
      </c>
      <c r="F203" s="235" t="s">
        <v>252</v>
      </c>
      <c r="G203" s="236"/>
      <c r="H203" s="236"/>
      <c r="I203" s="236"/>
      <c r="J203" s="233"/>
      <c r="K203" s="234" t="s">
        <v>22</v>
      </c>
      <c r="L203" s="233"/>
      <c r="M203" s="233"/>
      <c r="N203" s="233"/>
      <c r="O203" s="233"/>
      <c r="P203" s="233"/>
      <c r="Q203" s="233"/>
      <c r="R203" s="237"/>
      <c r="T203" s="238"/>
      <c r="U203" s="233"/>
      <c r="V203" s="233"/>
      <c r="W203" s="233"/>
      <c r="X203" s="233"/>
      <c r="Y203" s="233"/>
      <c r="Z203" s="233"/>
      <c r="AA203" s="239"/>
      <c r="AT203" s="240" t="s">
        <v>158</v>
      </c>
      <c r="AU203" s="240" t="s">
        <v>108</v>
      </c>
      <c r="AV203" s="10" t="s">
        <v>86</v>
      </c>
      <c r="AW203" s="10" t="s">
        <v>36</v>
      </c>
      <c r="AX203" s="10" t="s">
        <v>78</v>
      </c>
      <c r="AY203" s="240" t="s">
        <v>150</v>
      </c>
    </row>
    <row r="204" s="11" customFormat="1" ht="16.5" customHeight="1">
      <c r="B204" s="241"/>
      <c r="C204" s="242"/>
      <c r="D204" s="242"/>
      <c r="E204" s="243" t="s">
        <v>22</v>
      </c>
      <c r="F204" s="244" t="s">
        <v>519</v>
      </c>
      <c r="G204" s="242"/>
      <c r="H204" s="242"/>
      <c r="I204" s="242"/>
      <c r="J204" s="242"/>
      <c r="K204" s="245">
        <v>220.40000000000001</v>
      </c>
      <c r="L204" s="242"/>
      <c r="M204" s="242"/>
      <c r="N204" s="242"/>
      <c r="O204" s="242"/>
      <c r="P204" s="242"/>
      <c r="Q204" s="242"/>
      <c r="R204" s="246"/>
      <c r="T204" s="247"/>
      <c r="U204" s="242"/>
      <c r="V204" s="242"/>
      <c r="W204" s="242"/>
      <c r="X204" s="242"/>
      <c r="Y204" s="242"/>
      <c r="Z204" s="242"/>
      <c r="AA204" s="248"/>
      <c r="AT204" s="249" t="s">
        <v>158</v>
      </c>
      <c r="AU204" s="249" t="s">
        <v>108</v>
      </c>
      <c r="AV204" s="11" t="s">
        <v>108</v>
      </c>
      <c r="AW204" s="11" t="s">
        <v>36</v>
      </c>
      <c r="AX204" s="11" t="s">
        <v>86</v>
      </c>
      <c r="AY204" s="249" t="s">
        <v>150</v>
      </c>
    </row>
    <row r="205" s="9" customFormat="1" ht="29.88" customHeight="1">
      <c r="B205" s="207"/>
      <c r="C205" s="208"/>
      <c r="D205" s="218" t="s">
        <v>120</v>
      </c>
      <c r="E205" s="218"/>
      <c r="F205" s="218"/>
      <c r="G205" s="218"/>
      <c r="H205" s="218"/>
      <c r="I205" s="218"/>
      <c r="J205" s="218"/>
      <c r="K205" s="218"/>
      <c r="L205" s="218"/>
      <c r="M205" s="218"/>
      <c r="N205" s="219">
        <f>BK205</f>
        <v>0</v>
      </c>
      <c r="O205" s="220"/>
      <c r="P205" s="220"/>
      <c r="Q205" s="220"/>
      <c r="R205" s="211"/>
      <c r="T205" s="212"/>
      <c r="U205" s="208"/>
      <c r="V205" s="208"/>
      <c r="W205" s="213">
        <f>SUM(W206:W244)</f>
        <v>0</v>
      </c>
      <c r="X205" s="208"/>
      <c r="Y205" s="213">
        <f>SUM(Y206:Y244)</f>
        <v>7.9831810399999998</v>
      </c>
      <c r="Z205" s="208"/>
      <c r="AA205" s="214">
        <f>SUM(AA206:AA244)</f>
        <v>11.982399999999998</v>
      </c>
      <c r="AR205" s="215" t="s">
        <v>86</v>
      </c>
      <c r="AT205" s="216" t="s">
        <v>77</v>
      </c>
      <c r="AU205" s="216" t="s">
        <v>86</v>
      </c>
      <c r="AY205" s="215" t="s">
        <v>150</v>
      </c>
      <c r="BK205" s="217">
        <f>SUM(BK206:BK244)</f>
        <v>0</v>
      </c>
    </row>
    <row r="206" s="1" customFormat="1" ht="25.5" customHeight="1">
      <c r="B206" s="48"/>
      <c r="C206" s="221" t="s">
        <v>10</v>
      </c>
      <c r="D206" s="221" t="s">
        <v>151</v>
      </c>
      <c r="E206" s="222" t="s">
        <v>254</v>
      </c>
      <c r="F206" s="223" t="s">
        <v>255</v>
      </c>
      <c r="G206" s="223"/>
      <c r="H206" s="223"/>
      <c r="I206" s="223"/>
      <c r="J206" s="224" t="s">
        <v>177</v>
      </c>
      <c r="K206" s="225">
        <v>0.75600000000000001</v>
      </c>
      <c r="L206" s="226">
        <v>0</v>
      </c>
      <c r="M206" s="227"/>
      <c r="N206" s="228">
        <f>ROUND(L206*K206,2)</f>
        <v>0</v>
      </c>
      <c r="O206" s="228"/>
      <c r="P206" s="228"/>
      <c r="Q206" s="228"/>
      <c r="R206" s="50"/>
      <c r="T206" s="229" t="s">
        <v>22</v>
      </c>
      <c r="U206" s="58" t="s">
        <v>43</v>
      </c>
      <c r="V206" s="49"/>
      <c r="W206" s="230">
        <f>V206*K206</f>
        <v>0</v>
      </c>
      <c r="X206" s="230">
        <v>2.2563399999999998</v>
      </c>
      <c r="Y206" s="230">
        <f>X206*K206</f>
        <v>1.7057930399999999</v>
      </c>
      <c r="Z206" s="230">
        <v>0</v>
      </c>
      <c r="AA206" s="231">
        <f>Z206*K206</f>
        <v>0</v>
      </c>
      <c r="AR206" s="24" t="s">
        <v>155</v>
      </c>
      <c r="AT206" s="24" t="s">
        <v>151</v>
      </c>
      <c r="AU206" s="24" t="s">
        <v>108</v>
      </c>
      <c r="AY206" s="24" t="s">
        <v>150</v>
      </c>
      <c r="BE206" s="144">
        <f>IF(U206="základní",N206,0)</f>
        <v>0</v>
      </c>
      <c r="BF206" s="144">
        <f>IF(U206="snížená",N206,0)</f>
        <v>0</v>
      </c>
      <c r="BG206" s="144">
        <f>IF(U206="zákl. přenesená",N206,0)</f>
        <v>0</v>
      </c>
      <c r="BH206" s="144">
        <f>IF(U206="sníž. přenesená",N206,0)</f>
        <v>0</v>
      </c>
      <c r="BI206" s="144">
        <f>IF(U206="nulová",N206,0)</f>
        <v>0</v>
      </c>
      <c r="BJ206" s="24" t="s">
        <v>86</v>
      </c>
      <c r="BK206" s="144">
        <f>ROUND(L206*K206,2)</f>
        <v>0</v>
      </c>
      <c r="BL206" s="24" t="s">
        <v>155</v>
      </c>
      <c r="BM206" s="24" t="s">
        <v>535</v>
      </c>
    </row>
    <row r="207" s="10" customFormat="1" ht="16.5" customHeight="1">
      <c r="B207" s="232"/>
      <c r="C207" s="233"/>
      <c r="D207" s="233"/>
      <c r="E207" s="234" t="s">
        <v>22</v>
      </c>
      <c r="F207" s="235" t="s">
        <v>257</v>
      </c>
      <c r="G207" s="236"/>
      <c r="H207" s="236"/>
      <c r="I207" s="236"/>
      <c r="J207" s="233"/>
      <c r="K207" s="234" t="s">
        <v>22</v>
      </c>
      <c r="L207" s="233"/>
      <c r="M207" s="233"/>
      <c r="N207" s="233"/>
      <c r="O207" s="233"/>
      <c r="P207" s="233"/>
      <c r="Q207" s="233"/>
      <c r="R207" s="237"/>
      <c r="T207" s="238"/>
      <c r="U207" s="233"/>
      <c r="V207" s="233"/>
      <c r="W207" s="233"/>
      <c r="X207" s="233"/>
      <c r="Y207" s="233"/>
      <c r="Z207" s="233"/>
      <c r="AA207" s="239"/>
      <c r="AT207" s="240" t="s">
        <v>158</v>
      </c>
      <c r="AU207" s="240" t="s">
        <v>108</v>
      </c>
      <c r="AV207" s="10" t="s">
        <v>86</v>
      </c>
      <c r="AW207" s="10" t="s">
        <v>36</v>
      </c>
      <c r="AX207" s="10" t="s">
        <v>78</v>
      </c>
      <c r="AY207" s="240" t="s">
        <v>150</v>
      </c>
    </row>
    <row r="208" s="11" customFormat="1" ht="16.5" customHeight="1">
      <c r="B208" s="241"/>
      <c r="C208" s="242"/>
      <c r="D208" s="242"/>
      <c r="E208" s="243" t="s">
        <v>22</v>
      </c>
      <c r="F208" s="244" t="s">
        <v>259</v>
      </c>
      <c r="G208" s="242"/>
      <c r="H208" s="242"/>
      <c r="I208" s="242"/>
      <c r="J208" s="242"/>
      <c r="K208" s="245">
        <v>0.75600000000000001</v>
      </c>
      <c r="L208" s="242"/>
      <c r="M208" s="242"/>
      <c r="N208" s="242"/>
      <c r="O208" s="242"/>
      <c r="P208" s="242"/>
      <c r="Q208" s="242"/>
      <c r="R208" s="246"/>
      <c r="T208" s="247"/>
      <c r="U208" s="242"/>
      <c r="V208" s="242"/>
      <c r="W208" s="242"/>
      <c r="X208" s="242"/>
      <c r="Y208" s="242"/>
      <c r="Z208" s="242"/>
      <c r="AA208" s="248"/>
      <c r="AT208" s="249" t="s">
        <v>158</v>
      </c>
      <c r="AU208" s="249" t="s">
        <v>108</v>
      </c>
      <c r="AV208" s="11" t="s">
        <v>108</v>
      </c>
      <c r="AW208" s="11" t="s">
        <v>36</v>
      </c>
      <c r="AX208" s="11" t="s">
        <v>86</v>
      </c>
      <c r="AY208" s="249" t="s">
        <v>150</v>
      </c>
    </row>
    <row r="209" s="1" customFormat="1" ht="63.75" customHeight="1">
      <c r="B209" s="48"/>
      <c r="C209" s="221" t="s">
        <v>276</v>
      </c>
      <c r="D209" s="221" t="s">
        <v>151</v>
      </c>
      <c r="E209" s="222" t="s">
        <v>262</v>
      </c>
      <c r="F209" s="223" t="s">
        <v>263</v>
      </c>
      <c r="G209" s="223"/>
      <c r="H209" s="223"/>
      <c r="I209" s="223"/>
      <c r="J209" s="224" t="s">
        <v>171</v>
      </c>
      <c r="K209" s="225">
        <v>12.6</v>
      </c>
      <c r="L209" s="226">
        <v>0</v>
      </c>
      <c r="M209" s="227"/>
      <c r="N209" s="228">
        <f>ROUND(L209*K209,2)</f>
        <v>0</v>
      </c>
      <c r="O209" s="228"/>
      <c r="P209" s="228"/>
      <c r="Q209" s="228"/>
      <c r="R209" s="50"/>
      <c r="T209" s="229" t="s">
        <v>22</v>
      </c>
      <c r="U209" s="58" t="s">
        <v>43</v>
      </c>
      <c r="V209" s="49"/>
      <c r="W209" s="230">
        <f>V209*K209</f>
        <v>0</v>
      </c>
      <c r="X209" s="230">
        <v>0.034180000000000002</v>
      </c>
      <c r="Y209" s="230">
        <f>X209*K209</f>
        <v>0.430668</v>
      </c>
      <c r="Z209" s="230">
        <v>0</v>
      </c>
      <c r="AA209" s="231">
        <f>Z209*K209</f>
        <v>0</v>
      </c>
      <c r="AR209" s="24" t="s">
        <v>155</v>
      </c>
      <c r="AT209" s="24" t="s">
        <v>151</v>
      </c>
      <c r="AU209" s="24" t="s">
        <v>108</v>
      </c>
      <c r="AY209" s="24" t="s">
        <v>150</v>
      </c>
      <c r="BE209" s="144">
        <f>IF(U209="základní",N209,0)</f>
        <v>0</v>
      </c>
      <c r="BF209" s="144">
        <f>IF(U209="snížená",N209,0)</f>
        <v>0</v>
      </c>
      <c r="BG209" s="144">
        <f>IF(U209="zákl. přenesená",N209,0)</f>
        <v>0</v>
      </c>
      <c r="BH209" s="144">
        <f>IF(U209="sníž. přenesená",N209,0)</f>
        <v>0</v>
      </c>
      <c r="BI209" s="144">
        <f>IF(U209="nulová",N209,0)</f>
        <v>0</v>
      </c>
      <c r="BJ209" s="24" t="s">
        <v>86</v>
      </c>
      <c r="BK209" s="144">
        <f>ROUND(L209*K209,2)</f>
        <v>0</v>
      </c>
      <c r="BL209" s="24" t="s">
        <v>155</v>
      </c>
      <c r="BM209" s="24" t="s">
        <v>536</v>
      </c>
    </row>
    <row r="210" s="11" customFormat="1" ht="16.5" customHeight="1">
      <c r="B210" s="241"/>
      <c r="C210" s="242"/>
      <c r="D210" s="242"/>
      <c r="E210" s="243" t="s">
        <v>22</v>
      </c>
      <c r="F210" s="260" t="s">
        <v>425</v>
      </c>
      <c r="G210" s="261"/>
      <c r="H210" s="261"/>
      <c r="I210" s="261"/>
      <c r="J210" s="242"/>
      <c r="K210" s="245">
        <v>12.6</v>
      </c>
      <c r="L210" s="242"/>
      <c r="M210" s="242"/>
      <c r="N210" s="242"/>
      <c r="O210" s="242"/>
      <c r="P210" s="242"/>
      <c r="Q210" s="242"/>
      <c r="R210" s="246"/>
      <c r="T210" s="247"/>
      <c r="U210" s="242"/>
      <c r="V210" s="242"/>
      <c r="W210" s="242"/>
      <c r="X210" s="242"/>
      <c r="Y210" s="242"/>
      <c r="Z210" s="242"/>
      <c r="AA210" s="248"/>
      <c r="AT210" s="249" t="s">
        <v>158</v>
      </c>
      <c r="AU210" s="249" t="s">
        <v>108</v>
      </c>
      <c r="AV210" s="11" t="s">
        <v>108</v>
      </c>
      <c r="AW210" s="11" t="s">
        <v>36</v>
      </c>
      <c r="AX210" s="11" t="s">
        <v>86</v>
      </c>
      <c r="AY210" s="249" t="s">
        <v>150</v>
      </c>
    </row>
    <row r="211" s="1" customFormat="1" ht="51" customHeight="1">
      <c r="B211" s="48"/>
      <c r="C211" s="221" t="s">
        <v>282</v>
      </c>
      <c r="D211" s="221" t="s">
        <v>151</v>
      </c>
      <c r="E211" s="222" t="s">
        <v>267</v>
      </c>
      <c r="F211" s="223" t="s">
        <v>268</v>
      </c>
      <c r="G211" s="223"/>
      <c r="H211" s="223"/>
      <c r="I211" s="223"/>
      <c r="J211" s="224" t="s">
        <v>161</v>
      </c>
      <c r="K211" s="225">
        <v>9</v>
      </c>
      <c r="L211" s="226">
        <v>0</v>
      </c>
      <c r="M211" s="227"/>
      <c r="N211" s="228">
        <f>ROUND(L211*K211,2)</f>
        <v>0</v>
      </c>
      <c r="O211" s="228"/>
      <c r="P211" s="228"/>
      <c r="Q211" s="228"/>
      <c r="R211" s="50"/>
      <c r="T211" s="229" t="s">
        <v>22</v>
      </c>
      <c r="U211" s="58" t="s">
        <v>43</v>
      </c>
      <c r="V211" s="49"/>
      <c r="W211" s="230">
        <f>V211*K211</f>
        <v>0</v>
      </c>
      <c r="X211" s="230">
        <v>0.45000000000000001</v>
      </c>
      <c r="Y211" s="230">
        <f>X211*K211</f>
        <v>4.0499999999999998</v>
      </c>
      <c r="Z211" s="230">
        <v>0</v>
      </c>
      <c r="AA211" s="231">
        <f>Z211*K211</f>
        <v>0</v>
      </c>
      <c r="AR211" s="24" t="s">
        <v>155</v>
      </c>
      <c r="AT211" s="24" t="s">
        <v>151</v>
      </c>
      <c r="AU211" s="24" t="s">
        <v>108</v>
      </c>
      <c r="AY211" s="24" t="s">
        <v>150</v>
      </c>
      <c r="BE211" s="144">
        <f>IF(U211="základní",N211,0)</f>
        <v>0</v>
      </c>
      <c r="BF211" s="144">
        <f>IF(U211="snížená",N211,0)</f>
        <v>0</v>
      </c>
      <c r="BG211" s="144">
        <f>IF(U211="zákl. přenesená",N211,0)</f>
        <v>0</v>
      </c>
      <c r="BH211" s="144">
        <f>IF(U211="sníž. přenesená",N211,0)</f>
        <v>0</v>
      </c>
      <c r="BI211" s="144">
        <f>IF(U211="nulová",N211,0)</f>
        <v>0</v>
      </c>
      <c r="BJ211" s="24" t="s">
        <v>86</v>
      </c>
      <c r="BK211" s="144">
        <f>ROUND(L211*K211,2)</f>
        <v>0</v>
      </c>
      <c r="BL211" s="24" t="s">
        <v>155</v>
      </c>
      <c r="BM211" s="24" t="s">
        <v>537</v>
      </c>
    </row>
    <row r="212" s="11" customFormat="1" ht="16.5" customHeight="1">
      <c r="B212" s="241"/>
      <c r="C212" s="242"/>
      <c r="D212" s="242"/>
      <c r="E212" s="243" t="s">
        <v>22</v>
      </c>
      <c r="F212" s="260" t="s">
        <v>270</v>
      </c>
      <c r="G212" s="261"/>
      <c r="H212" s="261"/>
      <c r="I212" s="261"/>
      <c r="J212" s="242"/>
      <c r="K212" s="245">
        <v>9</v>
      </c>
      <c r="L212" s="242"/>
      <c r="M212" s="242"/>
      <c r="N212" s="242"/>
      <c r="O212" s="242"/>
      <c r="P212" s="242"/>
      <c r="Q212" s="242"/>
      <c r="R212" s="246"/>
      <c r="T212" s="247"/>
      <c r="U212" s="242"/>
      <c r="V212" s="242"/>
      <c r="W212" s="242"/>
      <c r="X212" s="242"/>
      <c r="Y212" s="242"/>
      <c r="Z212" s="242"/>
      <c r="AA212" s="248"/>
      <c r="AT212" s="249" t="s">
        <v>158</v>
      </c>
      <c r="AU212" s="249" t="s">
        <v>108</v>
      </c>
      <c r="AV212" s="11" t="s">
        <v>108</v>
      </c>
      <c r="AW212" s="11" t="s">
        <v>36</v>
      </c>
      <c r="AX212" s="11" t="s">
        <v>86</v>
      </c>
      <c r="AY212" s="249" t="s">
        <v>150</v>
      </c>
    </row>
    <row r="213" s="1" customFormat="1" ht="25.5" customHeight="1">
      <c r="B213" s="48"/>
      <c r="C213" s="221" t="s">
        <v>288</v>
      </c>
      <c r="D213" s="221" t="s">
        <v>151</v>
      </c>
      <c r="E213" s="222" t="s">
        <v>271</v>
      </c>
      <c r="F213" s="223" t="s">
        <v>272</v>
      </c>
      <c r="G213" s="223"/>
      <c r="H213" s="223"/>
      <c r="I213" s="223"/>
      <c r="J213" s="224" t="s">
        <v>177</v>
      </c>
      <c r="K213" s="225">
        <v>1.8</v>
      </c>
      <c r="L213" s="226">
        <v>0</v>
      </c>
      <c r="M213" s="227"/>
      <c r="N213" s="228">
        <f>ROUND(L213*K213,2)</f>
        <v>0</v>
      </c>
      <c r="O213" s="228"/>
      <c r="P213" s="228"/>
      <c r="Q213" s="228"/>
      <c r="R213" s="50"/>
      <c r="T213" s="229" t="s">
        <v>22</v>
      </c>
      <c r="U213" s="58" t="s">
        <v>43</v>
      </c>
      <c r="V213" s="49"/>
      <c r="W213" s="230">
        <f>V213*K213</f>
        <v>0</v>
      </c>
      <c r="X213" s="230">
        <v>0</v>
      </c>
      <c r="Y213" s="230">
        <f>X213*K213</f>
        <v>0</v>
      </c>
      <c r="Z213" s="230">
        <v>1.6699999999999999</v>
      </c>
      <c r="AA213" s="231">
        <f>Z213*K213</f>
        <v>3.0059999999999998</v>
      </c>
      <c r="AR213" s="24" t="s">
        <v>155</v>
      </c>
      <c r="AT213" s="24" t="s">
        <v>151</v>
      </c>
      <c r="AU213" s="24" t="s">
        <v>108</v>
      </c>
      <c r="AY213" s="24" t="s">
        <v>150</v>
      </c>
      <c r="BE213" s="144">
        <f>IF(U213="základní",N213,0)</f>
        <v>0</v>
      </c>
      <c r="BF213" s="144">
        <f>IF(U213="snížená",N213,0)</f>
        <v>0</v>
      </c>
      <c r="BG213" s="144">
        <f>IF(U213="zákl. přenesená",N213,0)</f>
        <v>0</v>
      </c>
      <c r="BH213" s="144">
        <f>IF(U213="sníž. přenesená",N213,0)</f>
        <v>0</v>
      </c>
      <c r="BI213" s="144">
        <f>IF(U213="nulová",N213,0)</f>
        <v>0</v>
      </c>
      <c r="BJ213" s="24" t="s">
        <v>86</v>
      </c>
      <c r="BK213" s="144">
        <f>ROUND(L213*K213,2)</f>
        <v>0</v>
      </c>
      <c r="BL213" s="24" t="s">
        <v>155</v>
      </c>
      <c r="BM213" s="24" t="s">
        <v>538</v>
      </c>
    </row>
    <row r="214" s="11" customFormat="1" ht="16.5" customHeight="1">
      <c r="B214" s="241"/>
      <c r="C214" s="242"/>
      <c r="D214" s="242"/>
      <c r="E214" s="243" t="s">
        <v>22</v>
      </c>
      <c r="F214" s="260" t="s">
        <v>539</v>
      </c>
      <c r="G214" s="261"/>
      <c r="H214" s="261"/>
      <c r="I214" s="261"/>
      <c r="J214" s="242"/>
      <c r="K214" s="245">
        <v>1.8</v>
      </c>
      <c r="L214" s="242"/>
      <c r="M214" s="242"/>
      <c r="N214" s="242"/>
      <c r="O214" s="242"/>
      <c r="P214" s="242"/>
      <c r="Q214" s="242"/>
      <c r="R214" s="246"/>
      <c r="T214" s="247"/>
      <c r="U214" s="242"/>
      <c r="V214" s="242"/>
      <c r="W214" s="242"/>
      <c r="X214" s="242"/>
      <c r="Y214" s="242"/>
      <c r="Z214" s="242"/>
      <c r="AA214" s="248"/>
      <c r="AT214" s="249" t="s">
        <v>158</v>
      </c>
      <c r="AU214" s="249" t="s">
        <v>108</v>
      </c>
      <c r="AV214" s="11" t="s">
        <v>108</v>
      </c>
      <c r="AW214" s="11" t="s">
        <v>36</v>
      </c>
      <c r="AX214" s="11" t="s">
        <v>86</v>
      </c>
      <c r="AY214" s="249" t="s">
        <v>150</v>
      </c>
    </row>
    <row r="215" s="1" customFormat="1" ht="16.5" customHeight="1">
      <c r="B215" s="48"/>
      <c r="C215" s="221" t="s">
        <v>292</v>
      </c>
      <c r="D215" s="221" t="s">
        <v>151</v>
      </c>
      <c r="E215" s="222" t="s">
        <v>427</v>
      </c>
      <c r="F215" s="223" t="s">
        <v>428</v>
      </c>
      <c r="G215" s="223"/>
      <c r="H215" s="223"/>
      <c r="I215" s="223"/>
      <c r="J215" s="224" t="s">
        <v>154</v>
      </c>
      <c r="K215" s="225">
        <v>2</v>
      </c>
      <c r="L215" s="226">
        <v>0</v>
      </c>
      <c r="M215" s="227"/>
      <c r="N215" s="228">
        <f>ROUND(L215*K215,2)</f>
        <v>0</v>
      </c>
      <c r="O215" s="228"/>
      <c r="P215" s="228"/>
      <c r="Q215" s="228"/>
      <c r="R215" s="50"/>
      <c r="T215" s="229" t="s">
        <v>22</v>
      </c>
      <c r="U215" s="58" t="s">
        <v>43</v>
      </c>
      <c r="V215" s="49"/>
      <c r="W215" s="230">
        <f>V215*K215</f>
        <v>0</v>
      </c>
      <c r="X215" s="230">
        <v>0.39332</v>
      </c>
      <c r="Y215" s="230">
        <f>X215*K215</f>
        <v>0.78664000000000001</v>
      </c>
      <c r="Z215" s="230">
        <v>0</v>
      </c>
      <c r="AA215" s="231">
        <f>Z215*K215</f>
        <v>0</v>
      </c>
      <c r="AR215" s="24" t="s">
        <v>155</v>
      </c>
      <c r="AT215" s="24" t="s">
        <v>151</v>
      </c>
      <c r="AU215" s="24" t="s">
        <v>108</v>
      </c>
      <c r="AY215" s="24" t="s">
        <v>150</v>
      </c>
      <c r="BE215" s="144">
        <f>IF(U215="základní",N215,0)</f>
        <v>0</v>
      </c>
      <c r="BF215" s="144">
        <f>IF(U215="snížená",N215,0)</f>
        <v>0</v>
      </c>
      <c r="BG215" s="144">
        <f>IF(U215="zákl. přenesená",N215,0)</f>
        <v>0</v>
      </c>
      <c r="BH215" s="144">
        <f>IF(U215="sníž. přenesená",N215,0)</f>
        <v>0</v>
      </c>
      <c r="BI215" s="144">
        <f>IF(U215="nulová",N215,0)</f>
        <v>0</v>
      </c>
      <c r="BJ215" s="24" t="s">
        <v>86</v>
      </c>
      <c r="BK215" s="144">
        <f>ROUND(L215*K215,2)</f>
        <v>0</v>
      </c>
      <c r="BL215" s="24" t="s">
        <v>155</v>
      </c>
      <c r="BM215" s="24" t="s">
        <v>540</v>
      </c>
    </row>
    <row r="216" s="1" customFormat="1" ht="16.5" customHeight="1">
      <c r="B216" s="48"/>
      <c r="C216" s="262" t="s">
        <v>298</v>
      </c>
      <c r="D216" s="262" t="s">
        <v>222</v>
      </c>
      <c r="E216" s="263" t="s">
        <v>430</v>
      </c>
      <c r="F216" s="264" t="s">
        <v>431</v>
      </c>
      <c r="G216" s="264"/>
      <c r="H216" s="264"/>
      <c r="I216" s="264"/>
      <c r="J216" s="265" t="s">
        <v>154</v>
      </c>
      <c r="K216" s="266">
        <v>1</v>
      </c>
      <c r="L216" s="267">
        <v>0</v>
      </c>
      <c r="M216" s="268"/>
      <c r="N216" s="269">
        <f>ROUND(L216*K216,2)</f>
        <v>0</v>
      </c>
      <c r="O216" s="228"/>
      <c r="P216" s="228"/>
      <c r="Q216" s="228"/>
      <c r="R216" s="50"/>
      <c r="T216" s="229" t="s">
        <v>22</v>
      </c>
      <c r="U216" s="58" t="s">
        <v>43</v>
      </c>
      <c r="V216" s="49"/>
      <c r="W216" s="230">
        <f>V216*K216</f>
        <v>0</v>
      </c>
      <c r="X216" s="230">
        <v>0.090999999999999998</v>
      </c>
      <c r="Y216" s="230">
        <f>X216*K216</f>
        <v>0.090999999999999998</v>
      </c>
      <c r="Z216" s="230">
        <v>0</v>
      </c>
      <c r="AA216" s="231">
        <f>Z216*K216</f>
        <v>0</v>
      </c>
      <c r="AR216" s="24" t="s">
        <v>203</v>
      </c>
      <c r="AT216" s="24" t="s">
        <v>222</v>
      </c>
      <c r="AU216" s="24" t="s">
        <v>108</v>
      </c>
      <c r="AY216" s="24" t="s">
        <v>150</v>
      </c>
      <c r="BE216" s="144">
        <f>IF(U216="základní",N216,0)</f>
        <v>0</v>
      </c>
      <c r="BF216" s="144">
        <f>IF(U216="snížená",N216,0)</f>
        <v>0</v>
      </c>
      <c r="BG216" s="144">
        <f>IF(U216="zákl. přenesená",N216,0)</f>
        <v>0</v>
      </c>
      <c r="BH216" s="144">
        <f>IF(U216="sníž. přenesená",N216,0)</f>
        <v>0</v>
      </c>
      <c r="BI216" s="144">
        <f>IF(U216="nulová",N216,0)</f>
        <v>0</v>
      </c>
      <c r="BJ216" s="24" t="s">
        <v>86</v>
      </c>
      <c r="BK216" s="144">
        <f>ROUND(L216*K216,2)</f>
        <v>0</v>
      </c>
      <c r="BL216" s="24" t="s">
        <v>155</v>
      </c>
      <c r="BM216" s="24" t="s">
        <v>541</v>
      </c>
    </row>
    <row r="217" s="1" customFormat="1" ht="16.5" customHeight="1">
      <c r="B217" s="48"/>
      <c r="C217" s="262" t="s">
        <v>302</v>
      </c>
      <c r="D217" s="262" t="s">
        <v>222</v>
      </c>
      <c r="E217" s="263" t="s">
        <v>434</v>
      </c>
      <c r="F217" s="264" t="s">
        <v>435</v>
      </c>
      <c r="G217" s="264"/>
      <c r="H217" s="264"/>
      <c r="I217" s="264"/>
      <c r="J217" s="265" t="s">
        <v>154</v>
      </c>
      <c r="K217" s="266">
        <v>1</v>
      </c>
      <c r="L217" s="267">
        <v>0</v>
      </c>
      <c r="M217" s="268"/>
      <c r="N217" s="269">
        <f>ROUND(L217*K217,2)</f>
        <v>0</v>
      </c>
      <c r="O217" s="228"/>
      <c r="P217" s="228"/>
      <c r="Q217" s="228"/>
      <c r="R217" s="50"/>
      <c r="T217" s="229" t="s">
        <v>22</v>
      </c>
      <c r="U217" s="58" t="s">
        <v>43</v>
      </c>
      <c r="V217" s="49"/>
      <c r="W217" s="230">
        <f>V217*K217</f>
        <v>0</v>
      </c>
      <c r="X217" s="230">
        <v>0.090999999999999998</v>
      </c>
      <c r="Y217" s="230">
        <f>X217*K217</f>
        <v>0.090999999999999998</v>
      </c>
      <c r="Z217" s="230">
        <v>0</v>
      </c>
      <c r="AA217" s="231">
        <f>Z217*K217</f>
        <v>0</v>
      </c>
      <c r="AR217" s="24" t="s">
        <v>203</v>
      </c>
      <c r="AT217" s="24" t="s">
        <v>222</v>
      </c>
      <c r="AU217" s="24" t="s">
        <v>108</v>
      </c>
      <c r="AY217" s="24" t="s">
        <v>150</v>
      </c>
      <c r="BE217" s="144">
        <f>IF(U217="základní",N217,0)</f>
        <v>0</v>
      </c>
      <c r="BF217" s="144">
        <f>IF(U217="snížená",N217,0)</f>
        <v>0</v>
      </c>
      <c r="BG217" s="144">
        <f>IF(U217="zákl. přenesená",N217,0)</f>
        <v>0</v>
      </c>
      <c r="BH217" s="144">
        <f>IF(U217="sníž. přenesená",N217,0)</f>
        <v>0</v>
      </c>
      <c r="BI217" s="144">
        <f>IF(U217="nulová",N217,0)</f>
        <v>0</v>
      </c>
      <c r="BJ217" s="24" t="s">
        <v>86</v>
      </c>
      <c r="BK217" s="144">
        <f>ROUND(L217*K217,2)</f>
        <v>0</v>
      </c>
      <c r="BL217" s="24" t="s">
        <v>155</v>
      </c>
      <c r="BM217" s="24" t="s">
        <v>542</v>
      </c>
    </row>
    <row r="218" s="1" customFormat="1" ht="25.5" customHeight="1">
      <c r="B218" s="48"/>
      <c r="C218" s="221" t="s">
        <v>306</v>
      </c>
      <c r="D218" s="221" t="s">
        <v>151</v>
      </c>
      <c r="E218" s="222" t="s">
        <v>438</v>
      </c>
      <c r="F218" s="223" t="s">
        <v>439</v>
      </c>
      <c r="G218" s="223"/>
      <c r="H218" s="223"/>
      <c r="I218" s="223"/>
      <c r="J218" s="224" t="s">
        <v>154</v>
      </c>
      <c r="K218" s="225">
        <v>2</v>
      </c>
      <c r="L218" s="226">
        <v>0</v>
      </c>
      <c r="M218" s="227"/>
      <c r="N218" s="228">
        <f>ROUND(L218*K218,2)</f>
        <v>0</v>
      </c>
      <c r="O218" s="228"/>
      <c r="P218" s="228"/>
      <c r="Q218" s="228"/>
      <c r="R218" s="50"/>
      <c r="T218" s="229" t="s">
        <v>22</v>
      </c>
      <c r="U218" s="58" t="s">
        <v>43</v>
      </c>
      <c r="V218" s="49"/>
      <c r="W218" s="230">
        <f>V218*K218</f>
        <v>0</v>
      </c>
      <c r="X218" s="230">
        <v>0.35743999999999998</v>
      </c>
      <c r="Y218" s="230">
        <f>X218*K218</f>
        <v>0.71487999999999996</v>
      </c>
      <c r="Z218" s="230">
        <v>0</v>
      </c>
      <c r="AA218" s="231">
        <f>Z218*K218</f>
        <v>0</v>
      </c>
      <c r="AR218" s="24" t="s">
        <v>155</v>
      </c>
      <c r="AT218" s="24" t="s">
        <v>151</v>
      </c>
      <c r="AU218" s="24" t="s">
        <v>108</v>
      </c>
      <c r="AY218" s="24" t="s">
        <v>150</v>
      </c>
      <c r="BE218" s="144">
        <f>IF(U218="základní",N218,0)</f>
        <v>0</v>
      </c>
      <c r="BF218" s="144">
        <f>IF(U218="snížená",N218,0)</f>
        <v>0</v>
      </c>
      <c r="BG218" s="144">
        <f>IF(U218="zákl. přenesená",N218,0)</f>
        <v>0</v>
      </c>
      <c r="BH218" s="144">
        <f>IF(U218="sníž. přenesená",N218,0)</f>
        <v>0</v>
      </c>
      <c r="BI218" s="144">
        <f>IF(U218="nulová",N218,0)</f>
        <v>0</v>
      </c>
      <c r="BJ218" s="24" t="s">
        <v>86</v>
      </c>
      <c r="BK218" s="144">
        <f>ROUND(L218*K218,2)</f>
        <v>0</v>
      </c>
      <c r="BL218" s="24" t="s">
        <v>155</v>
      </c>
      <c r="BM218" s="24" t="s">
        <v>543</v>
      </c>
    </row>
    <row r="219" s="1" customFormat="1" ht="38.25" customHeight="1">
      <c r="B219" s="48"/>
      <c r="C219" s="262" t="s">
        <v>310</v>
      </c>
      <c r="D219" s="262" t="s">
        <v>222</v>
      </c>
      <c r="E219" s="263" t="s">
        <v>442</v>
      </c>
      <c r="F219" s="264" t="s">
        <v>443</v>
      </c>
      <c r="G219" s="264"/>
      <c r="H219" s="264"/>
      <c r="I219" s="264"/>
      <c r="J219" s="265" t="s">
        <v>154</v>
      </c>
      <c r="K219" s="266">
        <v>2</v>
      </c>
      <c r="L219" s="267">
        <v>0</v>
      </c>
      <c r="M219" s="268"/>
      <c r="N219" s="269">
        <f>ROUND(L219*K219,2)</f>
        <v>0</v>
      </c>
      <c r="O219" s="228"/>
      <c r="P219" s="228"/>
      <c r="Q219" s="228"/>
      <c r="R219" s="50"/>
      <c r="T219" s="229" t="s">
        <v>22</v>
      </c>
      <c r="U219" s="58" t="s">
        <v>43</v>
      </c>
      <c r="V219" s="49"/>
      <c r="W219" s="230">
        <f>V219*K219</f>
        <v>0</v>
      </c>
      <c r="X219" s="230">
        <v>0.056599999999999998</v>
      </c>
      <c r="Y219" s="230">
        <f>X219*K219</f>
        <v>0.1132</v>
      </c>
      <c r="Z219" s="230">
        <v>0</v>
      </c>
      <c r="AA219" s="231">
        <f>Z219*K219</f>
        <v>0</v>
      </c>
      <c r="AR219" s="24" t="s">
        <v>203</v>
      </c>
      <c r="AT219" s="24" t="s">
        <v>222</v>
      </c>
      <c r="AU219" s="24" t="s">
        <v>108</v>
      </c>
      <c r="AY219" s="24" t="s">
        <v>150</v>
      </c>
      <c r="BE219" s="144">
        <f>IF(U219="základní",N219,0)</f>
        <v>0</v>
      </c>
      <c r="BF219" s="144">
        <f>IF(U219="snížená",N219,0)</f>
        <v>0</v>
      </c>
      <c r="BG219" s="144">
        <f>IF(U219="zákl. přenesená",N219,0)</f>
        <v>0</v>
      </c>
      <c r="BH219" s="144">
        <f>IF(U219="sníž. přenesená",N219,0)</f>
        <v>0</v>
      </c>
      <c r="BI219" s="144">
        <f>IF(U219="nulová",N219,0)</f>
        <v>0</v>
      </c>
      <c r="BJ219" s="24" t="s">
        <v>86</v>
      </c>
      <c r="BK219" s="144">
        <f>ROUND(L219*K219,2)</f>
        <v>0</v>
      </c>
      <c r="BL219" s="24" t="s">
        <v>155</v>
      </c>
      <c r="BM219" s="24" t="s">
        <v>544</v>
      </c>
    </row>
    <row r="220" s="1" customFormat="1" ht="16.5" customHeight="1">
      <c r="B220" s="48"/>
      <c r="C220" s="221" t="s">
        <v>314</v>
      </c>
      <c r="D220" s="221" t="s">
        <v>151</v>
      </c>
      <c r="E220" s="222" t="s">
        <v>277</v>
      </c>
      <c r="F220" s="223" t="s">
        <v>278</v>
      </c>
      <c r="G220" s="223"/>
      <c r="H220" s="223"/>
      <c r="I220" s="223"/>
      <c r="J220" s="224" t="s">
        <v>177</v>
      </c>
      <c r="K220" s="225">
        <v>3.2989999999999999</v>
      </c>
      <c r="L220" s="226">
        <v>0</v>
      </c>
      <c r="M220" s="227"/>
      <c r="N220" s="228">
        <f>ROUND(L220*K220,2)</f>
        <v>0</v>
      </c>
      <c r="O220" s="228"/>
      <c r="P220" s="228"/>
      <c r="Q220" s="228"/>
      <c r="R220" s="50"/>
      <c r="T220" s="229" t="s">
        <v>22</v>
      </c>
      <c r="U220" s="58" t="s">
        <v>43</v>
      </c>
      <c r="V220" s="49"/>
      <c r="W220" s="230">
        <f>V220*K220</f>
        <v>0</v>
      </c>
      <c r="X220" s="230">
        <v>0</v>
      </c>
      <c r="Y220" s="230">
        <f>X220*K220</f>
        <v>0</v>
      </c>
      <c r="Z220" s="230">
        <v>2</v>
      </c>
      <c r="AA220" s="231">
        <f>Z220*K220</f>
        <v>6.5979999999999999</v>
      </c>
      <c r="AR220" s="24" t="s">
        <v>155</v>
      </c>
      <c r="AT220" s="24" t="s">
        <v>151</v>
      </c>
      <c r="AU220" s="24" t="s">
        <v>108</v>
      </c>
      <c r="AY220" s="24" t="s">
        <v>150</v>
      </c>
      <c r="BE220" s="144">
        <f>IF(U220="základní",N220,0)</f>
        <v>0</v>
      </c>
      <c r="BF220" s="144">
        <f>IF(U220="snížená",N220,0)</f>
        <v>0</v>
      </c>
      <c r="BG220" s="144">
        <f>IF(U220="zákl. přenesená",N220,0)</f>
        <v>0</v>
      </c>
      <c r="BH220" s="144">
        <f>IF(U220="sníž. přenesená",N220,0)</f>
        <v>0</v>
      </c>
      <c r="BI220" s="144">
        <f>IF(U220="nulová",N220,0)</f>
        <v>0</v>
      </c>
      <c r="BJ220" s="24" t="s">
        <v>86</v>
      </c>
      <c r="BK220" s="144">
        <f>ROUND(L220*K220,2)</f>
        <v>0</v>
      </c>
      <c r="BL220" s="24" t="s">
        <v>155</v>
      </c>
      <c r="BM220" s="24" t="s">
        <v>545</v>
      </c>
    </row>
    <row r="221" s="10" customFormat="1" ht="16.5" customHeight="1">
      <c r="B221" s="232"/>
      <c r="C221" s="233"/>
      <c r="D221" s="233"/>
      <c r="E221" s="234" t="s">
        <v>22</v>
      </c>
      <c r="F221" s="235" t="s">
        <v>446</v>
      </c>
      <c r="G221" s="236"/>
      <c r="H221" s="236"/>
      <c r="I221" s="236"/>
      <c r="J221" s="233"/>
      <c r="K221" s="234" t="s">
        <v>22</v>
      </c>
      <c r="L221" s="233"/>
      <c r="M221" s="233"/>
      <c r="N221" s="233"/>
      <c r="O221" s="233"/>
      <c r="P221" s="233"/>
      <c r="Q221" s="233"/>
      <c r="R221" s="237"/>
      <c r="T221" s="238"/>
      <c r="U221" s="233"/>
      <c r="V221" s="233"/>
      <c r="W221" s="233"/>
      <c r="X221" s="233"/>
      <c r="Y221" s="233"/>
      <c r="Z221" s="233"/>
      <c r="AA221" s="239"/>
      <c r="AT221" s="240" t="s">
        <v>158</v>
      </c>
      <c r="AU221" s="240" t="s">
        <v>108</v>
      </c>
      <c r="AV221" s="10" t="s">
        <v>86</v>
      </c>
      <c r="AW221" s="10" t="s">
        <v>36</v>
      </c>
      <c r="AX221" s="10" t="s">
        <v>78</v>
      </c>
      <c r="AY221" s="240" t="s">
        <v>150</v>
      </c>
    </row>
    <row r="222" s="11" customFormat="1" ht="16.5" customHeight="1">
      <c r="B222" s="241"/>
      <c r="C222" s="242"/>
      <c r="D222" s="242"/>
      <c r="E222" s="243" t="s">
        <v>22</v>
      </c>
      <c r="F222" s="244" t="s">
        <v>546</v>
      </c>
      <c r="G222" s="242"/>
      <c r="H222" s="242"/>
      <c r="I222" s="242"/>
      <c r="J222" s="242"/>
      <c r="K222" s="245">
        <v>1.008</v>
      </c>
      <c r="L222" s="242"/>
      <c r="M222" s="242"/>
      <c r="N222" s="242"/>
      <c r="O222" s="242"/>
      <c r="P222" s="242"/>
      <c r="Q222" s="242"/>
      <c r="R222" s="246"/>
      <c r="T222" s="247"/>
      <c r="U222" s="242"/>
      <c r="V222" s="242"/>
      <c r="W222" s="242"/>
      <c r="X222" s="242"/>
      <c r="Y222" s="242"/>
      <c r="Z222" s="242"/>
      <c r="AA222" s="248"/>
      <c r="AT222" s="249" t="s">
        <v>158</v>
      </c>
      <c r="AU222" s="249" t="s">
        <v>108</v>
      </c>
      <c r="AV222" s="11" t="s">
        <v>108</v>
      </c>
      <c r="AW222" s="11" t="s">
        <v>36</v>
      </c>
      <c r="AX222" s="11" t="s">
        <v>78</v>
      </c>
      <c r="AY222" s="249" t="s">
        <v>150</v>
      </c>
    </row>
    <row r="223" s="10" customFormat="1" ht="16.5" customHeight="1">
      <c r="B223" s="232"/>
      <c r="C223" s="233"/>
      <c r="D223" s="233"/>
      <c r="E223" s="234" t="s">
        <v>22</v>
      </c>
      <c r="F223" s="259" t="s">
        <v>547</v>
      </c>
      <c r="G223" s="233"/>
      <c r="H223" s="233"/>
      <c r="I223" s="233"/>
      <c r="J223" s="233"/>
      <c r="K223" s="234" t="s">
        <v>22</v>
      </c>
      <c r="L223" s="233"/>
      <c r="M223" s="233"/>
      <c r="N223" s="233"/>
      <c r="O223" s="233"/>
      <c r="P223" s="233"/>
      <c r="Q223" s="233"/>
      <c r="R223" s="237"/>
      <c r="T223" s="238"/>
      <c r="U223" s="233"/>
      <c r="V223" s="233"/>
      <c r="W223" s="233"/>
      <c r="X223" s="233"/>
      <c r="Y223" s="233"/>
      <c r="Z223" s="233"/>
      <c r="AA223" s="239"/>
      <c r="AT223" s="240" t="s">
        <v>158</v>
      </c>
      <c r="AU223" s="240" t="s">
        <v>108</v>
      </c>
      <c r="AV223" s="10" t="s">
        <v>86</v>
      </c>
      <c r="AW223" s="10" t="s">
        <v>36</v>
      </c>
      <c r="AX223" s="10" t="s">
        <v>78</v>
      </c>
      <c r="AY223" s="240" t="s">
        <v>150</v>
      </c>
    </row>
    <row r="224" s="11" customFormat="1" ht="16.5" customHeight="1">
      <c r="B224" s="241"/>
      <c r="C224" s="242"/>
      <c r="D224" s="242"/>
      <c r="E224" s="243" t="s">
        <v>22</v>
      </c>
      <c r="F224" s="244" t="s">
        <v>548</v>
      </c>
      <c r="G224" s="242"/>
      <c r="H224" s="242"/>
      <c r="I224" s="242"/>
      <c r="J224" s="242"/>
      <c r="K224" s="245">
        <v>1.4910000000000001</v>
      </c>
      <c r="L224" s="242"/>
      <c r="M224" s="242"/>
      <c r="N224" s="242"/>
      <c r="O224" s="242"/>
      <c r="P224" s="242"/>
      <c r="Q224" s="242"/>
      <c r="R224" s="246"/>
      <c r="T224" s="247"/>
      <c r="U224" s="242"/>
      <c r="V224" s="242"/>
      <c r="W224" s="242"/>
      <c r="X224" s="242"/>
      <c r="Y224" s="242"/>
      <c r="Z224" s="242"/>
      <c r="AA224" s="248"/>
      <c r="AT224" s="249" t="s">
        <v>158</v>
      </c>
      <c r="AU224" s="249" t="s">
        <v>108</v>
      </c>
      <c r="AV224" s="11" t="s">
        <v>108</v>
      </c>
      <c r="AW224" s="11" t="s">
        <v>36</v>
      </c>
      <c r="AX224" s="11" t="s">
        <v>78</v>
      </c>
      <c r="AY224" s="249" t="s">
        <v>150</v>
      </c>
    </row>
    <row r="225" s="10" customFormat="1" ht="25.5" customHeight="1">
      <c r="B225" s="232"/>
      <c r="C225" s="233"/>
      <c r="D225" s="233"/>
      <c r="E225" s="234" t="s">
        <v>22</v>
      </c>
      <c r="F225" s="259" t="s">
        <v>448</v>
      </c>
      <c r="G225" s="233"/>
      <c r="H225" s="233"/>
      <c r="I225" s="233"/>
      <c r="J225" s="233"/>
      <c r="K225" s="234" t="s">
        <v>22</v>
      </c>
      <c r="L225" s="233"/>
      <c r="M225" s="233"/>
      <c r="N225" s="233"/>
      <c r="O225" s="233"/>
      <c r="P225" s="233"/>
      <c r="Q225" s="233"/>
      <c r="R225" s="237"/>
      <c r="T225" s="238"/>
      <c r="U225" s="233"/>
      <c r="V225" s="233"/>
      <c r="W225" s="233"/>
      <c r="X225" s="233"/>
      <c r="Y225" s="233"/>
      <c r="Z225" s="233"/>
      <c r="AA225" s="239"/>
      <c r="AT225" s="240" t="s">
        <v>158</v>
      </c>
      <c r="AU225" s="240" t="s">
        <v>108</v>
      </c>
      <c r="AV225" s="10" t="s">
        <v>86</v>
      </c>
      <c r="AW225" s="10" t="s">
        <v>36</v>
      </c>
      <c r="AX225" s="10" t="s">
        <v>78</v>
      </c>
      <c r="AY225" s="240" t="s">
        <v>150</v>
      </c>
    </row>
    <row r="226" s="11" customFormat="1" ht="16.5" customHeight="1">
      <c r="B226" s="241"/>
      <c r="C226" s="242"/>
      <c r="D226" s="242"/>
      <c r="E226" s="243" t="s">
        <v>22</v>
      </c>
      <c r="F226" s="244" t="s">
        <v>549</v>
      </c>
      <c r="G226" s="242"/>
      <c r="H226" s="242"/>
      <c r="I226" s="242"/>
      <c r="J226" s="242"/>
      <c r="K226" s="245">
        <v>0.59999999999999998</v>
      </c>
      <c r="L226" s="242"/>
      <c r="M226" s="242"/>
      <c r="N226" s="242"/>
      <c r="O226" s="242"/>
      <c r="P226" s="242"/>
      <c r="Q226" s="242"/>
      <c r="R226" s="246"/>
      <c r="T226" s="247"/>
      <c r="U226" s="242"/>
      <c r="V226" s="242"/>
      <c r="W226" s="242"/>
      <c r="X226" s="242"/>
      <c r="Y226" s="242"/>
      <c r="Z226" s="242"/>
      <c r="AA226" s="248"/>
      <c r="AT226" s="249" t="s">
        <v>158</v>
      </c>
      <c r="AU226" s="249" t="s">
        <v>108</v>
      </c>
      <c r="AV226" s="11" t="s">
        <v>108</v>
      </c>
      <c r="AW226" s="11" t="s">
        <v>36</v>
      </c>
      <c r="AX226" s="11" t="s">
        <v>78</v>
      </c>
      <c r="AY226" s="249" t="s">
        <v>150</v>
      </c>
    </row>
    <row r="227" s="10" customFormat="1" ht="16.5" customHeight="1">
      <c r="B227" s="232"/>
      <c r="C227" s="233"/>
      <c r="D227" s="233"/>
      <c r="E227" s="234" t="s">
        <v>22</v>
      </c>
      <c r="F227" s="259" t="s">
        <v>550</v>
      </c>
      <c r="G227" s="233"/>
      <c r="H227" s="233"/>
      <c r="I227" s="233"/>
      <c r="J227" s="233"/>
      <c r="K227" s="234" t="s">
        <v>22</v>
      </c>
      <c r="L227" s="233"/>
      <c r="M227" s="233"/>
      <c r="N227" s="233"/>
      <c r="O227" s="233"/>
      <c r="P227" s="233"/>
      <c r="Q227" s="233"/>
      <c r="R227" s="237"/>
      <c r="T227" s="238"/>
      <c r="U227" s="233"/>
      <c r="V227" s="233"/>
      <c r="W227" s="233"/>
      <c r="X227" s="233"/>
      <c r="Y227" s="233"/>
      <c r="Z227" s="233"/>
      <c r="AA227" s="239"/>
      <c r="AT227" s="240" t="s">
        <v>158</v>
      </c>
      <c r="AU227" s="240" t="s">
        <v>108</v>
      </c>
      <c r="AV227" s="10" t="s">
        <v>86</v>
      </c>
      <c r="AW227" s="10" t="s">
        <v>36</v>
      </c>
      <c r="AX227" s="10" t="s">
        <v>78</v>
      </c>
      <c r="AY227" s="240" t="s">
        <v>150</v>
      </c>
    </row>
    <row r="228" s="11" customFormat="1" ht="16.5" customHeight="1">
      <c r="B228" s="241"/>
      <c r="C228" s="242"/>
      <c r="D228" s="242"/>
      <c r="E228" s="243" t="s">
        <v>22</v>
      </c>
      <c r="F228" s="244" t="s">
        <v>517</v>
      </c>
      <c r="G228" s="242"/>
      <c r="H228" s="242"/>
      <c r="I228" s="242"/>
      <c r="J228" s="242"/>
      <c r="K228" s="245">
        <v>0.20000000000000001</v>
      </c>
      <c r="L228" s="242"/>
      <c r="M228" s="242"/>
      <c r="N228" s="242"/>
      <c r="O228" s="242"/>
      <c r="P228" s="242"/>
      <c r="Q228" s="242"/>
      <c r="R228" s="246"/>
      <c r="T228" s="247"/>
      <c r="U228" s="242"/>
      <c r="V228" s="242"/>
      <c r="W228" s="242"/>
      <c r="X228" s="242"/>
      <c r="Y228" s="242"/>
      <c r="Z228" s="242"/>
      <c r="AA228" s="248"/>
      <c r="AT228" s="249" t="s">
        <v>158</v>
      </c>
      <c r="AU228" s="249" t="s">
        <v>108</v>
      </c>
      <c r="AV228" s="11" t="s">
        <v>108</v>
      </c>
      <c r="AW228" s="11" t="s">
        <v>36</v>
      </c>
      <c r="AX228" s="11" t="s">
        <v>78</v>
      </c>
      <c r="AY228" s="249" t="s">
        <v>150</v>
      </c>
    </row>
    <row r="229" s="12" customFormat="1" ht="16.5" customHeight="1">
      <c r="B229" s="250"/>
      <c r="C229" s="251"/>
      <c r="D229" s="251"/>
      <c r="E229" s="252" t="s">
        <v>22</v>
      </c>
      <c r="F229" s="253" t="s">
        <v>167</v>
      </c>
      <c r="G229" s="251"/>
      <c r="H229" s="251"/>
      <c r="I229" s="251"/>
      <c r="J229" s="251"/>
      <c r="K229" s="254">
        <v>3.2989999999999999</v>
      </c>
      <c r="L229" s="251"/>
      <c r="M229" s="251"/>
      <c r="N229" s="251"/>
      <c r="O229" s="251"/>
      <c r="P229" s="251"/>
      <c r="Q229" s="251"/>
      <c r="R229" s="255"/>
      <c r="T229" s="256"/>
      <c r="U229" s="251"/>
      <c r="V229" s="251"/>
      <c r="W229" s="251"/>
      <c r="X229" s="251"/>
      <c r="Y229" s="251"/>
      <c r="Z229" s="251"/>
      <c r="AA229" s="257"/>
      <c r="AT229" s="258" t="s">
        <v>158</v>
      </c>
      <c r="AU229" s="258" t="s">
        <v>108</v>
      </c>
      <c r="AV229" s="12" t="s">
        <v>155</v>
      </c>
      <c r="AW229" s="12" t="s">
        <v>36</v>
      </c>
      <c r="AX229" s="12" t="s">
        <v>86</v>
      </c>
      <c r="AY229" s="258" t="s">
        <v>150</v>
      </c>
    </row>
    <row r="230" s="1" customFormat="1" ht="16.5" customHeight="1">
      <c r="B230" s="48"/>
      <c r="C230" s="221" t="s">
        <v>320</v>
      </c>
      <c r="D230" s="221" t="s">
        <v>151</v>
      </c>
      <c r="E230" s="222" t="s">
        <v>551</v>
      </c>
      <c r="F230" s="223" t="s">
        <v>552</v>
      </c>
      <c r="G230" s="223"/>
      <c r="H230" s="223"/>
      <c r="I230" s="223"/>
      <c r="J230" s="224" t="s">
        <v>154</v>
      </c>
      <c r="K230" s="225">
        <v>3</v>
      </c>
      <c r="L230" s="226">
        <v>0</v>
      </c>
      <c r="M230" s="227"/>
      <c r="N230" s="228">
        <f>ROUND(L230*K230,2)</f>
        <v>0</v>
      </c>
      <c r="O230" s="228"/>
      <c r="P230" s="228"/>
      <c r="Q230" s="228"/>
      <c r="R230" s="50"/>
      <c r="T230" s="229" t="s">
        <v>22</v>
      </c>
      <c r="U230" s="58" t="s">
        <v>43</v>
      </c>
      <c r="V230" s="49"/>
      <c r="W230" s="230">
        <f>V230*K230</f>
        <v>0</v>
      </c>
      <c r="X230" s="230">
        <v>0</v>
      </c>
      <c r="Y230" s="230">
        <f>X230*K230</f>
        <v>0</v>
      </c>
      <c r="Z230" s="230">
        <v>0.48199999999999998</v>
      </c>
      <c r="AA230" s="231">
        <f>Z230*K230</f>
        <v>1.446</v>
      </c>
      <c r="AR230" s="24" t="s">
        <v>155</v>
      </c>
      <c r="AT230" s="24" t="s">
        <v>151</v>
      </c>
      <c r="AU230" s="24" t="s">
        <v>108</v>
      </c>
      <c r="AY230" s="24" t="s">
        <v>150</v>
      </c>
      <c r="BE230" s="144">
        <f>IF(U230="základní",N230,0)</f>
        <v>0</v>
      </c>
      <c r="BF230" s="144">
        <f>IF(U230="snížená",N230,0)</f>
        <v>0</v>
      </c>
      <c r="BG230" s="144">
        <f>IF(U230="zákl. přenesená",N230,0)</f>
        <v>0</v>
      </c>
      <c r="BH230" s="144">
        <f>IF(U230="sníž. přenesená",N230,0)</f>
        <v>0</v>
      </c>
      <c r="BI230" s="144">
        <f>IF(U230="nulová",N230,0)</f>
        <v>0</v>
      </c>
      <c r="BJ230" s="24" t="s">
        <v>86</v>
      </c>
      <c r="BK230" s="144">
        <f>ROUND(L230*K230,2)</f>
        <v>0</v>
      </c>
      <c r="BL230" s="24" t="s">
        <v>155</v>
      </c>
      <c r="BM230" s="24" t="s">
        <v>553</v>
      </c>
    </row>
    <row r="231" s="10" customFormat="1" ht="16.5" customHeight="1">
      <c r="B231" s="232"/>
      <c r="C231" s="233"/>
      <c r="D231" s="233"/>
      <c r="E231" s="234" t="s">
        <v>22</v>
      </c>
      <c r="F231" s="235" t="s">
        <v>554</v>
      </c>
      <c r="G231" s="236"/>
      <c r="H231" s="236"/>
      <c r="I231" s="236"/>
      <c r="J231" s="233"/>
      <c r="K231" s="234" t="s">
        <v>22</v>
      </c>
      <c r="L231" s="233"/>
      <c r="M231" s="233"/>
      <c r="N231" s="233"/>
      <c r="O231" s="233"/>
      <c r="P231" s="233"/>
      <c r="Q231" s="233"/>
      <c r="R231" s="237"/>
      <c r="T231" s="238"/>
      <c r="U231" s="233"/>
      <c r="V231" s="233"/>
      <c r="W231" s="233"/>
      <c r="X231" s="233"/>
      <c r="Y231" s="233"/>
      <c r="Z231" s="233"/>
      <c r="AA231" s="239"/>
      <c r="AT231" s="240" t="s">
        <v>158</v>
      </c>
      <c r="AU231" s="240" t="s">
        <v>108</v>
      </c>
      <c r="AV231" s="10" t="s">
        <v>86</v>
      </c>
      <c r="AW231" s="10" t="s">
        <v>36</v>
      </c>
      <c r="AX231" s="10" t="s">
        <v>78</v>
      </c>
      <c r="AY231" s="240" t="s">
        <v>150</v>
      </c>
    </row>
    <row r="232" s="11" customFormat="1" ht="16.5" customHeight="1">
      <c r="B232" s="241"/>
      <c r="C232" s="242"/>
      <c r="D232" s="242"/>
      <c r="E232" s="243" t="s">
        <v>22</v>
      </c>
      <c r="F232" s="244" t="s">
        <v>108</v>
      </c>
      <c r="G232" s="242"/>
      <c r="H232" s="242"/>
      <c r="I232" s="242"/>
      <c r="J232" s="242"/>
      <c r="K232" s="245">
        <v>2</v>
      </c>
      <c r="L232" s="242"/>
      <c r="M232" s="242"/>
      <c r="N232" s="242"/>
      <c r="O232" s="242"/>
      <c r="P232" s="242"/>
      <c r="Q232" s="242"/>
      <c r="R232" s="246"/>
      <c r="T232" s="247"/>
      <c r="U232" s="242"/>
      <c r="V232" s="242"/>
      <c r="W232" s="242"/>
      <c r="X232" s="242"/>
      <c r="Y232" s="242"/>
      <c r="Z232" s="242"/>
      <c r="AA232" s="248"/>
      <c r="AT232" s="249" t="s">
        <v>158</v>
      </c>
      <c r="AU232" s="249" t="s">
        <v>108</v>
      </c>
      <c r="AV232" s="11" t="s">
        <v>108</v>
      </c>
      <c r="AW232" s="11" t="s">
        <v>36</v>
      </c>
      <c r="AX232" s="11" t="s">
        <v>78</v>
      </c>
      <c r="AY232" s="249" t="s">
        <v>150</v>
      </c>
    </row>
    <row r="233" s="10" customFormat="1" ht="16.5" customHeight="1">
      <c r="B233" s="232"/>
      <c r="C233" s="233"/>
      <c r="D233" s="233"/>
      <c r="E233" s="234" t="s">
        <v>22</v>
      </c>
      <c r="F233" s="259" t="s">
        <v>555</v>
      </c>
      <c r="G233" s="233"/>
      <c r="H233" s="233"/>
      <c r="I233" s="233"/>
      <c r="J233" s="233"/>
      <c r="K233" s="234" t="s">
        <v>22</v>
      </c>
      <c r="L233" s="233"/>
      <c r="M233" s="233"/>
      <c r="N233" s="233"/>
      <c r="O233" s="233"/>
      <c r="P233" s="233"/>
      <c r="Q233" s="233"/>
      <c r="R233" s="237"/>
      <c r="T233" s="238"/>
      <c r="U233" s="233"/>
      <c r="V233" s="233"/>
      <c r="W233" s="233"/>
      <c r="X233" s="233"/>
      <c r="Y233" s="233"/>
      <c r="Z233" s="233"/>
      <c r="AA233" s="239"/>
      <c r="AT233" s="240" t="s">
        <v>158</v>
      </c>
      <c r="AU233" s="240" t="s">
        <v>108</v>
      </c>
      <c r="AV233" s="10" t="s">
        <v>86</v>
      </c>
      <c r="AW233" s="10" t="s">
        <v>36</v>
      </c>
      <c r="AX233" s="10" t="s">
        <v>78</v>
      </c>
      <c r="AY233" s="240" t="s">
        <v>150</v>
      </c>
    </row>
    <row r="234" s="11" customFormat="1" ht="16.5" customHeight="1">
      <c r="B234" s="241"/>
      <c r="C234" s="242"/>
      <c r="D234" s="242"/>
      <c r="E234" s="243" t="s">
        <v>22</v>
      </c>
      <c r="F234" s="244" t="s">
        <v>86</v>
      </c>
      <c r="G234" s="242"/>
      <c r="H234" s="242"/>
      <c r="I234" s="242"/>
      <c r="J234" s="242"/>
      <c r="K234" s="245">
        <v>1</v>
      </c>
      <c r="L234" s="242"/>
      <c r="M234" s="242"/>
      <c r="N234" s="242"/>
      <c r="O234" s="242"/>
      <c r="P234" s="242"/>
      <c r="Q234" s="242"/>
      <c r="R234" s="246"/>
      <c r="T234" s="247"/>
      <c r="U234" s="242"/>
      <c r="V234" s="242"/>
      <c r="W234" s="242"/>
      <c r="X234" s="242"/>
      <c r="Y234" s="242"/>
      <c r="Z234" s="242"/>
      <c r="AA234" s="248"/>
      <c r="AT234" s="249" t="s">
        <v>158</v>
      </c>
      <c r="AU234" s="249" t="s">
        <v>108</v>
      </c>
      <c r="AV234" s="11" t="s">
        <v>108</v>
      </c>
      <c r="AW234" s="11" t="s">
        <v>36</v>
      </c>
      <c r="AX234" s="11" t="s">
        <v>78</v>
      </c>
      <c r="AY234" s="249" t="s">
        <v>150</v>
      </c>
    </row>
    <row r="235" s="12" customFormat="1" ht="16.5" customHeight="1">
      <c r="B235" s="250"/>
      <c r="C235" s="251"/>
      <c r="D235" s="251"/>
      <c r="E235" s="252" t="s">
        <v>22</v>
      </c>
      <c r="F235" s="253" t="s">
        <v>167</v>
      </c>
      <c r="G235" s="251"/>
      <c r="H235" s="251"/>
      <c r="I235" s="251"/>
      <c r="J235" s="251"/>
      <c r="K235" s="254">
        <v>3</v>
      </c>
      <c r="L235" s="251"/>
      <c r="M235" s="251"/>
      <c r="N235" s="251"/>
      <c r="O235" s="251"/>
      <c r="P235" s="251"/>
      <c r="Q235" s="251"/>
      <c r="R235" s="255"/>
      <c r="T235" s="256"/>
      <c r="U235" s="251"/>
      <c r="V235" s="251"/>
      <c r="W235" s="251"/>
      <c r="X235" s="251"/>
      <c r="Y235" s="251"/>
      <c r="Z235" s="251"/>
      <c r="AA235" s="257"/>
      <c r="AT235" s="258" t="s">
        <v>158</v>
      </c>
      <c r="AU235" s="258" t="s">
        <v>108</v>
      </c>
      <c r="AV235" s="12" t="s">
        <v>155</v>
      </c>
      <c r="AW235" s="12" t="s">
        <v>36</v>
      </c>
      <c r="AX235" s="12" t="s">
        <v>86</v>
      </c>
      <c r="AY235" s="258" t="s">
        <v>150</v>
      </c>
    </row>
    <row r="236" s="1" customFormat="1" ht="25.5" customHeight="1">
      <c r="B236" s="48"/>
      <c r="C236" s="221" t="s">
        <v>326</v>
      </c>
      <c r="D236" s="221" t="s">
        <v>151</v>
      </c>
      <c r="E236" s="222" t="s">
        <v>451</v>
      </c>
      <c r="F236" s="223" t="s">
        <v>452</v>
      </c>
      <c r="G236" s="223"/>
      <c r="H236" s="223"/>
      <c r="I236" s="223"/>
      <c r="J236" s="224" t="s">
        <v>154</v>
      </c>
      <c r="K236" s="225">
        <v>12</v>
      </c>
      <c r="L236" s="226">
        <v>0</v>
      </c>
      <c r="M236" s="227"/>
      <c r="N236" s="228">
        <f>ROUND(L236*K236,2)</f>
        <v>0</v>
      </c>
      <c r="O236" s="228"/>
      <c r="P236" s="228"/>
      <c r="Q236" s="228"/>
      <c r="R236" s="50"/>
      <c r="T236" s="229" t="s">
        <v>22</v>
      </c>
      <c r="U236" s="58" t="s">
        <v>43</v>
      </c>
      <c r="V236" s="49"/>
      <c r="W236" s="230">
        <f>V236*K236</f>
        <v>0</v>
      </c>
      <c r="X236" s="230">
        <v>0</v>
      </c>
      <c r="Y236" s="230">
        <f>X236*K236</f>
        <v>0</v>
      </c>
      <c r="Z236" s="230">
        <v>0.065699999999999995</v>
      </c>
      <c r="AA236" s="231">
        <f>Z236*K236</f>
        <v>0.78839999999999999</v>
      </c>
      <c r="AR236" s="24" t="s">
        <v>155</v>
      </c>
      <c r="AT236" s="24" t="s">
        <v>151</v>
      </c>
      <c r="AU236" s="24" t="s">
        <v>108</v>
      </c>
      <c r="AY236" s="24" t="s">
        <v>150</v>
      </c>
      <c r="BE236" s="144">
        <f>IF(U236="základní",N236,0)</f>
        <v>0</v>
      </c>
      <c r="BF236" s="144">
        <f>IF(U236="snížená",N236,0)</f>
        <v>0</v>
      </c>
      <c r="BG236" s="144">
        <f>IF(U236="zákl. přenesená",N236,0)</f>
        <v>0</v>
      </c>
      <c r="BH236" s="144">
        <f>IF(U236="sníž. přenesená",N236,0)</f>
        <v>0</v>
      </c>
      <c r="BI236" s="144">
        <f>IF(U236="nulová",N236,0)</f>
        <v>0</v>
      </c>
      <c r="BJ236" s="24" t="s">
        <v>86</v>
      </c>
      <c r="BK236" s="144">
        <f>ROUND(L236*K236,2)</f>
        <v>0</v>
      </c>
      <c r="BL236" s="24" t="s">
        <v>155</v>
      </c>
      <c r="BM236" s="24" t="s">
        <v>556</v>
      </c>
    </row>
    <row r="237" s="10" customFormat="1" ht="25.5" customHeight="1">
      <c r="B237" s="232"/>
      <c r="C237" s="233"/>
      <c r="D237" s="233"/>
      <c r="E237" s="234" t="s">
        <v>22</v>
      </c>
      <c r="F237" s="235" t="s">
        <v>454</v>
      </c>
      <c r="G237" s="236"/>
      <c r="H237" s="236"/>
      <c r="I237" s="236"/>
      <c r="J237" s="233"/>
      <c r="K237" s="234" t="s">
        <v>22</v>
      </c>
      <c r="L237" s="233"/>
      <c r="M237" s="233"/>
      <c r="N237" s="233"/>
      <c r="O237" s="233"/>
      <c r="P237" s="233"/>
      <c r="Q237" s="233"/>
      <c r="R237" s="237"/>
      <c r="T237" s="238"/>
      <c r="U237" s="233"/>
      <c r="V237" s="233"/>
      <c r="W237" s="233"/>
      <c r="X237" s="233"/>
      <c r="Y237" s="233"/>
      <c r="Z237" s="233"/>
      <c r="AA237" s="239"/>
      <c r="AT237" s="240" t="s">
        <v>158</v>
      </c>
      <c r="AU237" s="240" t="s">
        <v>108</v>
      </c>
      <c r="AV237" s="10" t="s">
        <v>86</v>
      </c>
      <c r="AW237" s="10" t="s">
        <v>36</v>
      </c>
      <c r="AX237" s="10" t="s">
        <v>78</v>
      </c>
      <c r="AY237" s="240" t="s">
        <v>150</v>
      </c>
    </row>
    <row r="238" s="11" customFormat="1" ht="16.5" customHeight="1">
      <c r="B238" s="241"/>
      <c r="C238" s="242"/>
      <c r="D238" s="242"/>
      <c r="E238" s="243" t="s">
        <v>22</v>
      </c>
      <c r="F238" s="244" t="s">
        <v>227</v>
      </c>
      <c r="G238" s="242"/>
      <c r="H238" s="242"/>
      <c r="I238" s="242"/>
      <c r="J238" s="242"/>
      <c r="K238" s="245">
        <v>12</v>
      </c>
      <c r="L238" s="242"/>
      <c r="M238" s="242"/>
      <c r="N238" s="242"/>
      <c r="O238" s="242"/>
      <c r="P238" s="242"/>
      <c r="Q238" s="242"/>
      <c r="R238" s="246"/>
      <c r="T238" s="247"/>
      <c r="U238" s="242"/>
      <c r="V238" s="242"/>
      <c r="W238" s="242"/>
      <c r="X238" s="242"/>
      <c r="Y238" s="242"/>
      <c r="Z238" s="242"/>
      <c r="AA238" s="248"/>
      <c r="AT238" s="249" t="s">
        <v>158</v>
      </c>
      <c r="AU238" s="249" t="s">
        <v>108</v>
      </c>
      <c r="AV238" s="11" t="s">
        <v>108</v>
      </c>
      <c r="AW238" s="11" t="s">
        <v>36</v>
      </c>
      <c r="AX238" s="11" t="s">
        <v>86</v>
      </c>
      <c r="AY238" s="249" t="s">
        <v>150</v>
      </c>
    </row>
    <row r="239" s="1" customFormat="1" ht="25.5" customHeight="1">
      <c r="B239" s="48"/>
      <c r="C239" s="221" t="s">
        <v>433</v>
      </c>
      <c r="D239" s="221" t="s">
        <v>151</v>
      </c>
      <c r="E239" s="222" t="s">
        <v>456</v>
      </c>
      <c r="F239" s="223" t="s">
        <v>457</v>
      </c>
      <c r="G239" s="223"/>
      <c r="H239" s="223"/>
      <c r="I239" s="223"/>
      <c r="J239" s="224" t="s">
        <v>154</v>
      </c>
      <c r="K239" s="225">
        <v>24</v>
      </c>
      <c r="L239" s="226">
        <v>0</v>
      </c>
      <c r="M239" s="227"/>
      <c r="N239" s="228">
        <f>ROUND(L239*K239,2)</f>
        <v>0</v>
      </c>
      <c r="O239" s="228"/>
      <c r="P239" s="228"/>
      <c r="Q239" s="228"/>
      <c r="R239" s="50"/>
      <c r="T239" s="229" t="s">
        <v>22</v>
      </c>
      <c r="U239" s="58" t="s">
        <v>43</v>
      </c>
      <c r="V239" s="49"/>
      <c r="W239" s="230">
        <f>V239*K239</f>
        <v>0</v>
      </c>
      <c r="X239" s="230">
        <v>0</v>
      </c>
      <c r="Y239" s="230">
        <f>X239*K239</f>
        <v>0</v>
      </c>
      <c r="Z239" s="230">
        <v>0.0060000000000000001</v>
      </c>
      <c r="AA239" s="231">
        <f>Z239*K239</f>
        <v>0.14400000000000002</v>
      </c>
      <c r="AR239" s="24" t="s">
        <v>155</v>
      </c>
      <c r="AT239" s="24" t="s">
        <v>151</v>
      </c>
      <c r="AU239" s="24" t="s">
        <v>108</v>
      </c>
      <c r="AY239" s="24" t="s">
        <v>150</v>
      </c>
      <c r="BE239" s="144">
        <f>IF(U239="základní",N239,0)</f>
        <v>0</v>
      </c>
      <c r="BF239" s="144">
        <f>IF(U239="snížená",N239,0)</f>
        <v>0</v>
      </c>
      <c r="BG239" s="144">
        <f>IF(U239="zákl. přenesená",N239,0)</f>
        <v>0</v>
      </c>
      <c r="BH239" s="144">
        <f>IF(U239="sníž. přenesená",N239,0)</f>
        <v>0</v>
      </c>
      <c r="BI239" s="144">
        <f>IF(U239="nulová",N239,0)</f>
        <v>0</v>
      </c>
      <c r="BJ239" s="24" t="s">
        <v>86</v>
      </c>
      <c r="BK239" s="144">
        <f>ROUND(L239*K239,2)</f>
        <v>0</v>
      </c>
      <c r="BL239" s="24" t="s">
        <v>155</v>
      </c>
      <c r="BM239" s="24" t="s">
        <v>557</v>
      </c>
    </row>
    <row r="240" s="10" customFormat="1" ht="25.5" customHeight="1">
      <c r="B240" s="232"/>
      <c r="C240" s="233"/>
      <c r="D240" s="233"/>
      <c r="E240" s="234" t="s">
        <v>22</v>
      </c>
      <c r="F240" s="235" t="s">
        <v>558</v>
      </c>
      <c r="G240" s="236"/>
      <c r="H240" s="236"/>
      <c r="I240" s="236"/>
      <c r="J240" s="233"/>
      <c r="K240" s="234" t="s">
        <v>22</v>
      </c>
      <c r="L240" s="233"/>
      <c r="M240" s="233"/>
      <c r="N240" s="233"/>
      <c r="O240" s="233"/>
      <c r="P240" s="233"/>
      <c r="Q240" s="233"/>
      <c r="R240" s="237"/>
      <c r="T240" s="238"/>
      <c r="U240" s="233"/>
      <c r="V240" s="233"/>
      <c r="W240" s="233"/>
      <c r="X240" s="233"/>
      <c r="Y240" s="233"/>
      <c r="Z240" s="233"/>
      <c r="AA240" s="239"/>
      <c r="AT240" s="240" t="s">
        <v>158</v>
      </c>
      <c r="AU240" s="240" t="s">
        <v>108</v>
      </c>
      <c r="AV240" s="10" t="s">
        <v>86</v>
      </c>
      <c r="AW240" s="10" t="s">
        <v>36</v>
      </c>
      <c r="AX240" s="10" t="s">
        <v>78</v>
      </c>
      <c r="AY240" s="240" t="s">
        <v>150</v>
      </c>
    </row>
    <row r="241" s="11" customFormat="1" ht="16.5" customHeight="1">
      <c r="B241" s="241"/>
      <c r="C241" s="242"/>
      <c r="D241" s="242"/>
      <c r="E241" s="243" t="s">
        <v>22</v>
      </c>
      <c r="F241" s="244" t="s">
        <v>227</v>
      </c>
      <c r="G241" s="242"/>
      <c r="H241" s="242"/>
      <c r="I241" s="242"/>
      <c r="J241" s="242"/>
      <c r="K241" s="245">
        <v>12</v>
      </c>
      <c r="L241" s="242"/>
      <c r="M241" s="242"/>
      <c r="N241" s="242"/>
      <c r="O241" s="242"/>
      <c r="P241" s="242"/>
      <c r="Q241" s="242"/>
      <c r="R241" s="246"/>
      <c r="T241" s="247"/>
      <c r="U241" s="242"/>
      <c r="V241" s="242"/>
      <c r="W241" s="242"/>
      <c r="X241" s="242"/>
      <c r="Y241" s="242"/>
      <c r="Z241" s="242"/>
      <c r="AA241" s="248"/>
      <c r="AT241" s="249" t="s">
        <v>158</v>
      </c>
      <c r="AU241" s="249" t="s">
        <v>108</v>
      </c>
      <c r="AV241" s="11" t="s">
        <v>108</v>
      </c>
      <c r="AW241" s="11" t="s">
        <v>36</v>
      </c>
      <c r="AX241" s="11" t="s">
        <v>78</v>
      </c>
      <c r="AY241" s="249" t="s">
        <v>150</v>
      </c>
    </row>
    <row r="242" s="10" customFormat="1" ht="25.5" customHeight="1">
      <c r="B242" s="232"/>
      <c r="C242" s="233"/>
      <c r="D242" s="233"/>
      <c r="E242" s="234" t="s">
        <v>22</v>
      </c>
      <c r="F242" s="259" t="s">
        <v>559</v>
      </c>
      <c r="G242" s="233"/>
      <c r="H242" s="233"/>
      <c r="I242" s="233"/>
      <c r="J242" s="233"/>
      <c r="K242" s="234" t="s">
        <v>22</v>
      </c>
      <c r="L242" s="233"/>
      <c r="M242" s="233"/>
      <c r="N242" s="233"/>
      <c r="O242" s="233"/>
      <c r="P242" s="233"/>
      <c r="Q242" s="233"/>
      <c r="R242" s="237"/>
      <c r="T242" s="238"/>
      <c r="U242" s="233"/>
      <c r="V242" s="233"/>
      <c r="W242" s="233"/>
      <c r="X242" s="233"/>
      <c r="Y242" s="233"/>
      <c r="Z242" s="233"/>
      <c r="AA242" s="239"/>
      <c r="AT242" s="240" t="s">
        <v>158</v>
      </c>
      <c r="AU242" s="240" t="s">
        <v>108</v>
      </c>
      <c r="AV242" s="10" t="s">
        <v>86</v>
      </c>
      <c r="AW242" s="10" t="s">
        <v>36</v>
      </c>
      <c r="AX242" s="10" t="s">
        <v>78</v>
      </c>
      <c r="AY242" s="240" t="s">
        <v>150</v>
      </c>
    </row>
    <row r="243" s="11" customFormat="1" ht="16.5" customHeight="1">
      <c r="B243" s="241"/>
      <c r="C243" s="242"/>
      <c r="D243" s="242"/>
      <c r="E243" s="243" t="s">
        <v>22</v>
      </c>
      <c r="F243" s="244" t="s">
        <v>227</v>
      </c>
      <c r="G243" s="242"/>
      <c r="H243" s="242"/>
      <c r="I243" s="242"/>
      <c r="J243" s="242"/>
      <c r="K243" s="245">
        <v>12</v>
      </c>
      <c r="L243" s="242"/>
      <c r="M243" s="242"/>
      <c r="N243" s="242"/>
      <c r="O243" s="242"/>
      <c r="P243" s="242"/>
      <c r="Q243" s="242"/>
      <c r="R243" s="246"/>
      <c r="T243" s="247"/>
      <c r="U243" s="242"/>
      <c r="V243" s="242"/>
      <c r="W243" s="242"/>
      <c r="X243" s="242"/>
      <c r="Y243" s="242"/>
      <c r="Z243" s="242"/>
      <c r="AA243" s="248"/>
      <c r="AT243" s="249" t="s">
        <v>158</v>
      </c>
      <c r="AU243" s="249" t="s">
        <v>108</v>
      </c>
      <c r="AV243" s="11" t="s">
        <v>108</v>
      </c>
      <c r="AW243" s="11" t="s">
        <v>36</v>
      </c>
      <c r="AX243" s="11" t="s">
        <v>78</v>
      </c>
      <c r="AY243" s="249" t="s">
        <v>150</v>
      </c>
    </row>
    <row r="244" s="12" customFormat="1" ht="16.5" customHeight="1">
      <c r="B244" s="250"/>
      <c r="C244" s="251"/>
      <c r="D244" s="251"/>
      <c r="E244" s="252" t="s">
        <v>22</v>
      </c>
      <c r="F244" s="253" t="s">
        <v>167</v>
      </c>
      <c r="G244" s="251"/>
      <c r="H244" s="251"/>
      <c r="I244" s="251"/>
      <c r="J244" s="251"/>
      <c r="K244" s="254">
        <v>24</v>
      </c>
      <c r="L244" s="251"/>
      <c r="M244" s="251"/>
      <c r="N244" s="251"/>
      <c r="O244" s="251"/>
      <c r="P244" s="251"/>
      <c r="Q244" s="251"/>
      <c r="R244" s="255"/>
      <c r="T244" s="256"/>
      <c r="U244" s="251"/>
      <c r="V244" s="251"/>
      <c r="W244" s="251"/>
      <c r="X244" s="251"/>
      <c r="Y244" s="251"/>
      <c r="Z244" s="251"/>
      <c r="AA244" s="257"/>
      <c r="AT244" s="258" t="s">
        <v>158</v>
      </c>
      <c r="AU244" s="258" t="s">
        <v>108</v>
      </c>
      <c r="AV244" s="12" t="s">
        <v>155</v>
      </c>
      <c r="AW244" s="12" t="s">
        <v>36</v>
      </c>
      <c r="AX244" s="12" t="s">
        <v>86</v>
      </c>
      <c r="AY244" s="258" t="s">
        <v>150</v>
      </c>
    </row>
    <row r="245" s="9" customFormat="1" ht="29.88" customHeight="1">
      <c r="B245" s="207"/>
      <c r="C245" s="208"/>
      <c r="D245" s="218" t="s">
        <v>121</v>
      </c>
      <c r="E245" s="218"/>
      <c r="F245" s="218"/>
      <c r="G245" s="218"/>
      <c r="H245" s="218"/>
      <c r="I245" s="218"/>
      <c r="J245" s="218"/>
      <c r="K245" s="218"/>
      <c r="L245" s="218"/>
      <c r="M245" s="218"/>
      <c r="N245" s="219">
        <f>BK245</f>
        <v>0</v>
      </c>
      <c r="O245" s="220"/>
      <c r="P245" s="220"/>
      <c r="Q245" s="220"/>
      <c r="R245" s="211"/>
      <c r="T245" s="212"/>
      <c r="U245" s="208"/>
      <c r="V245" s="208"/>
      <c r="W245" s="213">
        <f>SUM(W246:W255)</f>
        <v>0</v>
      </c>
      <c r="X245" s="208"/>
      <c r="Y245" s="213">
        <f>SUM(Y246:Y255)</f>
        <v>0</v>
      </c>
      <c r="Z245" s="208"/>
      <c r="AA245" s="214">
        <f>SUM(AA246:AA255)</f>
        <v>0</v>
      </c>
      <c r="AR245" s="215" t="s">
        <v>86</v>
      </c>
      <c r="AT245" s="216" t="s">
        <v>77</v>
      </c>
      <c r="AU245" s="216" t="s">
        <v>86</v>
      </c>
      <c r="AY245" s="215" t="s">
        <v>150</v>
      </c>
      <c r="BK245" s="217">
        <f>SUM(BK246:BK255)</f>
        <v>0</v>
      </c>
    </row>
    <row r="246" s="1" customFormat="1" ht="25.5" customHeight="1">
      <c r="B246" s="48"/>
      <c r="C246" s="221" t="s">
        <v>437</v>
      </c>
      <c r="D246" s="221" t="s">
        <v>151</v>
      </c>
      <c r="E246" s="222" t="s">
        <v>283</v>
      </c>
      <c r="F246" s="223" t="s">
        <v>284</v>
      </c>
      <c r="G246" s="223"/>
      <c r="H246" s="223"/>
      <c r="I246" s="223"/>
      <c r="J246" s="224" t="s">
        <v>206</v>
      </c>
      <c r="K246" s="225">
        <v>3.0059999999999998</v>
      </c>
      <c r="L246" s="226">
        <v>0</v>
      </c>
      <c r="M246" s="227"/>
      <c r="N246" s="228">
        <f>ROUND(L246*K246,2)</f>
        <v>0</v>
      </c>
      <c r="O246" s="228"/>
      <c r="P246" s="228"/>
      <c r="Q246" s="228"/>
      <c r="R246" s="50"/>
      <c r="T246" s="229" t="s">
        <v>22</v>
      </c>
      <c r="U246" s="58" t="s">
        <v>43</v>
      </c>
      <c r="V246" s="49"/>
      <c r="W246" s="230">
        <f>V246*K246</f>
        <v>0</v>
      </c>
      <c r="X246" s="230">
        <v>0</v>
      </c>
      <c r="Y246" s="230">
        <f>X246*K246</f>
        <v>0</v>
      </c>
      <c r="Z246" s="230">
        <v>0</v>
      </c>
      <c r="AA246" s="231">
        <f>Z246*K246</f>
        <v>0</v>
      </c>
      <c r="AR246" s="24" t="s">
        <v>155</v>
      </c>
      <c r="AT246" s="24" t="s">
        <v>151</v>
      </c>
      <c r="AU246" s="24" t="s">
        <v>108</v>
      </c>
      <c r="AY246" s="24" t="s">
        <v>150</v>
      </c>
      <c r="BE246" s="144">
        <f>IF(U246="základní",N246,0)</f>
        <v>0</v>
      </c>
      <c r="BF246" s="144">
        <f>IF(U246="snížená",N246,0)</f>
        <v>0</v>
      </c>
      <c r="BG246" s="144">
        <f>IF(U246="zákl. přenesená",N246,0)</f>
        <v>0</v>
      </c>
      <c r="BH246" s="144">
        <f>IF(U246="sníž. přenesená",N246,0)</f>
        <v>0</v>
      </c>
      <c r="BI246" s="144">
        <f>IF(U246="nulová",N246,0)</f>
        <v>0</v>
      </c>
      <c r="BJ246" s="24" t="s">
        <v>86</v>
      </c>
      <c r="BK246" s="144">
        <f>ROUND(L246*K246,2)</f>
        <v>0</v>
      </c>
      <c r="BL246" s="24" t="s">
        <v>155</v>
      </c>
      <c r="BM246" s="24" t="s">
        <v>560</v>
      </c>
    </row>
    <row r="247" s="10" customFormat="1" ht="16.5" customHeight="1">
      <c r="B247" s="232"/>
      <c r="C247" s="233"/>
      <c r="D247" s="233"/>
      <c r="E247" s="234" t="s">
        <v>22</v>
      </c>
      <c r="F247" s="235" t="s">
        <v>286</v>
      </c>
      <c r="G247" s="236"/>
      <c r="H247" s="236"/>
      <c r="I247" s="236"/>
      <c r="J247" s="233"/>
      <c r="K247" s="234" t="s">
        <v>22</v>
      </c>
      <c r="L247" s="233"/>
      <c r="M247" s="233"/>
      <c r="N247" s="233"/>
      <c r="O247" s="233"/>
      <c r="P247" s="233"/>
      <c r="Q247" s="233"/>
      <c r="R247" s="237"/>
      <c r="T247" s="238"/>
      <c r="U247" s="233"/>
      <c r="V247" s="233"/>
      <c r="W247" s="233"/>
      <c r="X247" s="233"/>
      <c r="Y247" s="233"/>
      <c r="Z247" s="233"/>
      <c r="AA247" s="239"/>
      <c r="AT247" s="240" t="s">
        <v>158</v>
      </c>
      <c r="AU247" s="240" t="s">
        <v>108</v>
      </c>
      <c r="AV247" s="10" t="s">
        <v>86</v>
      </c>
      <c r="AW247" s="10" t="s">
        <v>36</v>
      </c>
      <c r="AX247" s="10" t="s">
        <v>78</v>
      </c>
      <c r="AY247" s="240" t="s">
        <v>150</v>
      </c>
    </row>
    <row r="248" s="11" customFormat="1" ht="16.5" customHeight="1">
      <c r="B248" s="241"/>
      <c r="C248" s="242"/>
      <c r="D248" s="242"/>
      <c r="E248" s="243" t="s">
        <v>22</v>
      </c>
      <c r="F248" s="244" t="s">
        <v>561</v>
      </c>
      <c r="G248" s="242"/>
      <c r="H248" s="242"/>
      <c r="I248" s="242"/>
      <c r="J248" s="242"/>
      <c r="K248" s="245">
        <v>3.0059999999999998</v>
      </c>
      <c r="L248" s="242"/>
      <c r="M248" s="242"/>
      <c r="N248" s="242"/>
      <c r="O248" s="242"/>
      <c r="P248" s="242"/>
      <c r="Q248" s="242"/>
      <c r="R248" s="246"/>
      <c r="T248" s="247"/>
      <c r="U248" s="242"/>
      <c r="V248" s="242"/>
      <c r="W248" s="242"/>
      <c r="X248" s="242"/>
      <c r="Y248" s="242"/>
      <c r="Z248" s="242"/>
      <c r="AA248" s="248"/>
      <c r="AT248" s="249" t="s">
        <v>158</v>
      </c>
      <c r="AU248" s="249" t="s">
        <v>108</v>
      </c>
      <c r="AV248" s="11" t="s">
        <v>108</v>
      </c>
      <c r="AW248" s="11" t="s">
        <v>36</v>
      </c>
      <c r="AX248" s="11" t="s">
        <v>86</v>
      </c>
      <c r="AY248" s="249" t="s">
        <v>150</v>
      </c>
    </row>
    <row r="249" s="1" customFormat="1" ht="25.5" customHeight="1">
      <c r="B249" s="48"/>
      <c r="C249" s="221" t="s">
        <v>441</v>
      </c>
      <c r="D249" s="221" t="s">
        <v>151</v>
      </c>
      <c r="E249" s="222" t="s">
        <v>289</v>
      </c>
      <c r="F249" s="223" t="s">
        <v>290</v>
      </c>
      <c r="G249" s="223"/>
      <c r="H249" s="223"/>
      <c r="I249" s="223"/>
      <c r="J249" s="224" t="s">
        <v>206</v>
      </c>
      <c r="K249" s="225">
        <v>27.053999999999998</v>
      </c>
      <c r="L249" s="226">
        <v>0</v>
      </c>
      <c r="M249" s="227"/>
      <c r="N249" s="228">
        <f>ROUND(L249*K249,2)</f>
        <v>0</v>
      </c>
      <c r="O249" s="228"/>
      <c r="P249" s="228"/>
      <c r="Q249" s="228"/>
      <c r="R249" s="50"/>
      <c r="T249" s="229" t="s">
        <v>22</v>
      </c>
      <c r="U249" s="58" t="s">
        <v>43</v>
      </c>
      <c r="V249" s="49"/>
      <c r="W249" s="230">
        <f>V249*K249</f>
        <v>0</v>
      </c>
      <c r="X249" s="230">
        <v>0</v>
      </c>
      <c r="Y249" s="230">
        <f>X249*K249</f>
        <v>0</v>
      </c>
      <c r="Z249" s="230">
        <v>0</v>
      </c>
      <c r="AA249" s="231">
        <f>Z249*K249</f>
        <v>0</v>
      </c>
      <c r="AR249" s="24" t="s">
        <v>155</v>
      </c>
      <c r="AT249" s="24" t="s">
        <v>151</v>
      </c>
      <c r="AU249" s="24" t="s">
        <v>108</v>
      </c>
      <c r="AY249" s="24" t="s">
        <v>150</v>
      </c>
      <c r="BE249" s="144">
        <f>IF(U249="základní",N249,0)</f>
        <v>0</v>
      </c>
      <c r="BF249" s="144">
        <f>IF(U249="snížená",N249,0)</f>
        <v>0</v>
      </c>
      <c r="BG249" s="144">
        <f>IF(U249="zákl. přenesená",N249,0)</f>
        <v>0</v>
      </c>
      <c r="BH249" s="144">
        <f>IF(U249="sníž. přenesená",N249,0)</f>
        <v>0</v>
      </c>
      <c r="BI249" s="144">
        <f>IF(U249="nulová",N249,0)</f>
        <v>0</v>
      </c>
      <c r="BJ249" s="24" t="s">
        <v>86</v>
      </c>
      <c r="BK249" s="144">
        <f>ROUND(L249*K249,2)</f>
        <v>0</v>
      </c>
      <c r="BL249" s="24" t="s">
        <v>155</v>
      </c>
      <c r="BM249" s="24" t="s">
        <v>562</v>
      </c>
    </row>
    <row r="250" s="1" customFormat="1" ht="25.5" customHeight="1">
      <c r="B250" s="48"/>
      <c r="C250" s="221" t="s">
        <v>445</v>
      </c>
      <c r="D250" s="221" t="s">
        <v>151</v>
      </c>
      <c r="E250" s="222" t="s">
        <v>293</v>
      </c>
      <c r="F250" s="223" t="s">
        <v>294</v>
      </c>
      <c r="G250" s="223"/>
      <c r="H250" s="223"/>
      <c r="I250" s="223"/>
      <c r="J250" s="224" t="s">
        <v>206</v>
      </c>
      <c r="K250" s="225">
        <v>15.615</v>
      </c>
      <c r="L250" s="226">
        <v>0</v>
      </c>
      <c r="M250" s="227"/>
      <c r="N250" s="228">
        <f>ROUND(L250*K250,2)</f>
        <v>0</v>
      </c>
      <c r="O250" s="228"/>
      <c r="P250" s="228"/>
      <c r="Q250" s="228"/>
      <c r="R250" s="50"/>
      <c r="T250" s="229" t="s">
        <v>22</v>
      </c>
      <c r="U250" s="58" t="s">
        <v>43</v>
      </c>
      <c r="V250" s="49"/>
      <c r="W250" s="230">
        <f>V250*K250</f>
        <v>0</v>
      </c>
      <c r="X250" s="230">
        <v>0</v>
      </c>
      <c r="Y250" s="230">
        <f>X250*K250</f>
        <v>0</v>
      </c>
      <c r="Z250" s="230">
        <v>0</v>
      </c>
      <c r="AA250" s="231">
        <f>Z250*K250</f>
        <v>0</v>
      </c>
      <c r="AR250" s="24" t="s">
        <v>155</v>
      </c>
      <c r="AT250" s="24" t="s">
        <v>151</v>
      </c>
      <c r="AU250" s="24" t="s">
        <v>108</v>
      </c>
      <c r="AY250" s="24" t="s">
        <v>150</v>
      </c>
      <c r="BE250" s="144">
        <f>IF(U250="základní",N250,0)</f>
        <v>0</v>
      </c>
      <c r="BF250" s="144">
        <f>IF(U250="snížená",N250,0)</f>
        <v>0</v>
      </c>
      <c r="BG250" s="144">
        <f>IF(U250="zákl. přenesená",N250,0)</f>
        <v>0</v>
      </c>
      <c r="BH250" s="144">
        <f>IF(U250="sníž. přenesená",N250,0)</f>
        <v>0</v>
      </c>
      <c r="BI250" s="144">
        <f>IF(U250="nulová",N250,0)</f>
        <v>0</v>
      </c>
      <c r="BJ250" s="24" t="s">
        <v>86</v>
      </c>
      <c r="BK250" s="144">
        <f>ROUND(L250*K250,2)</f>
        <v>0</v>
      </c>
      <c r="BL250" s="24" t="s">
        <v>155</v>
      </c>
      <c r="BM250" s="24" t="s">
        <v>563</v>
      </c>
    </row>
    <row r="251" s="10" customFormat="1" ht="16.5" customHeight="1">
      <c r="B251" s="232"/>
      <c r="C251" s="233"/>
      <c r="D251" s="233"/>
      <c r="E251" s="234" t="s">
        <v>22</v>
      </c>
      <c r="F251" s="235" t="s">
        <v>296</v>
      </c>
      <c r="G251" s="236"/>
      <c r="H251" s="236"/>
      <c r="I251" s="236"/>
      <c r="J251" s="233"/>
      <c r="K251" s="234" t="s">
        <v>22</v>
      </c>
      <c r="L251" s="233"/>
      <c r="M251" s="233"/>
      <c r="N251" s="233"/>
      <c r="O251" s="233"/>
      <c r="P251" s="233"/>
      <c r="Q251" s="233"/>
      <c r="R251" s="237"/>
      <c r="T251" s="238"/>
      <c r="U251" s="233"/>
      <c r="V251" s="233"/>
      <c r="W251" s="233"/>
      <c r="X251" s="233"/>
      <c r="Y251" s="233"/>
      <c r="Z251" s="233"/>
      <c r="AA251" s="239"/>
      <c r="AT251" s="240" t="s">
        <v>158</v>
      </c>
      <c r="AU251" s="240" t="s">
        <v>108</v>
      </c>
      <c r="AV251" s="10" t="s">
        <v>86</v>
      </c>
      <c r="AW251" s="10" t="s">
        <v>36</v>
      </c>
      <c r="AX251" s="10" t="s">
        <v>78</v>
      </c>
      <c r="AY251" s="240" t="s">
        <v>150</v>
      </c>
    </row>
    <row r="252" s="11" customFormat="1" ht="16.5" customHeight="1">
      <c r="B252" s="241"/>
      <c r="C252" s="242"/>
      <c r="D252" s="242"/>
      <c r="E252" s="243" t="s">
        <v>22</v>
      </c>
      <c r="F252" s="244" t="s">
        <v>564</v>
      </c>
      <c r="G252" s="242"/>
      <c r="H252" s="242"/>
      <c r="I252" s="242"/>
      <c r="J252" s="242"/>
      <c r="K252" s="245">
        <v>15.615</v>
      </c>
      <c r="L252" s="242"/>
      <c r="M252" s="242"/>
      <c r="N252" s="242"/>
      <c r="O252" s="242"/>
      <c r="P252" s="242"/>
      <c r="Q252" s="242"/>
      <c r="R252" s="246"/>
      <c r="T252" s="247"/>
      <c r="U252" s="242"/>
      <c r="V252" s="242"/>
      <c r="W252" s="242"/>
      <c r="X252" s="242"/>
      <c r="Y252" s="242"/>
      <c r="Z252" s="242"/>
      <c r="AA252" s="248"/>
      <c r="AT252" s="249" t="s">
        <v>158</v>
      </c>
      <c r="AU252" s="249" t="s">
        <v>108</v>
      </c>
      <c r="AV252" s="11" t="s">
        <v>108</v>
      </c>
      <c r="AW252" s="11" t="s">
        <v>36</v>
      </c>
      <c r="AX252" s="11" t="s">
        <v>86</v>
      </c>
      <c r="AY252" s="249" t="s">
        <v>150</v>
      </c>
    </row>
    <row r="253" s="1" customFormat="1" ht="25.5" customHeight="1">
      <c r="B253" s="48"/>
      <c r="C253" s="221" t="s">
        <v>450</v>
      </c>
      <c r="D253" s="221" t="s">
        <v>151</v>
      </c>
      <c r="E253" s="222" t="s">
        <v>299</v>
      </c>
      <c r="F253" s="223" t="s">
        <v>300</v>
      </c>
      <c r="G253" s="223"/>
      <c r="H253" s="223"/>
      <c r="I253" s="223"/>
      <c r="J253" s="224" t="s">
        <v>206</v>
      </c>
      <c r="K253" s="225">
        <v>140.535</v>
      </c>
      <c r="L253" s="226">
        <v>0</v>
      </c>
      <c r="M253" s="227"/>
      <c r="N253" s="228">
        <f>ROUND(L253*K253,2)</f>
        <v>0</v>
      </c>
      <c r="O253" s="228"/>
      <c r="P253" s="228"/>
      <c r="Q253" s="228"/>
      <c r="R253" s="50"/>
      <c r="T253" s="229" t="s">
        <v>22</v>
      </c>
      <c r="U253" s="58" t="s">
        <v>43</v>
      </c>
      <c r="V253" s="49"/>
      <c r="W253" s="230">
        <f>V253*K253</f>
        <v>0</v>
      </c>
      <c r="X253" s="230">
        <v>0</v>
      </c>
      <c r="Y253" s="230">
        <f>X253*K253</f>
        <v>0</v>
      </c>
      <c r="Z253" s="230">
        <v>0</v>
      </c>
      <c r="AA253" s="231">
        <f>Z253*K253</f>
        <v>0</v>
      </c>
      <c r="AR253" s="24" t="s">
        <v>155</v>
      </c>
      <c r="AT253" s="24" t="s">
        <v>151</v>
      </c>
      <c r="AU253" s="24" t="s">
        <v>108</v>
      </c>
      <c r="AY253" s="24" t="s">
        <v>150</v>
      </c>
      <c r="BE253" s="144">
        <f>IF(U253="základní",N253,0)</f>
        <v>0</v>
      </c>
      <c r="BF253" s="144">
        <f>IF(U253="snížená",N253,0)</f>
        <v>0</v>
      </c>
      <c r="BG253" s="144">
        <f>IF(U253="zákl. přenesená",N253,0)</f>
        <v>0</v>
      </c>
      <c r="BH253" s="144">
        <f>IF(U253="sníž. přenesená",N253,0)</f>
        <v>0</v>
      </c>
      <c r="BI253" s="144">
        <f>IF(U253="nulová",N253,0)</f>
        <v>0</v>
      </c>
      <c r="BJ253" s="24" t="s">
        <v>86</v>
      </c>
      <c r="BK253" s="144">
        <f>ROUND(L253*K253,2)</f>
        <v>0</v>
      </c>
      <c r="BL253" s="24" t="s">
        <v>155</v>
      </c>
      <c r="BM253" s="24" t="s">
        <v>565</v>
      </c>
    </row>
    <row r="254" s="1" customFormat="1" ht="38.25" customHeight="1">
      <c r="B254" s="48"/>
      <c r="C254" s="221" t="s">
        <v>455</v>
      </c>
      <c r="D254" s="221" t="s">
        <v>151</v>
      </c>
      <c r="E254" s="222" t="s">
        <v>303</v>
      </c>
      <c r="F254" s="223" t="s">
        <v>304</v>
      </c>
      <c r="G254" s="223"/>
      <c r="H254" s="223"/>
      <c r="I254" s="223"/>
      <c r="J254" s="224" t="s">
        <v>206</v>
      </c>
      <c r="K254" s="225">
        <v>15.615</v>
      </c>
      <c r="L254" s="226">
        <v>0</v>
      </c>
      <c r="M254" s="227"/>
      <c r="N254" s="228">
        <f>ROUND(L254*K254,2)</f>
        <v>0</v>
      </c>
      <c r="O254" s="228"/>
      <c r="P254" s="228"/>
      <c r="Q254" s="228"/>
      <c r="R254" s="50"/>
      <c r="T254" s="229" t="s">
        <v>22</v>
      </c>
      <c r="U254" s="58" t="s">
        <v>43</v>
      </c>
      <c r="V254" s="49"/>
      <c r="W254" s="230">
        <f>V254*K254</f>
        <v>0</v>
      </c>
      <c r="X254" s="230">
        <v>0</v>
      </c>
      <c r="Y254" s="230">
        <f>X254*K254</f>
        <v>0</v>
      </c>
      <c r="Z254" s="230">
        <v>0</v>
      </c>
      <c r="AA254" s="231">
        <f>Z254*K254</f>
        <v>0</v>
      </c>
      <c r="AR254" s="24" t="s">
        <v>155</v>
      </c>
      <c r="AT254" s="24" t="s">
        <v>151</v>
      </c>
      <c r="AU254" s="24" t="s">
        <v>108</v>
      </c>
      <c r="AY254" s="24" t="s">
        <v>150</v>
      </c>
      <c r="BE254" s="144">
        <f>IF(U254="základní",N254,0)</f>
        <v>0</v>
      </c>
      <c r="BF254" s="144">
        <f>IF(U254="snížená",N254,0)</f>
        <v>0</v>
      </c>
      <c r="BG254" s="144">
        <f>IF(U254="zákl. přenesená",N254,0)</f>
        <v>0</v>
      </c>
      <c r="BH254" s="144">
        <f>IF(U254="sníž. přenesená",N254,0)</f>
        <v>0</v>
      </c>
      <c r="BI254" s="144">
        <f>IF(U254="nulová",N254,0)</f>
        <v>0</v>
      </c>
      <c r="BJ254" s="24" t="s">
        <v>86</v>
      </c>
      <c r="BK254" s="144">
        <f>ROUND(L254*K254,2)</f>
        <v>0</v>
      </c>
      <c r="BL254" s="24" t="s">
        <v>155</v>
      </c>
      <c r="BM254" s="24" t="s">
        <v>566</v>
      </c>
    </row>
    <row r="255" s="1" customFormat="1" ht="38.25" customHeight="1">
      <c r="B255" s="48"/>
      <c r="C255" s="221" t="s">
        <v>461</v>
      </c>
      <c r="D255" s="221" t="s">
        <v>151</v>
      </c>
      <c r="E255" s="222" t="s">
        <v>307</v>
      </c>
      <c r="F255" s="223" t="s">
        <v>308</v>
      </c>
      <c r="G255" s="223"/>
      <c r="H255" s="223"/>
      <c r="I255" s="223"/>
      <c r="J255" s="224" t="s">
        <v>206</v>
      </c>
      <c r="K255" s="225">
        <v>3.0059999999999998</v>
      </c>
      <c r="L255" s="226">
        <v>0</v>
      </c>
      <c r="M255" s="227"/>
      <c r="N255" s="228">
        <f>ROUND(L255*K255,2)</f>
        <v>0</v>
      </c>
      <c r="O255" s="228"/>
      <c r="P255" s="228"/>
      <c r="Q255" s="228"/>
      <c r="R255" s="50"/>
      <c r="T255" s="229" t="s">
        <v>22</v>
      </c>
      <c r="U255" s="58" t="s">
        <v>43</v>
      </c>
      <c r="V255" s="49"/>
      <c r="W255" s="230">
        <f>V255*K255</f>
        <v>0</v>
      </c>
      <c r="X255" s="230">
        <v>0</v>
      </c>
      <c r="Y255" s="230">
        <f>X255*K255</f>
        <v>0</v>
      </c>
      <c r="Z255" s="230">
        <v>0</v>
      </c>
      <c r="AA255" s="231">
        <f>Z255*K255</f>
        <v>0</v>
      </c>
      <c r="AR255" s="24" t="s">
        <v>155</v>
      </c>
      <c r="AT255" s="24" t="s">
        <v>151</v>
      </c>
      <c r="AU255" s="24" t="s">
        <v>108</v>
      </c>
      <c r="AY255" s="24" t="s">
        <v>150</v>
      </c>
      <c r="BE255" s="144">
        <f>IF(U255="základní",N255,0)</f>
        <v>0</v>
      </c>
      <c r="BF255" s="144">
        <f>IF(U255="snížená",N255,0)</f>
        <v>0</v>
      </c>
      <c r="BG255" s="144">
        <f>IF(U255="zákl. přenesená",N255,0)</f>
        <v>0</v>
      </c>
      <c r="BH255" s="144">
        <f>IF(U255="sníž. přenesená",N255,0)</f>
        <v>0</v>
      </c>
      <c r="BI255" s="144">
        <f>IF(U255="nulová",N255,0)</f>
        <v>0</v>
      </c>
      <c r="BJ255" s="24" t="s">
        <v>86</v>
      </c>
      <c r="BK255" s="144">
        <f>ROUND(L255*K255,2)</f>
        <v>0</v>
      </c>
      <c r="BL255" s="24" t="s">
        <v>155</v>
      </c>
      <c r="BM255" s="24" t="s">
        <v>567</v>
      </c>
    </row>
    <row r="256" s="9" customFormat="1" ht="29.88" customHeight="1">
      <c r="B256" s="207"/>
      <c r="C256" s="208"/>
      <c r="D256" s="218" t="s">
        <v>122</v>
      </c>
      <c r="E256" s="218"/>
      <c r="F256" s="218"/>
      <c r="G256" s="218"/>
      <c r="H256" s="218"/>
      <c r="I256" s="218"/>
      <c r="J256" s="218"/>
      <c r="K256" s="218"/>
      <c r="L256" s="218"/>
      <c r="M256" s="218"/>
      <c r="N256" s="270">
        <f>BK256</f>
        <v>0</v>
      </c>
      <c r="O256" s="271"/>
      <c r="P256" s="271"/>
      <c r="Q256" s="271"/>
      <c r="R256" s="211"/>
      <c r="T256" s="212"/>
      <c r="U256" s="208"/>
      <c r="V256" s="208"/>
      <c r="W256" s="213">
        <f>W257</f>
        <v>0</v>
      </c>
      <c r="X256" s="208"/>
      <c r="Y256" s="213">
        <f>Y257</f>
        <v>0</v>
      </c>
      <c r="Z256" s="208"/>
      <c r="AA256" s="214">
        <f>AA257</f>
        <v>0</v>
      </c>
      <c r="AR256" s="215" t="s">
        <v>86</v>
      </c>
      <c r="AT256" s="216" t="s">
        <v>77</v>
      </c>
      <c r="AU256" s="216" t="s">
        <v>86</v>
      </c>
      <c r="AY256" s="215" t="s">
        <v>150</v>
      </c>
      <c r="BK256" s="217">
        <f>BK257</f>
        <v>0</v>
      </c>
    </row>
    <row r="257" s="1" customFormat="1" ht="25.5" customHeight="1">
      <c r="B257" s="48"/>
      <c r="C257" s="221" t="s">
        <v>467</v>
      </c>
      <c r="D257" s="221" t="s">
        <v>151</v>
      </c>
      <c r="E257" s="222" t="s">
        <v>311</v>
      </c>
      <c r="F257" s="223" t="s">
        <v>312</v>
      </c>
      <c r="G257" s="223"/>
      <c r="H257" s="223"/>
      <c r="I257" s="223"/>
      <c r="J257" s="224" t="s">
        <v>206</v>
      </c>
      <c r="K257" s="225">
        <v>14.521000000000001</v>
      </c>
      <c r="L257" s="226">
        <v>0</v>
      </c>
      <c r="M257" s="227"/>
      <c r="N257" s="228">
        <f>ROUND(L257*K257,2)</f>
        <v>0</v>
      </c>
      <c r="O257" s="228"/>
      <c r="P257" s="228"/>
      <c r="Q257" s="228"/>
      <c r="R257" s="50"/>
      <c r="T257" s="229" t="s">
        <v>22</v>
      </c>
      <c r="U257" s="58" t="s">
        <v>43</v>
      </c>
      <c r="V257" s="49"/>
      <c r="W257" s="230">
        <f>V257*K257</f>
        <v>0</v>
      </c>
      <c r="X257" s="230">
        <v>0</v>
      </c>
      <c r="Y257" s="230">
        <f>X257*K257</f>
        <v>0</v>
      </c>
      <c r="Z257" s="230">
        <v>0</v>
      </c>
      <c r="AA257" s="231">
        <f>Z257*K257</f>
        <v>0</v>
      </c>
      <c r="AR257" s="24" t="s">
        <v>155</v>
      </c>
      <c r="AT257" s="24" t="s">
        <v>151</v>
      </c>
      <c r="AU257" s="24" t="s">
        <v>108</v>
      </c>
      <c r="AY257" s="24" t="s">
        <v>150</v>
      </c>
      <c r="BE257" s="144">
        <f>IF(U257="základní",N257,0)</f>
        <v>0</v>
      </c>
      <c r="BF257" s="144">
        <f>IF(U257="snížená",N257,0)</f>
        <v>0</v>
      </c>
      <c r="BG257" s="144">
        <f>IF(U257="zákl. přenesená",N257,0)</f>
        <v>0</v>
      </c>
      <c r="BH257" s="144">
        <f>IF(U257="sníž. přenesená",N257,0)</f>
        <v>0</v>
      </c>
      <c r="BI257" s="144">
        <f>IF(U257="nulová",N257,0)</f>
        <v>0</v>
      </c>
      <c r="BJ257" s="24" t="s">
        <v>86</v>
      </c>
      <c r="BK257" s="144">
        <f>ROUND(L257*K257,2)</f>
        <v>0</v>
      </c>
      <c r="BL257" s="24" t="s">
        <v>155</v>
      </c>
      <c r="BM257" s="24" t="s">
        <v>568</v>
      </c>
    </row>
    <row r="258" s="9" customFormat="1" ht="37.44" customHeight="1">
      <c r="B258" s="207"/>
      <c r="C258" s="208"/>
      <c r="D258" s="209" t="s">
        <v>123</v>
      </c>
      <c r="E258" s="209"/>
      <c r="F258" s="209"/>
      <c r="G258" s="209"/>
      <c r="H258" s="209"/>
      <c r="I258" s="209"/>
      <c r="J258" s="209"/>
      <c r="K258" s="209"/>
      <c r="L258" s="209"/>
      <c r="M258" s="209"/>
      <c r="N258" s="272">
        <f>BK258</f>
        <v>0</v>
      </c>
      <c r="O258" s="273"/>
      <c r="P258" s="273"/>
      <c r="Q258" s="273"/>
      <c r="R258" s="211"/>
      <c r="T258" s="212"/>
      <c r="U258" s="208"/>
      <c r="V258" s="208"/>
      <c r="W258" s="213">
        <f>W259+W263+W268</f>
        <v>0</v>
      </c>
      <c r="X258" s="208"/>
      <c r="Y258" s="213">
        <f>Y259+Y263+Y268</f>
        <v>0</v>
      </c>
      <c r="Z258" s="208"/>
      <c r="AA258" s="214">
        <f>AA259+AA263+AA268</f>
        <v>0</v>
      </c>
      <c r="AR258" s="215" t="s">
        <v>187</v>
      </c>
      <c r="AT258" s="216" t="s">
        <v>77</v>
      </c>
      <c r="AU258" s="216" t="s">
        <v>78</v>
      </c>
      <c r="AY258" s="215" t="s">
        <v>150</v>
      </c>
      <c r="BK258" s="217">
        <f>BK259+BK263+BK268</f>
        <v>0</v>
      </c>
    </row>
    <row r="259" s="9" customFormat="1" ht="19.92" customHeight="1">
      <c r="B259" s="207"/>
      <c r="C259" s="208"/>
      <c r="D259" s="218" t="s">
        <v>124</v>
      </c>
      <c r="E259" s="218"/>
      <c r="F259" s="218"/>
      <c r="G259" s="218"/>
      <c r="H259" s="218"/>
      <c r="I259" s="218"/>
      <c r="J259" s="218"/>
      <c r="K259" s="218"/>
      <c r="L259" s="218"/>
      <c r="M259" s="218"/>
      <c r="N259" s="219">
        <f>BK259</f>
        <v>0</v>
      </c>
      <c r="O259" s="220"/>
      <c r="P259" s="220"/>
      <c r="Q259" s="220"/>
      <c r="R259" s="211"/>
      <c r="T259" s="212"/>
      <c r="U259" s="208"/>
      <c r="V259" s="208"/>
      <c r="W259" s="213">
        <f>SUM(W260:W262)</f>
        <v>0</v>
      </c>
      <c r="X259" s="208"/>
      <c r="Y259" s="213">
        <f>SUM(Y260:Y262)</f>
        <v>0</v>
      </c>
      <c r="Z259" s="208"/>
      <c r="AA259" s="214">
        <f>SUM(AA260:AA262)</f>
        <v>0</v>
      </c>
      <c r="AR259" s="215" t="s">
        <v>187</v>
      </c>
      <c r="AT259" s="216" t="s">
        <v>77</v>
      </c>
      <c r="AU259" s="216" t="s">
        <v>86</v>
      </c>
      <c r="AY259" s="215" t="s">
        <v>150</v>
      </c>
      <c r="BK259" s="217">
        <f>SUM(BK260:BK262)</f>
        <v>0</v>
      </c>
    </row>
    <row r="260" s="1" customFormat="1" ht="16.5" customHeight="1">
      <c r="B260" s="48"/>
      <c r="C260" s="221" t="s">
        <v>469</v>
      </c>
      <c r="D260" s="221" t="s">
        <v>151</v>
      </c>
      <c r="E260" s="222" t="s">
        <v>315</v>
      </c>
      <c r="F260" s="223" t="s">
        <v>128</v>
      </c>
      <c r="G260" s="223"/>
      <c r="H260" s="223"/>
      <c r="I260" s="223"/>
      <c r="J260" s="224" t="s">
        <v>316</v>
      </c>
      <c r="K260" s="225">
        <v>1</v>
      </c>
      <c r="L260" s="226">
        <v>0</v>
      </c>
      <c r="M260" s="227"/>
      <c r="N260" s="228">
        <f>ROUND(L260*K260,2)</f>
        <v>0</v>
      </c>
      <c r="O260" s="228"/>
      <c r="P260" s="228"/>
      <c r="Q260" s="228"/>
      <c r="R260" s="50"/>
      <c r="T260" s="229" t="s">
        <v>22</v>
      </c>
      <c r="U260" s="58" t="s">
        <v>43</v>
      </c>
      <c r="V260" s="49"/>
      <c r="W260" s="230">
        <f>V260*K260</f>
        <v>0</v>
      </c>
      <c r="X260" s="230">
        <v>0</v>
      </c>
      <c r="Y260" s="230">
        <f>X260*K260</f>
        <v>0</v>
      </c>
      <c r="Z260" s="230">
        <v>0</v>
      </c>
      <c r="AA260" s="231">
        <f>Z260*K260</f>
        <v>0</v>
      </c>
      <c r="AR260" s="24" t="s">
        <v>317</v>
      </c>
      <c r="AT260" s="24" t="s">
        <v>151</v>
      </c>
      <c r="AU260" s="24" t="s">
        <v>108</v>
      </c>
      <c r="AY260" s="24" t="s">
        <v>150</v>
      </c>
      <c r="BE260" s="144">
        <f>IF(U260="základní",N260,0)</f>
        <v>0</v>
      </c>
      <c r="BF260" s="144">
        <f>IF(U260="snížená",N260,0)</f>
        <v>0</v>
      </c>
      <c r="BG260" s="144">
        <f>IF(U260="zákl. přenesená",N260,0)</f>
        <v>0</v>
      </c>
      <c r="BH260" s="144">
        <f>IF(U260="sníž. přenesená",N260,0)</f>
        <v>0</v>
      </c>
      <c r="BI260" s="144">
        <f>IF(U260="nulová",N260,0)</f>
        <v>0</v>
      </c>
      <c r="BJ260" s="24" t="s">
        <v>86</v>
      </c>
      <c r="BK260" s="144">
        <f>ROUND(L260*K260,2)</f>
        <v>0</v>
      </c>
      <c r="BL260" s="24" t="s">
        <v>317</v>
      </c>
      <c r="BM260" s="24" t="s">
        <v>569</v>
      </c>
    </row>
    <row r="261" s="10" customFormat="1" ht="25.5" customHeight="1">
      <c r="B261" s="232"/>
      <c r="C261" s="233"/>
      <c r="D261" s="233"/>
      <c r="E261" s="234" t="s">
        <v>22</v>
      </c>
      <c r="F261" s="235" t="s">
        <v>319</v>
      </c>
      <c r="G261" s="236"/>
      <c r="H261" s="236"/>
      <c r="I261" s="236"/>
      <c r="J261" s="233"/>
      <c r="K261" s="234" t="s">
        <v>22</v>
      </c>
      <c r="L261" s="233"/>
      <c r="M261" s="233"/>
      <c r="N261" s="233"/>
      <c r="O261" s="233"/>
      <c r="P261" s="233"/>
      <c r="Q261" s="233"/>
      <c r="R261" s="237"/>
      <c r="T261" s="238"/>
      <c r="U261" s="233"/>
      <c r="V261" s="233"/>
      <c r="W261" s="233"/>
      <c r="X261" s="233"/>
      <c r="Y261" s="233"/>
      <c r="Z261" s="233"/>
      <c r="AA261" s="239"/>
      <c r="AT261" s="240" t="s">
        <v>158</v>
      </c>
      <c r="AU261" s="240" t="s">
        <v>108</v>
      </c>
      <c r="AV261" s="10" t="s">
        <v>86</v>
      </c>
      <c r="AW261" s="10" t="s">
        <v>36</v>
      </c>
      <c r="AX261" s="10" t="s">
        <v>78</v>
      </c>
      <c r="AY261" s="240" t="s">
        <v>150</v>
      </c>
    </row>
    <row r="262" s="11" customFormat="1" ht="16.5" customHeight="1">
      <c r="B262" s="241"/>
      <c r="C262" s="242"/>
      <c r="D262" s="242"/>
      <c r="E262" s="243" t="s">
        <v>22</v>
      </c>
      <c r="F262" s="244" t="s">
        <v>86</v>
      </c>
      <c r="G262" s="242"/>
      <c r="H262" s="242"/>
      <c r="I262" s="242"/>
      <c r="J262" s="242"/>
      <c r="K262" s="245">
        <v>1</v>
      </c>
      <c r="L262" s="242"/>
      <c r="M262" s="242"/>
      <c r="N262" s="242"/>
      <c r="O262" s="242"/>
      <c r="P262" s="242"/>
      <c r="Q262" s="242"/>
      <c r="R262" s="246"/>
      <c r="T262" s="247"/>
      <c r="U262" s="242"/>
      <c r="V262" s="242"/>
      <c r="W262" s="242"/>
      <c r="X262" s="242"/>
      <c r="Y262" s="242"/>
      <c r="Z262" s="242"/>
      <c r="AA262" s="248"/>
      <c r="AT262" s="249" t="s">
        <v>158</v>
      </c>
      <c r="AU262" s="249" t="s">
        <v>108</v>
      </c>
      <c r="AV262" s="11" t="s">
        <v>108</v>
      </c>
      <c r="AW262" s="11" t="s">
        <v>36</v>
      </c>
      <c r="AX262" s="11" t="s">
        <v>86</v>
      </c>
      <c r="AY262" s="249" t="s">
        <v>150</v>
      </c>
    </row>
    <row r="263" s="9" customFormat="1" ht="29.88" customHeight="1">
      <c r="B263" s="207"/>
      <c r="C263" s="208"/>
      <c r="D263" s="218" t="s">
        <v>125</v>
      </c>
      <c r="E263" s="218"/>
      <c r="F263" s="218"/>
      <c r="G263" s="218"/>
      <c r="H263" s="218"/>
      <c r="I263" s="218"/>
      <c r="J263" s="218"/>
      <c r="K263" s="218"/>
      <c r="L263" s="218"/>
      <c r="M263" s="218"/>
      <c r="N263" s="219">
        <f>BK263</f>
        <v>0</v>
      </c>
      <c r="O263" s="220"/>
      <c r="P263" s="220"/>
      <c r="Q263" s="220"/>
      <c r="R263" s="211"/>
      <c r="T263" s="212"/>
      <c r="U263" s="208"/>
      <c r="V263" s="208"/>
      <c r="W263" s="213">
        <f>SUM(W264:W267)</f>
        <v>0</v>
      </c>
      <c r="X263" s="208"/>
      <c r="Y263" s="213">
        <f>SUM(Y264:Y267)</f>
        <v>0</v>
      </c>
      <c r="Z263" s="208"/>
      <c r="AA263" s="214">
        <f>SUM(AA264:AA267)</f>
        <v>0</v>
      </c>
      <c r="AR263" s="215" t="s">
        <v>187</v>
      </c>
      <c r="AT263" s="216" t="s">
        <v>77</v>
      </c>
      <c r="AU263" s="216" t="s">
        <v>86</v>
      </c>
      <c r="AY263" s="215" t="s">
        <v>150</v>
      </c>
      <c r="BK263" s="217">
        <f>SUM(BK264:BK267)</f>
        <v>0</v>
      </c>
    </row>
    <row r="264" s="1" customFormat="1" ht="16.5" customHeight="1">
      <c r="B264" s="48"/>
      <c r="C264" s="221" t="s">
        <v>470</v>
      </c>
      <c r="D264" s="221" t="s">
        <v>151</v>
      </c>
      <c r="E264" s="222" t="s">
        <v>321</v>
      </c>
      <c r="F264" s="223" t="s">
        <v>322</v>
      </c>
      <c r="G264" s="223"/>
      <c r="H264" s="223"/>
      <c r="I264" s="223"/>
      <c r="J264" s="224" t="s">
        <v>316</v>
      </c>
      <c r="K264" s="225">
        <v>1</v>
      </c>
      <c r="L264" s="226">
        <v>0</v>
      </c>
      <c r="M264" s="227"/>
      <c r="N264" s="228">
        <f>ROUND(L264*K264,2)</f>
        <v>0</v>
      </c>
      <c r="O264" s="228"/>
      <c r="P264" s="228"/>
      <c r="Q264" s="228"/>
      <c r="R264" s="50"/>
      <c r="T264" s="229" t="s">
        <v>22</v>
      </c>
      <c r="U264" s="58" t="s">
        <v>43</v>
      </c>
      <c r="V264" s="49"/>
      <c r="W264" s="230">
        <f>V264*K264</f>
        <v>0</v>
      </c>
      <c r="X264" s="230">
        <v>0</v>
      </c>
      <c r="Y264" s="230">
        <f>X264*K264</f>
        <v>0</v>
      </c>
      <c r="Z264" s="230">
        <v>0</v>
      </c>
      <c r="AA264" s="231">
        <f>Z264*K264</f>
        <v>0</v>
      </c>
      <c r="AR264" s="24" t="s">
        <v>317</v>
      </c>
      <c r="AT264" s="24" t="s">
        <v>151</v>
      </c>
      <c r="AU264" s="24" t="s">
        <v>108</v>
      </c>
      <c r="AY264" s="24" t="s">
        <v>150</v>
      </c>
      <c r="BE264" s="144">
        <f>IF(U264="základní",N264,0)</f>
        <v>0</v>
      </c>
      <c r="BF264" s="144">
        <f>IF(U264="snížená",N264,0)</f>
        <v>0</v>
      </c>
      <c r="BG264" s="144">
        <f>IF(U264="zákl. přenesená",N264,0)</f>
        <v>0</v>
      </c>
      <c r="BH264" s="144">
        <f>IF(U264="sníž. přenesená",N264,0)</f>
        <v>0</v>
      </c>
      <c r="BI264" s="144">
        <f>IF(U264="nulová",N264,0)</f>
        <v>0</v>
      </c>
      <c r="BJ264" s="24" t="s">
        <v>86</v>
      </c>
      <c r="BK264" s="144">
        <f>ROUND(L264*K264,2)</f>
        <v>0</v>
      </c>
      <c r="BL264" s="24" t="s">
        <v>317</v>
      </c>
      <c r="BM264" s="24" t="s">
        <v>570</v>
      </c>
    </row>
    <row r="265" s="10" customFormat="1" ht="16.5" customHeight="1">
      <c r="B265" s="232"/>
      <c r="C265" s="233"/>
      <c r="D265" s="233"/>
      <c r="E265" s="234" t="s">
        <v>22</v>
      </c>
      <c r="F265" s="235" t="s">
        <v>324</v>
      </c>
      <c r="G265" s="236"/>
      <c r="H265" s="236"/>
      <c r="I265" s="236"/>
      <c r="J265" s="233"/>
      <c r="K265" s="234" t="s">
        <v>22</v>
      </c>
      <c r="L265" s="233"/>
      <c r="M265" s="233"/>
      <c r="N265" s="233"/>
      <c r="O265" s="233"/>
      <c r="P265" s="233"/>
      <c r="Q265" s="233"/>
      <c r="R265" s="237"/>
      <c r="T265" s="238"/>
      <c r="U265" s="233"/>
      <c r="V265" s="233"/>
      <c r="W265" s="233"/>
      <c r="X265" s="233"/>
      <c r="Y265" s="233"/>
      <c r="Z265" s="233"/>
      <c r="AA265" s="239"/>
      <c r="AT265" s="240" t="s">
        <v>158</v>
      </c>
      <c r="AU265" s="240" t="s">
        <v>108</v>
      </c>
      <c r="AV265" s="10" t="s">
        <v>86</v>
      </c>
      <c r="AW265" s="10" t="s">
        <v>36</v>
      </c>
      <c r="AX265" s="10" t="s">
        <v>78</v>
      </c>
      <c r="AY265" s="240" t="s">
        <v>150</v>
      </c>
    </row>
    <row r="266" s="10" customFormat="1" ht="25.5" customHeight="1">
      <c r="B266" s="232"/>
      <c r="C266" s="233"/>
      <c r="D266" s="233"/>
      <c r="E266" s="234" t="s">
        <v>22</v>
      </c>
      <c r="F266" s="259" t="s">
        <v>325</v>
      </c>
      <c r="G266" s="233"/>
      <c r="H266" s="233"/>
      <c r="I266" s="233"/>
      <c r="J266" s="233"/>
      <c r="K266" s="234" t="s">
        <v>22</v>
      </c>
      <c r="L266" s="233"/>
      <c r="M266" s="233"/>
      <c r="N266" s="233"/>
      <c r="O266" s="233"/>
      <c r="P266" s="233"/>
      <c r="Q266" s="233"/>
      <c r="R266" s="237"/>
      <c r="T266" s="238"/>
      <c r="U266" s="233"/>
      <c r="V266" s="233"/>
      <c r="W266" s="233"/>
      <c r="X266" s="233"/>
      <c r="Y266" s="233"/>
      <c r="Z266" s="233"/>
      <c r="AA266" s="239"/>
      <c r="AT266" s="240" t="s">
        <v>158</v>
      </c>
      <c r="AU266" s="240" t="s">
        <v>108</v>
      </c>
      <c r="AV266" s="10" t="s">
        <v>86</v>
      </c>
      <c r="AW266" s="10" t="s">
        <v>36</v>
      </c>
      <c r="AX266" s="10" t="s">
        <v>78</v>
      </c>
      <c r="AY266" s="240" t="s">
        <v>150</v>
      </c>
    </row>
    <row r="267" s="11" customFormat="1" ht="16.5" customHeight="1">
      <c r="B267" s="241"/>
      <c r="C267" s="242"/>
      <c r="D267" s="242"/>
      <c r="E267" s="243" t="s">
        <v>22</v>
      </c>
      <c r="F267" s="244" t="s">
        <v>86</v>
      </c>
      <c r="G267" s="242"/>
      <c r="H267" s="242"/>
      <c r="I267" s="242"/>
      <c r="J267" s="242"/>
      <c r="K267" s="245">
        <v>1</v>
      </c>
      <c r="L267" s="242"/>
      <c r="M267" s="242"/>
      <c r="N267" s="242"/>
      <c r="O267" s="242"/>
      <c r="P267" s="242"/>
      <c r="Q267" s="242"/>
      <c r="R267" s="246"/>
      <c r="T267" s="247"/>
      <c r="U267" s="242"/>
      <c r="V267" s="242"/>
      <c r="W267" s="242"/>
      <c r="X267" s="242"/>
      <c r="Y267" s="242"/>
      <c r="Z267" s="242"/>
      <c r="AA267" s="248"/>
      <c r="AT267" s="249" t="s">
        <v>158</v>
      </c>
      <c r="AU267" s="249" t="s">
        <v>108</v>
      </c>
      <c r="AV267" s="11" t="s">
        <v>108</v>
      </c>
      <c r="AW267" s="11" t="s">
        <v>36</v>
      </c>
      <c r="AX267" s="11" t="s">
        <v>86</v>
      </c>
      <c r="AY267" s="249" t="s">
        <v>150</v>
      </c>
    </row>
    <row r="268" s="9" customFormat="1" ht="29.88" customHeight="1">
      <c r="B268" s="207"/>
      <c r="C268" s="208"/>
      <c r="D268" s="218" t="s">
        <v>126</v>
      </c>
      <c r="E268" s="218"/>
      <c r="F268" s="218"/>
      <c r="G268" s="218"/>
      <c r="H268" s="218"/>
      <c r="I268" s="218"/>
      <c r="J268" s="218"/>
      <c r="K268" s="218"/>
      <c r="L268" s="218"/>
      <c r="M268" s="218"/>
      <c r="N268" s="219">
        <f>BK268</f>
        <v>0</v>
      </c>
      <c r="O268" s="220"/>
      <c r="P268" s="220"/>
      <c r="Q268" s="220"/>
      <c r="R268" s="211"/>
      <c r="T268" s="212"/>
      <c r="U268" s="208"/>
      <c r="V268" s="208"/>
      <c r="W268" s="213">
        <f>SUM(W269:W272)</f>
        <v>0</v>
      </c>
      <c r="X268" s="208"/>
      <c r="Y268" s="213">
        <f>SUM(Y269:Y272)</f>
        <v>0</v>
      </c>
      <c r="Z268" s="208"/>
      <c r="AA268" s="214">
        <f>SUM(AA269:AA272)</f>
        <v>0</v>
      </c>
      <c r="AR268" s="215" t="s">
        <v>187</v>
      </c>
      <c r="AT268" s="216" t="s">
        <v>77</v>
      </c>
      <c r="AU268" s="216" t="s">
        <v>86</v>
      </c>
      <c r="AY268" s="215" t="s">
        <v>150</v>
      </c>
      <c r="BK268" s="217">
        <f>SUM(BK269:BK272)</f>
        <v>0</v>
      </c>
    </row>
    <row r="269" s="1" customFormat="1" ht="16.5" customHeight="1">
      <c r="B269" s="48"/>
      <c r="C269" s="221" t="s">
        <v>472</v>
      </c>
      <c r="D269" s="221" t="s">
        <v>151</v>
      </c>
      <c r="E269" s="222" t="s">
        <v>327</v>
      </c>
      <c r="F269" s="223" t="s">
        <v>97</v>
      </c>
      <c r="G269" s="223"/>
      <c r="H269" s="223"/>
      <c r="I269" s="223"/>
      <c r="J269" s="224" t="s">
        <v>316</v>
      </c>
      <c r="K269" s="225">
        <v>1</v>
      </c>
      <c r="L269" s="226">
        <v>0</v>
      </c>
      <c r="M269" s="227"/>
      <c r="N269" s="228">
        <f>ROUND(L269*K269,2)</f>
        <v>0</v>
      </c>
      <c r="O269" s="228"/>
      <c r="P269" s="228"/>
      <c r="Q269" s="228"/>
      <c r="R269" s="50"/>
      <c r="T269" s="229" t="s">
        <v>22</v>
      </c>
      <c r="U269" s="58" t="s">
        <v>43</v>
      </c>
      <c r="V269" s="49"/>
      <c r="W269" s="230">
        <f>V269*K269</f>
        <v>0</v>
      </c>
      <c r="X269" s="230">
        <v>0</v>
      </c>
      <c r="Y269" s="230">
        <f>X269*K269</f>
        <v>0</v>
      </c>
      <c r="Z269" s="230">
        <v>0</v>
      </c>
      <c r="AA269" s="231">
        <f>Z269*K269</f>
        <v>0</v>
      </c>
      <c r="AR269" s="24" t="s">
        <v>317</v>
      </c>
      <c r="AT269" s="24" t="s">
        <v>151</v>
      </c>
      <c r="AU269" s="24" t="s">
        <v>108</v>
      </c>
      <c r="AY269" s="24" t="s">
        <v>150</v>
      </c>
      <c r="BE269" s="144">
        <f>IF(U269="základní",N269,0)</f>
        <v>0</v>
      </c>
      <c r="BF269" s="144">
        <f>IF(U269="snížená",N269,0)</f>
        <v>0</v>
      </c>
      <c r="BG269" s="144">
        <f>IF(U269="zákl. přenesená",N269,0)</f>
        <v>0</v>
      </c>
      <c r="BH269" s="144">
        <f>IF(U269="sníž. přenesená",N269,0)</f>
        <v>0</v>
      </c>
      <c r="BI269" s="144">
        <f>IF(U269="nulová",N269,0)</f>
        <v>0</v>
      </c>
      <c r="BJ269" s="24" t="s">
        <v>86</v>
      </c>
      <c r="BK269" s="144">
        <f>ROUND(L269*K269,2)</f>
        <v>0</v>
      </c>
      <c r="BL269" s="24" t="s">
        <v>317</v>
      </c>
      <c r="BM269" s="24" t="s">
        <v>571</v>
      </c>
    </row>
    <row r="270" s="10" customFormat="1" ht="25.5" customHeight="1">
      <c r="B270" s="232"/>
      <c r="C270" s="233"/>
      <c r="D270" s="233"/>
      <c r="E270" s="234" t="s">
        <v>22</v>
      </c>
      <c r="F270" s="235" t="s">
        <v>329</v>
      </c>
      <c r="G270" s="236"/>
      <c r="H270" s="236"/>
      <c r="I270" s="236"/>
      <c r="J270" s="233"/>
      <c r="K270" s="234" t="s">
        <v>22</v>
      </c>
      <c r="L270" s="233"/>
      <c r="M270" s="233"/>
      <c r="N270" s="233"/>
      <c r="O270" s="233"/>
      <c r="P270" s="233"/>
      <c r="Q270" s="233"/>
      <c r="R270" s="237"/>
      <c r="T270" s="238"/>
      <c r="U270" s="233"/>
      <c r="V270" s="233"/>
      <c r="W270" s="233"/>
      <c r="X270" s="233"/>
      <c r="Y270" s="233"/>
      <c r="Z270" s="233"/>
      <c r="AA270" s="239"/>
      <c r="AT270" s="240" t="s">
        <v>158</v>
      </c>
      <c r="AU270" s="240" t="s">
        <v>108</v>
      </c>
      <c r="AV270" s="10" t="s">
        <v>86</v>
      </c>
      <c r="AW270" s="10" t="s">
        <v>36</v>
      </c>
      <c r="AX270" s="10" t="s">
        <v>78</v>
      </c>
      <c r="AY270" s="240" t="s">
        <v>150</v>
      </c>
    </row>
    <row r="271" s="10" customFormat="1" ht="16.5" customHeight="1">
      <c r="B271" s="232"/>
      <c r="C271" s="233"/>
      <c r="D271" s="233"/>
      <c r="E271" s="234" t="s">
        <v>22</v>
      </c>
      <c r="F271" s="259" t="s">
        <v>483</v>
      </c>
      <c r="G271" s="233"/>
      <c r="H271" s="233"/>
      <c r="I271" s="233"/>
      <c r="J271" s="233"/>
      <c r="K271" s="234" t="s">
        <v>22</v>
      </c>
      <c r="L271" s="233"/>
      <c r="M271" s="233"/>
      <c r="N271" s="233"/>
      <c r="O271" s="233"/>
      <c r="P271" s="233"/>
      <c r="Q271" s="233"/>
      <c r="R271" s="237"/>
      <c r="T271" s="238"/>
      <c r="U271" s="233"/>
      <c r="V271" s="233"/>
      <c r="W271" s="233"/>
      <c r="X271" s="233"/>
      <c r="Y271" s="233"/>
      <c r="Z271" s="233"/>
      <c r="AA271" s="239"/>
      <c r="AT271" s="240" t="s">
        <v>158</v>
      </c>
      <c r="AU271" s="240" t="s">
        <v>108</v>
      </c>
      <c r="AV271" s="10" t="s">
        <v>86</v>
      </c>
      <c r="AW271" s="10" t="s">
        <v>36</v>
      </c>
      <c r="AX271" s="10" t="s">
        <v>78</v>
      </c>
      <c r="AY271" s="240" t="s">
        <v>150</v>
      </c>
    </row>
    <row r="272" s="11" customFormat="1" ht="16.5" customHeight="1">
      <c r="B272" s="241"/>
      <c r="C272" s="242"/>
      <c r="D272" s="242"/>
      <c r="E272" s="243" t="s">
        <v>22</v>
      </c>
      <c r="F272" s="244" t="s">
        <v>86</v>
      </c>
      <c r="G272" s="242"/>
      <c r="H272" s="242"/>
      <c r="I272" s="242"/>
      <c r="J272" s="242"/>
      <c r="K272" s="245">
        <v>1</v>
      </c>
      <c r="L272" s="242"/>
      <c r="M272" s="242"/>
      <c r="N272" s="242"/>
      <c r="O272" s="242"/>
      <c r="P272" s="242"/>
      <c r="Q272" s="242"/>
      <c r="R272" s="246"/>
      <c r="T272" s="247"/>
      <c r="U272" s="242"/>
      <c r="V272" s="242"/>
      <c r="W272" s="242"/>
      <c r="X272" s="242"/>
      <c r="Y272" s="242"/>
      <c r="Z272" s="242"/>
      <c r="AA272" s="248"/>
      <c r="AT272" s="249" t="s">
        <v>158</v>
      </c>
      <c r="AU272" s="249" t="s">
        <v>108</v>
      </c>
      <c r="AV272" s="11" t="s">
        <v>108</v>
      </c>
      <c r="AW272" s="11" t="s">
        <v>36</v>
      </c>
      <c r="AX272" s="11" t="s">
        <v>86</v>
      </c>
      <c r="AY272" s="249" t="s">
        <v>150</v>
      </c>
    </row>
    <row r="273" s="1" customFormat="1" ht="49.92" customHeight="1">
      <c r="B273" s="48"/>
      <c r="C273" s="49"/>
      <c r="D273" s="209" t="s">
        <v>331</v>
      </c>
      <c r="E273" s="49"/>
      <c r="F273" s="49"/>
      <c r="G273" s="49"/>
      <c r="H273" s="49"/>
      <c r="I273" s="49"/>
      <c r="J273" s="49"/>
      <c r="K273" s="49"/>
      <c r="L273" s="49"/>
      <c r="M273" s="49"/>
      <c r="N273" s="210">
        <f>BK273</f>
        <v>0</v>
      </c>
      <c r="O273" s="180"/>
      <c r="P273" s="180"/>
      <c r="Q273" s="180"/>
      <c r="R273" s="50"/>
      <c r="T273" s="195"/>
      <c r="U273" s="74"/>
      <c r="V273" s="74"/>
      <c r="W273" s="74"/>
      <c r="X273" s="74"/>
      <c r="Y273" s="74"/>
      <c r="Z273" s="74"/>
      <c r="AA273" s="76"/>
      <c r="AT273" s="24" t="s">
        <v>77</v>
      </c>
      <c r="AU273" s="24" t="s">
        <v>78</v>
      </c>
      <c r="AY273" s="24" t="s">
        <v>332</v>
      </c>
      <c r="BK273" s="144">
        <v>0</v>
      </c>
    </row>
    <row r="274" s="1" customFormat="1" ht="6.96" customHeight="1">
      <c r="B274" s="77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9"/>
    </row>
  </sheetData>
  <sheetProtection sheet="1" formatColumns="0" formatRows="0" objects="1" scenarios="1" spinCount="10" saltValue="JcAxBzsY9JqvARpy7gYryPOdLDK5GGZsbUghmNT3k7LJTSs/fH70fLEheYtDE8RvoXRYhbLGW0LbwwEu4YEHfQ==" hashValue="TQxSMOiDjMs035boYD2YMIbBhu2f/NXQ4TgLyCLoBgz056nOGTBoYaeB7EIDV1UeAOvs5Zv8sI5LeqhLKHmQmw==" algorithmName="SHA-512" password="CC35"/>
  <mergeCells count="30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L186:M186"/>
    <mergeCell ref="N186:Q186"/>
    <mergeCell ref="F187:I187"/>
    <mergeCell ref="L187:M187"/>
    <mergeCell ref="N187:Q187"/>
    <mergeCell ref="F188:I188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201:I201"/>
    <mergeCell ref="L201:M201"/>
    <mergeCell ref="N201:Q201"/>
    <mergeCell ref="F202:I202"/>
    <mergeCell ref="L202:M202"/>
    <mergeCell ref="N202:Q202"/>
    <mergeCell ref="F203:I203"/>
    <mergeCell ref="F204:I204"/>
    <mergeCell ref="F206:I206"/>
    <mergeCell ref="L206:M206"/>
    <mergeCell ref="N206:Q206"/>
    <mergeCell ref="F207:I207"/>
    <mergeCell ref="F208:I208"/>
    <mergeCell ref="F209:I209"/>
    <mergeCell ref="L209:M209"/>
    <mergeCell ref="N209:Q209"/>
    <mergeCell ref="F210:I210"/>
    <mergeCell ref="F211:I211"/>
    <mergeCell ref="L211:M211"/>
    <mergeCell ref="N211:Q211"/>
    <mergeCell ref="F212:I212"/>
    <mergeCell ref="F213:I213"/>
    <mergeCell ref="L213:M213"/>
    <mergeCell ref="N213:Q213"/>
    <mergeCell ref="F214:I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L230:M230"/>
    <mergeCell ref="N230:Q230"/>
    <mergeCell ref="F231:I231"/>
    <mergeCell ref="F232:I232"/>
    <mergeCell ref="F233:I233"/>
    <mergeCell ref="F234:I234"/>
    <mergeCell ref="F235:I235"/>
    <mergeCell ref="F236:I236"/>
    <mergeCell ref="L236:M236"/>
    <mergeCell ref="N236:Q236"/>
    <mergeCell ref="F237:I237"/>
    <mergeCell ref="F238:I238"/>
    <mergeCell ref="F239:I239"/>
    <mergeCell ref="L239:M239"/>
    <mergeCell ref="N239:Q239"/>
    <mergeCell ref="F240:I240"/>
    <mergeCell ref="F241:I241"/>
    <mergeCell ref="F242:I242"/>
    <mergeCell ref="F243:I243"/>
    <mergeCell ref="F244:I244"/>
    <mergeCell ref="F246:I246"/>
    <mergeCell ref="L246:M246"/>
    <mergeCell ref="N246:Q246"/>
    <mergeCell ref="F247:I247"/>
    <mergeCell ref="F248:I248"/>
    <mergeCell ref="F249:I249"/>
    <mergeCell ref="L249:M249"/>
    <mergeCell ref="N249:Q249"/>
    <mergeCell ref="F250:I250"/>
    <mergeCell ref="L250:M250"/>
    <mergeCell ref="N250:Q250"/>
    <mergeCell ref="F251:I251"/>
    <mergeCell ref="F252:I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7:I257"/>
    <mergeCell ref="L257:M257"/>
    <mergeCell ref="N257:Q257"/>
    <mergeCell ref="F260:I260"/>
    <mergeCell ref="L260:M260"/>
    <mergeCell ref="N260:Q260"/>
    <mergeCell ref="F261:I261"/>
    <mergeCell ref="F262:I262"/>
    <mergeCell ref="F264:I264"/>
    <mergeCell ref="L264:M264"/>
    <mergeCell ref="N264:Q264"/>
    <mergeCell ref="F265:I265"/>
    <mergeCell ref="F266:I266"/>
    <mergeCell ref="F267:I267"/>
    <mergeCell ref="F269:I269"/>
    <mergeCell ref="L269:M269"/>
    <mergeCell ref="N269:Q269"/>
    <mergeCell ref="F270:I270"/>
    <mergeCell ref="F271:I271"/>
    <mergeCell ref="F272:I272"/>
    <mergeCell ref="N124:Q124"/>
    <mergeCell ref="N125:Q125"/>
    <mergeCell ref="N126:Q126"/>
    <mergeCell ref="N205:Q205"/>
    <mergeCell ref="N245:Q245"/>
    <mergeCell ref="N256:Q256"/>
    <mergeCell ref="N258:Q258"/>
    <mergeCell ref="N259:Q259"/>
    <mergeCell ref="N263:Q263"/>
    <mergeCell ref="N268:Q268"/>
    <mergeCell ref="N273:Q273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Jirka-PC\Jirka</dc:creator>
  <cp:lastModifiedBy>Jirka-PC\Jirka</cp:lastModifiedBy>
  <dcterms:created xsi:type="dcterms:W3CDTF">2018-09-10T05:07:41Z</dcterms:created>
  <dcterms:modified xsi:type="dcterms:W3CDTF">2018-09-10T05:07:45Z</dcterms:modified>
</cp:coreProperties>
</file>