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NICK~1\Desktop\VEEJNZ~1\2019\190000~2\ZDPROF~1\"/>
    </mc:Choice>
  </mc:AlternateContent>
  <bookViews>
    <workbookView xWindow="0" yWindow="0" windowWidth="21570" windowHeight="7980" activeTab="2"/>
  </bookViews>
  <sheets>
    <sheet name="Rekapitulace stavby" sheetId="1" r:id="rId1"/>
    <sheet name="SO  501 - VTL plynovod DN..." sheetId="2" r:id="rId2"/>
    <sheet name="VRN - Vedlejší rozpočtové..." sheetId="3" r:id="rId3"/>
  </sheets>
  <definedNames>
    <definedName name="_xlnm._FilterDatabase" localSheetId="1" hidden="1">'SO  501 - VTL plynovod DN...'!$C$85:$K$235</definedName>
    <definedName name="_xlnm._FilterDatabase" localSheetId="2" hidden="1">'VRN - Vedlejší rozpočtové...'!$C$82:$K$91</definedName>
    <definedName name="_xlnm.Print_Titles" localSheetId="0">'Rekapitulace stavby'!$52:$52</definedName>
    <definedName name="_xlnm.Print_Titles" localSheetId="1">'SO  501 - VTL plynovod DN...'!$85:$85</definedName>
    <definedName name="_xlnm.Print_Titles" localSheetId="2">'VRN - Vedlejší rozpočtové...'!$82:$82</definedName>
    <definedName name="_xlnm.Print_Area" localSheetId="0">'Rekapitulace stavby'!$D$4:$AO$36,'Rekapitulace stavby'!$C$42:$AQ$57</definedName>
    <definedName name="_xlnm.Print_Area" localSheetId="1">'SO  501 - VTL plynovod DN...'!$C$4:$J$39,'SO  501 - VTL plynovod DN...'!$C$45:$J$67,'SO  501 - VTL plynovod DN...'!$C$73:$K$235</definedName>
    <definedName name="_xlnm.Print_Area" localSheetId="2">'VRN - Vedlejší rozpočtové...'!$C$4:$J$39,'VRN - Vedlejší rozpočtové...'!$C$45:$J$64,'VRN - Vedlejší rozpočtové...'!$C$70:$K$91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91" i="3"/>
  <c r="BH91" i="3"/>
  <c r="BG91" i="3"/>
  <c r="BF91" i="3"/>
  <c r="T91" i="3"/>
  <c r="T90" i="3"/>
  <c r="R91" i="3"/>
  <c r="R90" i="3" s="1"/>
  <c r="P91" i="3"/>
  <c r="P90" i="3"/>
  <c r="BK91" i="3"/>
  <c r="BK90" i="3" s="1"/>
  <c r="J90" i="3" s="1"/>
  <c r="J63" i="3" s="1"/>
  <c r="J91" i="3"/>
  <c r="BE91" i="3"/>
  <c r="BI89" i="3"/>
  <c r="BH89" i="3"/>
  <c r="BG89" i="3"/>
  <c r="F35" i="3" s="1"/>
  <c r="BB56" i="1" s="1"/>
  <c r="BF89" i="3"/>
  <c r="T89" i="3"/>
  <c r="R89" i="3"/>
  <c r="R87" i="3" s="1"/>
  <c r="R84" i="3" s="1"/>
  <c r="R83" i="3" s="1"/>
  <c r="P89" i="3"/>
  <c r="BK89" i="3"/>
  <c r="BK87" i="3" s="1"/>
  <c r="J87" i="3" s="1"/>
  <c r="J62" i="3" s="1"/>
  <c r="J89" i="3"/>
  <c r="BE89" i="3"/>
  <c r="BI88" i="3"/>
  <c r="BH88" i="3"/>
  <c r="BG88" i="3"/>
  <c r="BF88" i="3"/>
  <c r="T88" i="3"/>
  <c r="T87" i="3" s="1"/>
  <c r="R88" i="3"/>
  <c r="P88" i="3"/>
  <c r="BK88" i="3"/>
  <c r="J88" i="3"/>
  <c r="BE88" i="3" s="1"/>
  <c r="J33" i="3" s="1"/>
  <c r="AV56" i="1" s="1"/>
  <c r="BI86" i="3"/>
  <c r="BH86" i="3"/>
  <c r="F36" i="3"/>
  <c r="BC56" i="1" s="1"/>
  <c r="BG86" i="3"/>
  <c r="BF86" i="3"/>
  <c r="T86" i="3"/>
  <c r="T85" i="3"/>
  <c r="T84" i="3"/>
  <c r="T83" i="3" s="1"/>
  <c r="R86" i="3"/>
  <c r="R85" i="3"/>
  <c r="P86" i="3"/>
  <c r="P85" i="3"/>
  <c r="BK86" i="3"/>
  <c r="BK85" i="3"/>
  <c r="J86" i="3"/>
  <c r="BE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F55" i="3"/>
  <c r="J17" i="3"/>
  <c r="J12" i="3"/>
  <c r="J77" i="3"/>
  <c r="J52" i="3"/>
  <c r="E7" i="3"/>
  <c r="E73" i="3" s="1"/>
  <c r="J37" i="2"/>
  <c r="J36" i="2"/>
  <c r="AY55" i="1" s="1"/>
  <c r="J35" i="2"/>
  <c r="AX55" i="1" s="1"/>
  <c r="BI235" i="2"/>
  <c r="BH235" i="2"/>
  <c r="BG235" i="2"/>
  <c r="BF235" i="2"/>
  <c r="T235" i="2"/>
  <c r="R235" i="2"/>
  <c r="P235" i="2"/>
  <c r="P233" i="2" s="1"/>
  <c r="BK235" i="2"/>
  <c r="J235" i="2"/>
  <c r="BE235" i="2" s="1"/>
  <c r="BI234" i="2"/>
  <c r="BH234" i="2"/>
  <c r="BG234" i="2"/>
  <c r="BF234" i="2"/>
  <c r="T234" i="2"/>
  <c r="T233" i="2"/>
  <c r="R234" i="2"/>
  <c r="R233" i="2" s="1"/>
  <c r="P234" i="2"/>
  <c r="BK234" i="2"/>
  <c r="BK233" i="2" s="1"/>
  <c r="J233" i="2" s="1"/>
  <c r="J66" i="2" s="1"/>
  <c r="J234" i="2"/>
  <c r="BE234" i="2" s="1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R228" i="2"/>
  <c r="P229" i="2"/>
  <c r="BK229" i="2"/>
  <c r="BK228" i="2"/>
  <c r="J228" i="2" s="1"/>
  <c r="J65" i="2" s="1"/>
  <c r="J229" i="2"/>
  <c r="BE229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/>
  <c r="BI201" i="2"/>
  <c r="BH201" i="2"/>
  <c r="BG201" i="2"/>
  <c r="BF201" i="2"/>
  <c r="T201" i="2"/>
  <c r="R201" i="2"/>
  <c r="P201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P168" i="2" s="1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R168" i="2" s="1"/>
  <c r="R167" i="2" s="1"/>
  <c r="P169" i="2"/>
  <c r="BK169" i="2"/>
  <c r="J169" i="2"/>
  <c r="BE169" i="2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R160" i="2" s="1"/>
  <c r="P162" i="2"/>
  <c r="BK162" i="2"/>
  <c r="J162" i="2"/>
  <c r="BE162" i="2"/>
  <c r="BI161" i="2"/>
  <c r="BH161" i="2"/>
  <c r="BG161" i="2"/>
  <c r="BF161" i="2"/>
  <c r="T161" i="2"/>
  <c r="R161" i="2"/>
  <c r="P161" i="2"/>
  <c r="P160" i="2" s="1"/>
  <c r="BK161" i="2"/>
  <c r="BK160" i="2" s="1"/>
  <c r="J160" i="2" s="1"/>
  <c r="J62" i="2" s="1"/>
  <c r="J161" i="2"/>
  <c r="BE161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 s="1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BG127" i="2"/>
  <c r="BF127" i="2"/>
  <c r="T127" i="2"/>
  <c r="R127" i="2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 s="1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 s="1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F36" i="2" s="1"/>
  <c r="BC55" i="1" s="1"/>
  <c r="BG89" i="2"/>
  <c r="BF89" i="2"/>
  <c r="T89" i="2"/>
  <c r="T88" i="2" s="1"/>
  <c r="R89" i="2"/>
  <c r="P89" i="2"/>
  <c r="BK89" i="2"/>
  <c r="J89" i="2"/>
  <c r="BE89" i="2"/>
  <c r="J83" i="2"/>
  <c r="J82" i="2"/>
  <c r="F82" i="2"/>
  <c r="F80" i="2"/>
  <c r="E78" i="2"/>
  <c r="J55" i="2"/>
  <c r="J54" i="2"/>
  <c r="F54" i="2"/>
  <c r="F52" i="2"/>
  <c r="E50" i="2"/>
  <c r="J18" i="2"/>
  <c r="E18" i="2"/>
  <c r="F55" i="2" s="1"/>
  <c r="F83" i="2"/>
  <c r="J17" i="2"/>
  <c r="J12" i="2"/>
  <c r="J52" i="2" s="1"/>
  <c r="J80" i="2"/>
  <c r="E7" i="2"/>
  <c r="E76" i="2" s="1"/>
  <c r="AS54" i="1"/>
  <c r="L50" i="1"/>
  <c r="AM50" i="1"/>
  <c r="AM49" i="1"/>
  <c r="L49" i="1"/>
  <c r="AM47" i="1"/>
  <c r="L47" i="1"/>
  <c r="L45" i="1"/>
  <c r="L44" i="1"/>
  <c r="BC54" i="1" l="1"/>
  <c r="J34" i="3"/>
  <c r="AW56" i="1" s="1"/>
  <c r="AT56" i="1" s="1"/>
  <c r="BK168" i="2"/>
  <c r="BK167" i="2" s="1"/>
  <c r="J167" i="2" s="1"/>
  <c r="J63" i="2" s="1"/>
  <c r="J34" i="2"/>
  <c r="AW55" i="1" s="1"/>
  <c r="F37" i="2"/>
  <c r="BD55" i="1" s="1"/>
  <c r="BK88" i="2"/>
  <c r="W32" i="1"/>
  <c r="AY54" i="1"/>
  <c r="J168" i="2"/>
  <c r="J64" i="2" s="1"/>
  <c r="BK87" i="2"/>
  <c r="J88" i="2"/>
  <c r="J61" i="2" s="1"/>
  <c r="J85" i="3"/>
  <c r="J61" i="3" s="1"/>
  <c r="BK84" i="3"/>
  <c r="J33" i="2"/>
  <c r="AV55" i="1" s="1"/>
  <c r="AT55" i="1" s="1"/>
  <c r="R88" i="2"/>
  <c r="R87" i="2" s="1"/>
  <c r="R86" i="2" s="1"/>
  <c r="F33" i="3"/>
  <c r="AZ56" i="1" s="1"/>
  <c r="E48" i="2"/>
  <c r="P88" i="2"/>
  <c r="P87" i="2" s="1"/>
  <c r="F34" i="2"/>
  <c r="BA55" i="1" s="1"/>
  <c r="F35" i="2"/>
  <c r="BB55" i="1" s="1"/>
  <c r="BB54" i="1" s="1"/>
  <c r="T168" i="2"/>
  <c r="T228" i="2"/>
  <c r="P87" i="3"/>
  <c r="P84" i="3" s="1"/>
  <c r="P83" i="3" s="1"/>
  <c r="AU56" i="1" s="1"/>
  <c r="F33" i="2"/>
  <c r="AZ55" i="1" s="1"/>
  <c r="AZ54" i="1" s="1"/>
  <c r="T160" i="2"/>
  <c r="T87" i="2" s="1"/>
  <c r="P228" i="2"/>
  <c r="P167" i="2" s="1"/>
  <c r="E48" i="3"/>
  <c r="F34" i="3"/>
  <c r="BA56" i="1" s="1"/>
  <c r="F37" i="3"/>
  <c r="BD56" i="1" s="1"/>
  <c r="BD54" i="1" l="1"/>
  <c r="W33" i="1" s="1"/>
  <c r="J87" i="2"/>
  <c r="J60" i="2" s="1"/>
  <c r="BK86" i="2"/>
  <c r="J86" i="2" s="1"/>
  <c r="T167" i="2"/>
  <c r="T86" i="2" s="1"/>
  <c r="J84" i="3"/>
  <c r="J60" i="3" s="1"/>
  <c r="BK83" i="3"/>
  <c r="J83" i="3" s="1"/>
  <c r="P86" i="2"/>
  <c r="AU55" i="1" s="1"/>
  <c r="AU54" i="1" s="1"/>
  <c r="W31" i="1"/>
  <c r="AX54" i="1"/>
  <c r="W29" i="1"/>
  <c r="AV54" i="1"/>
  <c r="BA54" i="1"/>
  <c r="AK29" i="1" l="1"/>
  <c r="AW54" i="1"/>
  <c r="AK30" i="1" s="1"/>
  <c r="W30" i="1"/>
  <c r="J30" i="2"/>
  <c r="J59" i="2"/>
  <c r="J59" i="3"/>
  <c r="J30" i="3"/>
  <c r="AG56" i="1" l="1"/>
  <c r="AN56" i="1" s="1"/>
  <c r="J39" i="3"/>
  <c r="AT54" i="1"/>
  <c r="J39" i="2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<sst xmlns="http://schemas.openxmlformats.org/spreadsheetml/2006/main" count="2225" uniqueCount="505">
  <si>
    <t>Export Komplet</t>
  </si>
  <si>
    <t/>
  </si>
  <si>
    <t>2.0</t>
  </si>
  <si>
    <t>False</t>
  </si>
  <si>
    <t>{7b963bf6-f3e3-44b9-af8c-a7f001577763}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</si>
  <si>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</si>
  <si>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</si>
  <si>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</si>
  <si>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</si>
  <si>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</si>
  <si>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</si>
  <si>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</si>
  <si>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</si>
  <si>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0407</t>
  </si>
  <si>
    <t>Stavba:</t>
  </si>
  <si>
    <t>PROPOJ VTL PLYNOVODU OCEL DN100 NA PPČ. 941/3, K.Ú. VRATISLAVICE NAD NISOU</t>
  </si>
  <si>
    <t>KSO:</t>
  </si>
  <si>
    <t>CC-CZ:</t>
  </si>
  <si>
    <t>Místo:</t>
  </si>
  <si>
    <t>Liberec – kraj Liberecký</t>
  </si>
  <si>
    <t>Datum:</t>
  </si>
  <si>
    <t>23. 1. 2019</t>
  </si>
  <si>
    <t>Zadavatel:</t>
  </si>
  <si>
    <t>IČ:</t>
  </si>
  <si>
    <t>Dopravní podnik měst Liberce a Jablonec nad Nisou,</t>
  </si>
  <si>
    <t>DIČ:</t>
  </si>
  <si>
    <t>Uchazeč:</t>
  </si>
  <si>
    <t xml:space="preserve"> </t>
  </si>
  <si>
    <t>Projektant:</t>
  </si>
  <si>
    <t>Inpos – projekt ,s r.o.</t>
  </si>
  <si>
    <t>True</t>
  </si>
  <si>
    <t>Zpracovatel:</t>
  </si>
  <si>
    <t>Ing. Pařízek Jiří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</si>
  <si>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</si>
  <si>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</si>
  <si>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</si>
  <si>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</si>
  <si>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</si>
  <si>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</si>
  <si>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</si>
  <si>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</si>
  <si>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</si>
  <si>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</si>
  <si>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</si>
  <si>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</si>
  <si>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</si>
  <si>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</si>
  <si>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</si>
  <si>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</si>
  <si>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</si>
  <si>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</si>
  <si>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</si>
  <si>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</si>
  <si>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</si>
  <si>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</si>
  <si>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</si>
  <si>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</si>
  <si>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</si>
  <si>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</si>
  <si>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</si>
  <si>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</si>
  <si>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</si>
  <si>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</si>
  <si>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</si>
  <si>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</si>
  <si>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</si>
  <si>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</si>
  <si>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</si>
  <si>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</si>
  <si>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</si>
  <si>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</si>
  <si>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</si>
  <si>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</si>
  <si>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 501</t>
  </si>
  <si>
    <t>VTL plynovod DN 100</t>
  </si>
  <si>
    <t>STA</t>
  </si>
  <si>
    <t>1</t>
  </si>
  <si>
    <t>{77a01fbf-7d7a-4454-bd45-e98166a543ad}</t>
  </si>
  <si>
    <t>2</t>
  </si>
  <si>
    <t>VRN</t>
  </si>
  <si>
    <t>Vedlejší rozpočtové náklady</t>
  </si>
  <si>
    <t>{49eeda3e-43b9-45cc-8d41-6f44baf80e79}</t>
  </si>
  <si>
    <t>JÁMY</t>
  </si>
  <si>
    <t>40,8</t>
  </si>
  <si>
    <t>RÝHA</t>
  </si>
  <si>
    <t>19,2</t>
  </si>
  <si>
    <t>KRYCÍ LIST SOUPISU PRACÍ</t>
  </si>
  <si>
    <t>LOŽE</t>
  </si>
  <si>
    <t>20</t>
  </si>
  <si>
    <t>SKLÁDKA</t>
  </si>
  <si>
    <t>flexclad</t>
  </si>
  <si>
    <t>1,077</t>
  </si>
  <si>
    <t>serviwrap</t>
  </si>
  <si>
    <t>4,402</t>
  </si>
  <si>
    <t>Objekt:</t>
  </si>
  <si>
    <t>SO  501 - VTL plynovod DN 100</t>
  </si>
  <si>
    <t>REKAPITULACE ČLENĚNÍ SOUPISU PRACÍ</t>
  </si>
  <si>
    <t>Kód dílu - Popis</t>
  </si>
  <si>
    <t>Cena celkem [CZK]</t>
  </si>
  <si>
    <t>Náklady ze soupisu prací</t>
  </si>
  <si>
    <t>-1</t>
  </si>
  <si>
    <t>HSV -  Práce a dodávky HSV</t>
  </si>
  <si>
    <t xml:space="preserve">    1 -  Zemní práce</t>
  </si>
  <si>
    <t xml:space="preserve">    8 -  Trubní vedení</t>
  </si>
  <si>
    <t>M -  Práce a dodávky M</t>
  </si>
  <si>
    <t xml:space="preserve">    23-M -  Montáže potrubí</t>
  </si>
  <si>
    <t xml:space="preserve">    25-M -  Povrchová úprava strojů a zařízení</t>
  </si>
  <si>
    <t xml:space="preserve">    0 - 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</si>
  <si>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</si>
  <si>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</si>
  <si>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</si>
  <si>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</si>
  <si>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</si>
  <si>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</si>
  <si>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</si>
  <si>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</si>
  <si>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</si>
  <si>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</si>
  <si>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</si>
  <si>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</si>
  <si>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</si>
  <si>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</si>
  <si>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</si>
  <si>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</si>
  <si>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</si>
  <si>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</si>
  <si>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115101201</t>
  </si>
  <si>
    <t>Čerpání vody na dopravní výšku do 10 m průměrný přítok do 500 l/min</t>
  </si>
  <si>
    <t>hod</t>
  </si>
  <si>
    <t>CS ÚRS 2019 01</t>
  </si>
  <si>
    <t>4</t>
  </si>
  <si>
    <t>-1952269794</t>
  </si>
  <si>
    <t>VV</t>
  </si>
  <si>
    <t>2*8</t>
  </si>
  <si>
    <t>115101301</t>
  </si>
  <si>
    <t>Pohotovost čerpací soupravy pro dopravní výšku do 10 m přítok do 500 l/min</t>
  </si>
  <si>
    <t>den</t>
  </si>
  <si>
    <t>150943117</t>
  </si>
  <si>
    <t>3</t>
  </si>
  <si>
    <t>119003141</t>
  </si>
  <si>
    <t>Bezpečnostní stavební plot plastový výšky do 1 m pro zabezpečení výkopu zřízení</t>
  </si>
  <si>
    <t>m</t>
  </si>
  <si>
    <t>623260324</t>
  </si>
  <si>
    <t>20*2+(4+3)*2*2</t>
  </si>
  <si>
    <t>119003142</t>
  </si>
  <si>
    <t>Bezpečnostní stavební plot plastový výšky do 1 m pro zabezpečení výkopu odstranění</t>
  </si>
  <si>
    <t>-741369081</t>
  </si>
  <si>
    <t>5</t>
  </si>
  <si>
    <t>121101102</t>
  </si>
  <si>
    <t>Sejmutí ornice s přemístěním na vzdálenost do 100 m</t>
  </si>
  <si>
    <t>m3</t>
  </si>
  <si>
    <t>993306530</t>
  </si>
  <si>
    <t>40*15*0,3</t>
  </si>
  <si>
    <t>6</t>
  </si>
  <si>
    <t>131303101</t>
  </si>
  <si>
    <t>Hloubení jam ručním nebo pneum nářadím v soudržných horninách tř. 4</t>
  </si>
  <si>
    <t>1271922522</t>
  </si>
  <si>
    <t xml:space="preserve">propojovací šachty - 100% ručně -  ochranné pásmo VTL plynovodu </t>
  </si>
  <si>
    <t>4*3*2</t>
  </si>
  <si>
    <t>3*4*2</t>
  </si>
  <si>
    <t>odpočet povrchy</t>
  </si>
  <si>
    <t>-1*4*3*2*0,3</t>
  </si>
  <si>
    <t>Součet</t>
  </si>
  <si>
    <t>7</t>
  </si>
  <si>
    <t>131303109</t>
  </si>
  <si>
    <t>Příplatek za lepivost u hloubení jam ručním nebo pneum nářadím v hornině tř. 4</t>
  </si>
  <si>
    <t>1525665704</t>
  </si>
  <si>
    <t>JÁMY*0,3</t>
  </si>
  <si>
    <t>8</t>
  </si>
  <si>
    <t>132301201</t>
  </si>
  <si>
    <t>Hloubení rýh š do 2000 mm v hornině tř. 4 objemu do 100 m3</t>
  </si>
  <si>
    <t>-769571563</t>
  </si>
  <si>
    <t>hloubení rýhy - 50% strojně</t>
  </si>
  <si>
    <t>RÝHA*0,5</t>
  </si>
  <si>
    <t>9</t>
  </si>
  <si>
    <t>132301209</t>
  </si>
  <si>
    <t>Příplatek za lepivost k hloubení rýh š do 2000 mm v hornině tř. 4</t>
  </si>
  <si>
    <t>81745628</t>
  </si>
  <si>
    <t>RÝHA*0,5*0,3</t>
  </si>
  <si>
    <t>10</t>
  </si>
  <si>
    <t>132312201</t>
  </si>
  <si>
    <t>Hloubení rýh š přes 600 do 2000 mm ručním nebo pneum nářadím v soudržných horninách tř. 4</t>
  </si>
  <si>
    <t>-1435203091</t>
  </si>
  <si>
    <t>hloubení rýhy - 50% ručně - zásah do ochranného pásma VTL plynovodu</t>
  </si>
  <si>
    <t>0,8*1,5*20</t>
  </si>
  <si>
    <t>-1*0,8*20*0,3</t>
  </si>
  <si>
    <t>11</t>
  </si>
  <si>
    <t>132312209</t>
  </si>
  <si>
    <t>Příplatek za lepivost u hloubení rýh š do 2000 mm ručním nebo pneum nářadím v hornině tř. 4</t>
  </si>
  <si>
    <t>-1704722622</t>
  </si>
  <si>
    <t>12</t>
  </si>
  <si>
    <t>151101101</t>
  </si>
  <si>
    <t>Zřízení příložného pažení a rozepření stěn rýh hl do 2 m</t>
  </si>
  <si>
    <t>m2</t>
  </si>
  <si>
    <t>-33705434</t>
  </si>
  <si>
    <t>1,5*20*2</t>
  </si>
  <si>
    <t>(4+3)*2*2+(3+4)*2*2</t>
  </si>
  <si>
    <t>13</t>
  </si>
  <si>
    <t>151101111</t>
  </si>
  <si>
    <t>Odstranění příložného pažení a rozepření stěn rýh hl do 2 m</t>
  </si>
  <si>
    <t>1463628268</t>
  </si>
  <si>
    <t>14</t>
  </si>
  <si>
    <t>161101101</t>
  </si>
  <si>
    <t>Svislé přemístění výkopku z horniny tř. 1 až 4 hl výkopu do 2,5 m</t>
  </si>
  <si>
    <t>-803903628</t>
  </si>
  <si>
    <t>strojní</t>
  </si>
  <si>
    <t>162301101</t>
  </si>
  <si>
    <t>Vodorovné přemístění do 500 m výkopku/sypaniny z horniny tř. 1 až 4</t>
  </si>
  <si>
    <t>1139482746</t>
  </si>
  <si>
    <t>ŠP z mezideponie</t>
  </si>
  <si>
    <t>16</t>
  </si>
  <si>
    <t>162701105</t>
  </si>
  <si>
    <t>Vodorovné přemístění do 10000 m výkopku/sypaniny z horniny tř. 1 až 4</t>
  </si>
  <si>
    <t>539598622</t>
  </si>
  <si>
    <t>přebytečný výkopek na skládku do 20-ti km</t>
  </si>
  <si>
    <t>17</t>
  </si>
  <si>
    <t>162701109</t>
  </si>
  <si>
    <t>Příplatek k vodorovnému přemístění výkopku/sypaniny z horniny tř. 1 až 4 ZKD 1000 m přes 10000 m</t>
  </si>
  <si>
    <t>-825721718</t>
  </si>
  <si>
    <t>20*10 'Přepočtené koeficientem množství</t>
  </si>
  <si>
    <t>18</t>
  </si>
  <si>
    <t>167101101</t>
  </si>
  <si>
    <t>Nakládání výkopku z hornin tř. 1 až 4 do 100 m3</t>
  </si>
  <si>
    <t>-1156541251</t>
  </si>
  <si>
    <t>19</t>
  </si>
  <si>
    <t>171201201</t>
  </si>
  <si>
    <t>Uložení sypaniny na skládky</t>
  </si>
  <si>
    <t>-1549904781</t>
  </si>
  <si>
    <t>171201211</t>
  </si>
  <si>
    <t>Poplatek za uložení stavebního odpadu - zeminy a kameniva na skládce</t>
  </si>
  <si>
    <t>t</t>
  </si>
  <si>
    <t>2091924365</t>
  </si>
  <si>
    <t>SKLÁDKA*1,8</t>
  </si>
  <si>
    <t>174101101</t>
  </si>
  <si>
    <t>Zásyp jam, šachet rýh nebo kolem objektů sypaninou se zhutněním</t>
  </si>
  <si>
    <t>549588772</t>
  </si>
  <si>
    <t>JÁMY+RÝHA-LOŽE</t>
  </si>
  <si>
    <t>22</t>
  </si>
  <si>
    <t>175111101</t>
  </si>
  <si>
    <t>Obsypání potrubí ručně sypaninou bez prohození sítem, uloženou do 3 m</t>
  </si>
  <si>
    <t>-1905369740</t>
  </si>
  <si>
    <t>lože a obsyp potrubí štěrkopískem</t>
  </si>
  <si>
    <t>4*3*0,1*2</t>
  </si>
  <si>
    <t>20*0,8*0,1</t>
  </si>
  <si>
    <t>4*3*(0,1+0,3)*2</t>
  </si>
  <si>
    <t>20*0,8*(0,1+0,3)</t>
  </si>
  <si>
    <t>23</t>
  </si>
  <si>
    <t>M</t>
  </si>
  <si>
    <t>58337303</t>
  </si>
  <si>
    <t>štěrkopísek frakce 0/8</t>
  </si>
  <si>
    <t>698774082</t>
  </si>
  <si>
    <t>20*2 'Přepočtené koeficientem množství</t>
  </si>
  <si>
    <t>24</t>
  </si>
  <si>
    <t>181301115</t>
  </si>
  <si>
    <t>Rozprostření ornice tl vrstvy do 300 mm pl přes 500 m2 v rovině nebo ve svahu do 1:5</t>
  </si>
  <si>
    <t>-1188768079</t>
  </si>
  <si>
    <t>40*15</t>
  </si>
  <si>
    <t>25</t>
  </si>
  <si>
    <t>181411121</t>
  </si>
  <si>
    <t>Založení lučního trávníku výsevem plochy do 1000 m2 v rovině a ve svahu do 1:5</t>
  </si>
  <si>
    <t>-209721184</t>
  </si>
  <si>
    <t>26</t>
  </si>
  <si>
    <t>00572100</t>
  </si>
  <si>
    <t>osivo jetelotráva intenzivní víceletá</t>
  </si>
  <si>
    <t>kg</t>
  </si>
  <si>
    <t>1216644211</t>
  </si>
  <si>
    <t>600*0,015 'Přepočtené koeficientem množství</t>
  </si>
  <si>
    <t xml:space="preserve"> Trubní vedení</t>
  </si>
  <si>
    <t>27</t>
  </si>
  <si>
    <t>894411311</t>
  </si>
  <si>
    <t>Osazení železobetonových dílců pro šachty skruží rovných</t>
  </si>
  <si>
    <t>kus</t>
  </si>
  <si>
    <t>1283788996</t>
  </si>
  <si>
    <t>28</t>
  </si>
  <si>
    <t>BTL.0006061.URS</t>
  </si>
  <si>
    <t>skruž betonová TBS-Q 100x25x9 cm</t>
  </si>
  <si>
    <t>-173827070</t>
  </si>
  <si>
    <t>29</t>
  </si>
  <si>
    <t>583438720</t>
  </si>
  <si>
    <t>kamenivo drcené hrubé frakce 8/16</t>
  </si>
  <si>
    <t>-1670348470</t>
  </si>
  <si>
    <t>zásyp betonových skruží 1 ks</t>
  </si>
  <si>
    <t>3,14*(0,4)^2*0,2*1,8*1</t>
  </si>
  <si>
    <t>30</t>
  </si>
  <si>
    <t>8997221R</t>
  </si>
  <si>
    <t>Krytí potrubí z plastů výstražnou fólií z PVC 50 cm</t>
  </si>
  <si>
    <t>1640023288</t>
  </si>
  <si>
    <t xml:space="preserve"> Práce a dodávky M</t>
  </si>
  <si>
    <t>23-M</t>
  </si>
  <si>
    <t xml:space="preserve"> Montáže potrubí</t>
  </si>
  <si>
    <t>31</t>
  </si>
  <si>
    <t>230200311</t>
  </si>
  <si>
    <t>Jednostranné přerušení průtoku plynu 2 balony vloženými pomocí zaváděcích komor v ocelovém potrubí DN do 125 mm</t>
  </si>
  <si>
    <t>64</t>
  </si>
  <si>
    <t>13607694</t>
  </si>
  <si>
    <t>v místě vsazení T kusu DN 100 na každé straně po jednou balonu pro případné odplynění potrubí</t>
  </si>
  <si>
    <t>32</t>
  </si>
  <si>
    <t>286316R-03502</t>
  </si>
  <si>
    <t>BALONOVACÍ HRDLA PRO OCEL POTRUBÍ FH ( DN 60-150 ) PN16</t>
  </si>
  <si>
    <t>ks</t>
  </si>
  <si>
    <t>128</t>
  </si>
  <si>
    <t>2101508314</t>
  </si>
  <si>
    <t>33</t>
  </si>
  <si>
    <t>230200456</t>
  </si>
  <si>
    <t>Vysazení odbočky na ocelovém potrubí metodou navrtání přetlak přes 1,6 MPa DN do125 mm</t>
  </si>
  <si>
    <t>1363091613</t>
  </si>
  <si>
    <t>34</t>
  </si>
  <si>
    <t>230201017</t>
  </si>
  <si>
    <t>Montáž plynovodů D 114,3 mm tl stěny 4,0 mm</t>
  </si>
  <si>
    <t>959199997</t>
  </si>
  <si>
    <t>35</t>
  </si>
  <si>
    <t>R000252</t>
  </si>
  <si>
    <t xml:space="preserve">ocel. trubky bezešvé dle EN10220/02 profilu  114,3x4,0 mm matriál L 245 NE - PSL2  dle ČSN EN ISO 3183 příloha M (NADSTANDARD) – továrním opláštěním třívrstvým z extrudovaného HDPE dle ČSN EN ISO 21809-1 třída B2 </t>
  </si>
  <si>
    <t>256</t>
  </si>
  <si>
    <t>-1989121622</t>
  </si>
  <si>
    <t>trubky dl.12 m</t>
  </si>
  <si>
    <t>36</t>
  </si>
  <si>
    <t>230201117</t>
  </si>
  <si>
    <t>Montáž trubních dílů přivařovacích D 114,3 mm tl stěny 4,0 mm</t>
  </si>
  <si>
    <t>1634669772</t>
  </si>
  <si>
    <t>37</t>
  </si>
  <si>
    <t>R00020</t>
  </si>
  <si>
    <t>ohyb DN 100 PN 40 L245 NE (STANDARD), bez izolace a bez ocementování pro umístění do země v kvalitativní úrovni I. - 24,47 st, 7,94st</t>
  </si>
  <si>
    <t>-1432770477</t>
  </si>
  <si>
    <t>38</t>
  </si>
  <si>
    <t>R00021</t>
  </si>
  <si>
    <t>T kus DN100/100, PN 40, L245 NE</t>
  </si>
  <si>
    <t>-2132448989</t>
  </si>
  <si>
    <t>39</t>
  </si>
  <si>
    <t>230201124</t>
  </si>
  <si>
    <t>Montáž trubních dílů přivařovacích D168,1 mm tl stěny 4,5 mm</t>
  </si>
  <si>
    <t>1806013858</t>
  </si>
  <si>
    <t>40</t>
  </si>
  <si>
    <t>R00030</t>
  </si>
  <si>
    <t xml:space="preserve">ocel. trubky bezešvé dle EN10220/02 profilu  168,3x4,0 mm matriál L 245 NE - PSL2  dle ČSN EN ISO 3183 příloha M (NADSTANDARD) – továrním opláštěním třívrstvým z extrudovaného HDPE dle ČSN EN ISO 21809-1 třída B2 </t>
  </si>
  <si>
    <t>-518168511</t>
  </si>
  <si>
    <t>41</t>
  </si>
  <si>
    <t>R00031</t>
  </si>
  <si>
    <t>kulový kohout přivařovací AUDCO DN150, PN40, s těsněním kov-kov, převodovka šneková s nástavcem, izolace protegol</t>
  </si>
  <si>
    <t>516021099</t>
  </si>
  <si>
    <t>42</t>
  </si>
  <si>
    <t>R00032</t>
  </si>
  <si>
    <t>redukce DN 150/DN 100, PN 40, L245 NE bez izolace</t>
  </si>
  <si>
    <t>76959916</t>
  </si>
  <si>
    <t>43</t>
  </si>
  <si>
    <t>R00033</t>
  </si>
  <si>
    <t xml:space="preserve">výztužný límec DN500/DN150, PN 40, L245 NE </t>
  </si>
  <si>
    <t>-521762386</t>
  </si>
  <si>
    <t>44</t>
  </si>
  <si>
    <t>230210011</t>
  </si>
  <si>
    <t>Oprava opláštění ruční natavením normálním</t>
  </si>
  <si>
    <t>1469121071</t>
  </si>
  <si>
    <t>svary na potrubí DN100 a DN150</t>
  </si>
  <si>
    <t>manžeta</t>
  </si>
  <si>
    <t>3,14*0,1143*10*0,5+3,14*0,1683*7*0,5</t>
  </si>
  <si>
    <t>45</t>
  </si>
  <si>
    <t>R00052</t>
  </si>
  <si>
    <t>smršťovací manžeta Thermofit WPC C-30 pro DN 100</t>
  </si>
  <si>
    <t>1566634145</t>
  </si>
  <si>
    <t>46</t>
  </si>
  <si>
    <t>R00053</t>
  </si>
  <si>
    <t>smršťovací manžeta Thermofit WPC C-30 pro DN 150</t>
  </si>
  <si>
    <t>-227591567</t>
  </si>
  <si>
    <t>47</t>
  </si>
  <si>
    <t>230210013</t>
  </si>
  <si>
    <t>Oprava opláštění ruční ovinem páskou za studena 2vrstvy</t>
  </si>
  <si>
    <t>-1879058568</t>
  </si>
  <si>
    <t>oblouky DN 100</t>
  </si>
  <si>
    <t>3,14*0,1143*3</t>
  </si>
  <si>
    <t>propoje DN 100 a DN 500</t>
  </si>
  <si>
    <t>3,14*0,114*1*3+3,14*0,530*1*2</t>
  </si>
  <si>
    <t>Mezisoučet</t>
  </si>
  <si>
    <t>48</t>
  </si>
  <si>
    <t>R00055</t>
  </si>
  <si>
    <t>izolační páska Flexclad-II-C 30-100x15000mm</t>
  </si>
  <si>
    <t>role</t>
  </si>
  <si>
    <t>851777981</t>
  </si>
  <si>
    <t>páska 1,5m2, 2 vrstvy</t>
  </si>
  <si>
    <t>flexclad*2/1,5</t>
  </si>
  <si>
    <t>49</t>
  </si>
  <si>
    <t>R00056</t>
  </si>
  <si>
    <t>izolační páska Serviwrap R 30A 100x15000mm+Primer</t>
  </si>
  <si>
    <t>-678517003</t>
  </si>
  <si>
    <t>serviwrap*2/1,5</t>
  </si>
  <si>
    <t>50</t>
  </si>
  <si>
    <t>230220006</t>
  </si>
  <si>
    <t>Montáž litinového poklopu</t>
  </si>
  <si>
    <t>529732624</t>
  </si>
  <si>
    <t>51</t>
  </si>
  <si>
    <t>286422R-0373</t>
  </si>
  <si>
    <t>Plastová podkladová deska pro hydrantové poklopy</t>
  </si>
  <si>
    <t>520834215</t>
  </si>
  <si>
    <t>52</t>
  </si>
  <si>
    <t>286422R-0368</t>
  </si>
  <si>
    <t>POKLOP HYDRANT.PLYN Y 4522  28 KG</t>
  </si>
  <si>
    <t>507599441</t>
  </si>
  <si>
    <t>53</t>
  </si>
  <si>
    <t>230220011</t>
  </si>
  <si>
    <t>Montáž orientačního sloupku ON 13 2970</t>
  </si>
  <si>
    <t>-549448854</t>
  </si>
  <si>
    <t>54</t>
  </si>
  <si>
    <t>R00061</t>
  </si>
  <si>
    <t>orientační sloupek PE oranžovočerný</t>
  </si>
  <si>
    <t>628613721</t>
  </si>
  <si>
    <t>55</t>
  </si>
  <si>
    <t>230230076</t>
  </si>
  <si>
    <t>Čištění potrubí PN 38 6416 DN 200</t>
  </si>
  <si>
    <t>-1931329778</t>
  </si>
  <si>
    <t>56</t>
  </si>
  <si>
    <t>R10024</t>
  </si>
  <si>
    <t>Vizuální kontrola svarů</t>
  </si>
  <si>
    <t>kpl</t>
  </si>
  <si>
    <t>-351764087</t>
  </si>
  <si>
    <t>57</t>
  </si>
  <si>
    <t>R10025</t>
  </si>
  <si>
    <t xml:space="preserve">Destruktivní zkouška svarů </t>
  </si>
  <si>
    <t>799649808</t>
  </si>
  <si>
    <t>58</t>
  </si>
  <si>
    <t>R10026</t>
  </si>
  <si>
    <t>Nedestruktivní zkouška garančních svarů druhou metodou (magnetická prášková, fluorescenční)</t>
  </si>
  <si>
    <t>1416847117</t>
  </si>
  <si>
    <t>59</t>
  </si>
  <si>
    <t>R10027</t>
  </si>
  <si>
    <t>Kontrola svarů RTG DN 150 (svary na trase)</t>
  </si>
  <si>
    <t>-294815066</t>
  </si>
  <si>
    <t>60</t>
  </si>
  <si>
    <t>R10028</t>
  </si>
  <si>
    <t>Kontrola svarů RTG DN 100 (svary na trase)</t>
  </si>
  <si>
    <t>1691674554</t>
  </si>
  <si>
    <t>61</t>
  </si>
  <si>
    <t>R10029</t>
  </si>
  <si>
    <t>Elektrojiskrová zkouška</t>
  </si>
  <si>
    <t>-725553951</t>
  </si>
  <si>
    <t>62</t>
  </si>
  <si>
    <t>R10030</t>
  </si>
  <si>
    <t>Tlaková zkouška vodou potrubí DN 100,zkouška pevnosti a těsnosti,  čištění, sušení a kalibrace vč. dovozu a ekolog. likvidace vody</t>
  </si>
  <si>
    <t>1294074332</t>
  </si>
  <si>
    <t>celková délka 20 m - 1 úsek</t>
  </si>
  <si>
    <t>63</t>
  </si>
  <si>
    <t>R10031</t>
  </si>
  <si>
    <t xml:space="preserve">Tlaková zkouška potrubí DN 150, zkouška pevnosti a těsnosti vysazené odbočky k uzávěru </t>
  </si>
  <si>
    <t>1048500385</t>
  </si>
  <si>
    <t>R20001</t>
  </si>
  <si>
    <t>Odstavení a zprovoznění VTL plynovodu DN 100 provozovatelem GridServices s.r.o. dle D.1-01 Technické zprávy čl.2.8.</t>
  </si>
  <si>
    <t>809280110</t>
  </si>
  <si>
    <t>65</t>
  </si>
  <si>
    <t>R20012</t>
  </si>
  <si>
    <t>Odplynění pro propoje odstaveného potrubí DN 100 a následné odvzdušnění po propojích zprovozněnného potrubí DN 100</t>
  </si>
  <si>
    <t>-1648065745</t>
  </si>
  <si>
    <t>66</t>
  </si>
  <si>
    <t>R20013</t>
  </si>
  <si>
    <t>Rozpojení stáv. plynovodu DN 100</t>
  </si>
  <si>
    <t>-1237386169</t>
  </si>
  <si>
    <t>67</t>
  </si>
  <si>
    <t>R20014</t>
  </si>
  <si>
    <t>Propoj DN 100</t>
  </si>
  <si>
    <t>369370637</t>
  </si>
  <si>
    <t>propoj DN 100</t>
  </si>
  <si>
    <t>25-M</t>
  </si>
  <si>
    <t xml:space="preserve"> Povrchová úprava strojů a zařízení</t>
  </si>
  <si>
    <t>68</t>
  </si>
  <si>
    <t>250041444</t>
  </si>
  <si>
    <t>Otryskání křemičitým pískem povrchů potrubí do DN 600 mimo uzavřených nádob</t>
  </si>
  <si>
    <t>1843475478</t>
  </si>
  <si>
    <t>flexclad+serviwrap</t>
  </si>
  <si>
    <t>69</t>
  </si>
  <si>
    <t>581513000</t>
  </si>
  <si>
    <t>písek sklářský sušený ST frakce 03/08 VL</t>
  </si>
  <si>
    <t>1444860574</t>
  </si>
  <si>
    <t>(flexclad+serviwrap)*59/1000</t>
  </si>
  <si>
    <t xml:space="preserve"> Ostatní</t>
  </si>
  <si>
    <t>70</t>
  </si>
  <si>
    <t>R10040</t>
  </si>
  <si>
    <t>Mimostaveništní doprava, odvoz demont. potrubí, ekolog. likvidace</t>
  </si>
  <si>
    <t>1163181548</t>
  </si>
  <si>
    <t>71</t>
  </si>
  <si>
    <t>R10041</t>
  </si>
  <si>
    <t>Revize, TiČR</t>
  </si>
  <si>
    <t>1797185730</t>
  </si>
  <si>
    <t>VRN - Vedlejší rozpočtové náklady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</si>
  <si>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</si>
  <si>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</si>
  <si>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</si>
  <si>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</si>
  <si>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Vedlejší rozpočtové náklady</t>
  </si>
  <si>
    <t>VRN1</t>
  </si>
  <si>
    <t xml:space="preserve"> Průzkumné, geodetické a projektové práce</t>
  </si>
  <si>
    <t>012002000</t>
  </si>
  <si>
    <t>1024</t>
  </si>
  <si>
    <t>508997578</t>
  </si>
  <si>
    <t>VRN3</t>
  </si>
  <si>
    <t xml:space="preserve"> Zařízení staveniště</t>
  </si>
  <si>
    <t>030001000</t>
  </si>
  <si>
    <t>Zařízení staveniště</t>
  </si>
  <si>
    <t>1365643392</t>
  </si>
  <si>
    <t>035103001</t>
  </si>
  <si>
    <t>Pronájem ploch</t>
  </si>
  <si>
    <t>736498599</t>
  </si>
  <si>
    <t>VRN4</t>
  </si>
  <si>
    <t xml:space="preserve"> Inženýrská činnost</t>
  </si>
  <si>
    <t>045002000</t>
  </si>
  <si>
    <t>-773933690</t>
  </si>
  <si>
    <t xml:space="preserve">Geodetické práce a zpracování geometrického plánu 1x na CD nosiči ve formátu dgn. a pdf.
</t>
  </si>
  <si>
    <t>Dopravní podnik měst Liberce a Jablonec nad Nisou, a.s.</t>
  </si>
  <si>
    <t>Kompletační a koordinační činnost, dokumentace skutečného provedení stavby 2 paré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</si>
</sst>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22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29" workbookViewId="0">
      <selection activeCell="AH11" sqref="AH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6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90" t="s">
        <v>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9"/>
      <c r="BS5" s="16" t="s">
        <v>6</v>
      </c>
    </row>
    <row r="6" spans="1:74" ht="36.950000000000003" customHeight="1">
      <c r="B6" s="19"/>
      <c r="D6" s="23" t="s">
        <v>14</v>
      </c>
      <c r="K6" s="192" t="s">
        <v>15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9"/>
      <c r="BS6" s="16" t="s">
        <v>6</v>
      </c>
    </row>
    <row r="7" spans="1:74" ht="12" customHeight="1">
      <c r="B7" s="19"/>
      <c r="D7" s="24" t="s">
        <v>16</v>
      </c>
      <c r="K7" s="16" t="s">
        <v>1</v>
      </c>
      <c r="AK7" s="24" t="s">
        <v>17</v>
      </c>
      <c r="AN7" s="16" t="s">
        <v>1</v>
      </c>
      <c r="AR7" s="19"/>
      <c r="BS7" s="16" t="s">
        <v>6</v>
      </c>
    </row>
    <row r="8" spans="1:74" ht="12" customHeight="1">
      <c r="B8" s="19"/>
      <c r="D8" s="24" t="s">
        <v>18</v>
      </c>
      <c r="K8" s="16" t="s">
        <v>19</v>
      </c>
      <c r="AK8" s="24" t="s">
        <v>20</v>
      </c>
      <c r="AN8" s="16" t="s">
        <v>21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4" t="s">
        <v>22</v>
      </c>
      <c r="AK10" s="24" t="s">
        <v>23</v>
      </c>
      <c r="AN10" s="16" t="s">
        <v>1</v>
      </c>
      <c r="AR10" s="19"/>
      <c r="BS10" s="16" t="s">
        <v>6</v>
      </c>
    </row>
    <row r="11" spans="1:74" ht="18.399999999999999" customHeight="1">
      <c r="B11" s="19"/>
      <c r="E11" s="16" t="s">
        <v>503</v>
      </c>
      <c r="AK11" s="24" t="s">
        <v>25</v>
      </c>
      <c r="AN11" s="16" t="s">
        <v>1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4" t="s">
        <v>26</v>
      </c>
      <c r="AK13" s="24" t="s">
        <v>23</v>
      </c>
      <c r="AN13" s="16" t="s">
        <v>1</v>
      </c>
      <c r="AR13" s="19"/>
      <c r="BS13" s="16" t="s">
        <v>6</v>
      </c>
    </row>
    <row r="14" spans="1:74">
      <c r="B14" s="19"/>
      <c r="E14" s="16" t="s">
        <v>27</v>
      </c>
      <c r="AK14" s="24" t="s">
        <v>25</v>
      </c>
      <c r="AN14" s="16" t="s">
        <v>1</v>
      </c>
      <c r="AR14" s="19"/>
      <c r="BS14" s="16" t="s">
        <v>6</v>
      </c>
    </row>
    <row r="15" spans="1:74" ht="6.95" customHeight="1">
      <c r="B15" s="19"/>
      <c r="AR15" s="19"/>
      <c r="BS15" s="16" t="s">
        <v>3</v>
      </c>
    </row>
    <row r="16" spans="1:74" ht="12" customHeight="1">
      <c r="B16" s="19"/>
      <c r="D16" s="24" t="s">
        <v>28</v>
      </c>
      <c r="AK16" s="24" t="s">
        <v>23</v>
      </c>
      <c r="AN16" s="16" t="s">
        <v>1</v>
      </c>
      <c r="AR16" s="19"/>
      <c r="BS16" s="16" t="s">
        <v>3</v>
      </c>
    </row>
    <row r="17" spans="2:71" ht="18.399999999999999" customHeight="1">
      <c r="B17" s="19"/>
      <c r="E17" s="16" t="s">
        <v>29</v>
      </c>
      <c r="AK17" s="24" t="s">
        <v>25</v>
      </c>
      <c r="AN17" s="16" t="s">
        <v>1</v>
      </c>
      <c r="AR17" s="19"/>
      <c r="BS17" s="16" t="s">
        <v>30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4" t="s">
        <v>31</v>
      </c>
      <c r="AK19" s="24" t="s">
        <v>23</v>
      </c>
      <c r="AN19" s="16" t="s">
        <v>1</v>
      </c>
      <c r="AR19" s="19"/>
      <c r="BS19" s="16" t="s">
        <v>6</v>
      </c>
    </row>
    <row r="20" spans="2:71" ht="18.399999999999999" customHeight="1">
      <c r="B20" s="19"/>
      <c r="E20" s="16" t="s">
        <v>32</v>
      </c>
      <c r="AK20" s="24" t="s">
        <v>25</v>
      </c>
      <c r="AN20" s="16" t="s">
        <v>1</v>
      </c>
      <c r="AR20" s="19"/>
      <c r="BS20" s="16" t="s">
        <v>30</v>
      </c>
    </row>
    <row r="21" spans="2:71" ht="6.95" customHeight="1">
      <c r="B21" s="19"/>
      <c r="AR21" s="19"/>
    </row>
    <row r="22" spans="2:71" ht="12" customHeight="1">
      <c r="B22" s="19"/>
      <c r="D22" s="24" t="s">
        <v>33</v>
      </c>
      <c r="AR22" s="19"/>
    </row>
    <row r="23" spans="2:71" ht="16.5" customHeight="1">
      <c r="B23" s="19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9"/>
    </row>
    <row r="24" spans="2:71" ht="6.95" customHeight="1">
      <c r="B24" s="19"/>
      <c r="AR24" s="19"/>
    </row>
    <row r="25" spans="2:71" ht="6.95" customHeight="1">
      <c r="B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9"/>
    </row>
    <row r="26" spans="2:71" s="1" customFormat="1" ht="25.9" customHeight="1">
      <c r="B26" s="27"/>
      <c r="D26" s="28" t="s">
        <v>34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8">
        <f>ROUND(AG54,2)</f>
        <v>0</v>
      </c>
      <c r="AL26" s="199"/>
      <c r="AM26" s="199"/>
      <c r="AN26" s="199"/>
      <c r="AO26" s="199"/>
      <c r="AR26" s="27"/>
    </row>
    <row r="27" spans="2:71" s="1" customFormat="1" ht="6.95" customHeight="1">
      <c r="B27" s="27"/>
      <c r="AR27" s="27"/>
    </row>
    <row r="28" spans="2:71" s="1" customFormat="1">
      <c r="B28" s="27"/>
      <c r="L28" s="200" t="s">
        <v>35</v>
      </c>
      <c r="M28" s="200"/>
      <c r="N28" s="200"/>
      <c r="O28" s="200"/>
      <c r="P28" s="200"/>
      <c r="W28" s="200" t="s">
        <v>36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37</v>
      </c>
      <c r="AL28" s="200"/>
      <c r="AM28" s="200"/>
      <c r="AN28" s="200"/>
      <c r="AO28" s="200"/>
      <c r="AR28" s="27"/>
    </row>
    <row r="29" spans="2:71" s="2" customFormat="1" ht="14.45" customHeight="1">
      <c r="B29" s="31"/>
      <c r="D29" s="24" t="s">
        <v>38</v>
      </c>
      <c r="F29" s="24" t="s">
        <v>39</v>
      </c>
      <c r="L29" s="195">
        <v>0.21</v>
      </c>
      <c r="M29" s="194"/>
      <c r="N29" s="194"/>
      <c r="O29" s="194"/>
      <c r="P29" s="194"/>
      <c r="W29" s="193">
        <f>ROUND(AZ54,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ROUND(AV54, 2)</f>
        <v>0</v>
      </c>
      <c r="AL29" s="194"/>
      <c r="AM29" s="194"/>
      <c r="AN29" s="194"/>
      <c r="AO29" s="194"/>
      <c r="AR29" s="31"/>
    </row>
    <row r="30" spans="2:71" s="2" customFormat="1" ht="14.45" customHeight="1">
      <c r="B30" s="31"/>
      <c r="F30" s="24" t="s">
        <v>40</v>
      </c>
      <c r="L30" s="195">
        <v>0.15</v>
      </c>
      <c r="M30" s="194"/>
      <c r="N30" s="194"/>
      <c r="O30" s="194"/>
      <c r="P30" s="194"/>
      <c r="W30" s="193">
        <f>ROUND(BA54,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ROUND(AW54, 2)</f>
        <v>0</v>
      </c>
      <c r="AL30" s="194"/>
      <c r="AM30" s="194"/>
      <c r="AN30" s="194"/>
      <c r="AO30" s="194"/>
      <c r="AR30" s="31"/>
    </row>
    <row r="31" spans="2:71" s="2" customFormat="1" ht="14.45" hidden="1" customHeight="1">
      <c r="B31" s="31"/>
      <c r="F31" s="24" t="s">
        <v>41</v>
      </c>
      <c r="L31" s="195">
        <v>0.21</v>
      </c>
      <c r="M31" s="194"/>
      <c r="N31" s="194"/>
      <c r="O31" s="194"/>
      <c r="P31" s="194"/>
      <c r="W31" s="193">
        <f>ROUND(BB54,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1"/>
    </row>
    <row r="32" spans="2:71" s="2" customFormat="1" ht="14.45" hidden="1" customHeight="1">
      <c r="B32" s="31"/>
      <c r="F32" s="24" t="s">
        <v>42</v>
      </c>
      <c r="L32" s="195">
        <v>0.15</v>
      </c>
      <c r="M32" s="194"/>
      <c r="N32" s="194"/>
      <c r="O32" s="194"/>
      <c r="P32" s="194"/>
      <c r="W32" s="193">
        <f>ROUND(BC54,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1"/>
    </row>
    <row r="33" spans="2:44" s="2" customFormat="1" ht="14.45" hidden="1" customHeight="1">
      <c r="B33" s="31"/>
      <c r="F33" s="24" t="s">
        <v>43</v>
      </c>
      <c r="L33" s="195">
        <v>0</v>
      </c>
      <c r="M33" s="194"/>
      <c r="N33" s="194"/>
      <c r="O33" s="194"/>
      <c r="P33" s="194"/>
      <c r="W33" s="193">
        <f>ROUND(BD54,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10" t="s">
        <v>46</v>
      </c>
      <c r="Y35" s="202"/>
      <c r="Z35" s="202"/>
      <c r="AA35" s="202"/>
      <c r="AB35" s="202"/>
      <c r="AC35" s="35"/>
      <c r="AD35" s="35"/>
      <c r="AE35" s="35"/>
      <c r="AF35" s="35"/>
      <c r="AG35" s="35"/>
      <c r="AH35" s="35"/>
      <c r="AI35" s="35"/>
      <c r="AJ35" s="35"/>
      <c r="AK35" s="201">
        <f>SUM(AK26:AK33)</f>
        <v>0</v>
      </c>
      <c r="AL35" s="202"/>
      <c r="AM35" s="202"/>
      <c r="AN35" s="202"/>
      <c r="AO35" s="203"/>
      <c r="AP35" s="33"/>
      <c r="AQ35" s="33"/>
      <c r="AR35" s="27"/>
    </row>
    <row r="36" spans="2:44" s="1" customFormat="1" ht="6.95" customHeight="1">
      <c r="B36" s="27"/>
      <c r="AR36" s="27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7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7"/>
    </row>
    <row r="42" spans="2:44" s="1" customFormat="1" ht="24.95" customHeight="1">
      <c r="B42" s="27"/>
      <c r="C42" s="20" t="s">
        <v>47</v>
      </c>
      <c r="AR42" s="27"/>
    </row>
    <row r="43" spans="2:44" s="1" customFormat="1" ht="6.95" customHeight="1">
      <c r="B43" s="27"/>
      <c r="AR43" s="27"/>
    </row>
    <row r="44" spans="2:44" s="1" customFormat="1" ht="12" customHeight="1">
      <c r="B44" s="27"/>
      <c r="C44" s="24" t="s">
        <v>12</v>
      </c>
      <c r="L44" s="1" t="str">
        <f>K5</f>
        <v>0407</v>
      </c>
      <c r="AR44" s="27"/>
    </row>
    <row r="45" spans="2:44" s="3" customFormat="1" ht="36.950000000000003" customHeight="1">
      <c r="B45" s="41"/>
      <c r="C45" s="42" t="s">
        <v>14</v>
      </c>
      <c r="L45" s="205" t="str">
        <f>K6</f>
        <v>PROPOJ VTL PLYNOVODU OCEL DN100 NA PPČ. 941/3, K.Ú. VRATISLAVICE NAD NISOU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R45" s="41"/>
    </row>
    <row r="46" spans="2:44" s="1" customFormat="1" ht="6.95" customHeight="1">
      <c r="B46" s="27"/>
      <c r="AR46" s="27"/>
    </row>
    <row r="47" spans="2:44" s="1" customFormat="1" ht="12" customHeight="1">
      <c r="B47" s="27"/>
      <c r="C47" s="24" t="s">
        <v>18</v>
      </c>
      <c r="L47" s="43" t="str">
        <f>IF(K8="","",K8)</f>
        <v>Liberec – kraj Liberecký</v>
      </c>
      <c r="AI47" s="24" t="s">
        <v>20</v>
      </c>
      <c r="AM47" s="207" t="str">
        <f>IF(AN8= "","",AN8)</f>
        <v>23. 1. 2019</v>
      </c>
      <c r="AN47" s="207"/>
      <c r="AR47" s="27"/>
    </row>
    <row r="48" spans="2:44" s="1" customFormat="1" ht="6.95" customHeight="1">
      <c r="B48" s="27"/>
      <c r="AR48" s="27"/>
    </row>
    <row r="49" spans="1:91" s="1" customFormat="1" ht="13.7" customHeight="1">
      <c r="B49" s="27"/>
      <c r="C49" s="24" t="s">
        <v>22</v>
      </c>
      <c r="L49" s="1" t="str">
        <f>IF(E11= "","",E11)</f>
        <v>Dopravní podnik měst Liberce a Jablonec nad Nisou, a.s.</v>
      </c>
      <c r="AI49" s="24" t="s">
        <v>28</v>
      </c>
      <c r="AM49" s="181" t="str">
        <f>IF(E17="","",E17)</f>
        <v>Inpos – projekt ,s r.o.</v>
      </c>
      <c r="AN49" s="182"/>
      <c r="AO49" s="182"/>
      <c r="AP49" s="182"/>
      <c r="AR49" s="27"/>
      <c r="AS49" s="177" t="s">
        <v>48</v>
      </c>
      <c r="AT49" s="178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1" s="1" customFormat="1" ht="13.7" customHeight="1">
      <c r="B50" s="27"/>
      <c r="C50" s="24" t="s">
        <v>26</v>
      </c>
      <c r="L50" s="1" t="str">
        <f>IF(E14="","",E14)</f>
        <v xml:space="preserve"> </v>
      </c>
      <c r="AI50" s="24" t="s">
        <v>31</v>
      </c>
      <c r="AM50" s="181" t="str">
        <f>IF(E20="","",E20)</f>
        <v>Ing. Pařízek Jiří</v>
      </c>
      <c r="AN50" s="182"/>
      <c r="AO50" s="182"/>
      <c r="AP50" s="182"/>
      <c r="AR50" s="27"/>
      <c r="AS50" s="179"/>
      <c r="AT50" s="180"/>
      <c r="AU50" s="48"/>
      <c r="AV50" s="48"/>
      <c r="AW50" s="48"/>
      <c r="AX50" s="48"/>
      <c r="AY50" s="48"/>
      <c r="AZ50" s="48"/>
      <c r="BA50" s="48"/>
      <c r="BB50" s="48"/>
      <c r="BC50" s="48"/>
      <c r="BD50" s="49"/>
    </row>
    <row r="51" spans="1:91" s="1" customFormat="1" ht="10.9" customHeight="1">
      <c r="B51" s="27"/>
      <c r="AR51" s="27"/>
      <c r="AS51" s="179"/>
      <c r="AT51" s="180"/>
      <c r="AU51" s="48"/>
      <c r="AV51" s="48"/>
      <c r="AW51" s="48"/>
      <c r="AX51" s="48"/>
      <c r="AY51" s="48"/>
      <c r="AZ51" s="48"/>
      <c r="BA51" s="48"/>
      <c r="BB51" s="48"/>
      <c r="BC51" s="48"/>
      <c r="BD51" s="49"/>
    </row>
    <row r="52" spans="1:91" s="1" customFormat="1" ht="29.25" customHeight="1">
      <c r="B52" s="27"/>
      <c r="C52" s="204" t="s">
        <v>49</v>
      </c>
      <c r="D52" s="184"/>
      <c r="E52" s="184"/>
      <c r="F52" s="184"/>
      <c r="G52" s="184"/>
      <c r="H52" s="50"/>
      <c r="I52" s="183" t="s">
        <v>50</v>
      </c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208" t="s">
        <v>51</v>
      </c>
      <c r="AH52" s="184"/>
      <c r="AI52" s="184"/>
      <c r="AJ52" s="184"/>
      <c r="AK52" s="184"/>
      <c r="AL52" s="184"/>
      <c r="AM52" s="184"/>
      <c r="AN52" s="183" t="s">
        <v>52</v>
      </c>
      <c r="AO52" s="184"/>
      <c r="AP52" s="185"/>
      <c r="AQ52" s="51" t="s">
        <v>53</v>
      </c>
      <c r="AR52" s="27"/>
      <c r="AS52" s="52" t="s">
        <v>54</v>
      </c>
      <c r="AT52" s="53" t="s">
        <v>55</v>
      </c>
      <c r="AU52" s="53" t="s">
        <v>56</v>
      </c>
      <c r="AV52" s="53" t="s">
        <v>57</v>
      </c>
      <c r="AW52" s="53" t="s">
        <v>58</v>
      </c>
      <c r="AX52" s="53" t="s">
        <v>59</v>
      </c>
      <c r="AY52" s="53" t="s">
        <v>60</v>
      </c>
      <c r="AZ52" s="53" t="s">
        <v>61</v>
      </c>
      <c r="BA52" s="53" t="s">
        <v>62</v>
      </c>
      <c r="BB52" s="53" t="s">
        <v>63</v>
      </c>
      <c r="BC52" s="53" t="s">
        <v>64</v>
      </c>
      <c r="BD52" s="54" t="s">
        <v>65</v>
      </c>
    </row>
    <row r="53" spans="1:91" s="1" customFormat="1" ht="10.9" customHeight="1">
      <c r="B53" s="27"/>
      <c r="AR53" s="27"/>
      <c r="AS53" s="5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1" s="4" customFormat="1" ht="32.450000000000003" customHeight="1">
      <c r="B54" s="56"/>
      <c r="C54" s="57" t="s">
        <v>66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188">
        <f>ROUND(SUM(AG55:AG56),2)</f>
        <v>0</v>
      </c>
      <c r="AH54" s="188"/>
      <c r="AI54" s="188"/>
      <c r="AJ54" s="188"/>
      <c r="AK54" s="188"/>
      <c r="AL54" s="188"/>
      <c r="AM54" s="188"/>
      <c r="AN54" s="189">
        <f>SUM(AG54,AT54)</f>
        <v>0</v>
      </c>
      <c r="AO54" s="189"/>
      <c r="AP54" s="189"/>
      <c r="AQ54" s="60" t="s">
        <v>1</v>
      </c>
      <c r="AR54" s="56"/>
      <c r="AS54" s="61">
        <f>ROUND(SUM(AS55:AS56),2)</f>
        <v>0</v>
      </c>
      <c r="AT54" s="62">
        <f>ROUND(SUM(AV54:AW54),2)</f>
        <v>0</v>
      </c>
      <c r="AU54" s="63">
        <f>ROUND(SUM(AU55:AU56),5)</f>
        <v>577.62770999999998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ROUND(SUM(AZ55:AZ56),2)</f>
        <v>0</v>
      </c>
      <c r="BA54" s="62">
        <f>ROUND(SUM(BA55:BA56),2)</f>
        <v>0</v>
      </c>
      <c r="BB54" s="62">
        <f>ROUND(SUM(BB55:BB56),2)</f>
        <v>0</v>
      </c>
      <c r="BC54" s="62">
        <f>ROUND(SUM(BC55:BC56),2)</f>
        <v>0</v>
      </c>
      <c r="BD54" s="64">
        <f>ROUND(SUM(BD55:BD56),2)</f>
        <v>0</v>
      </c>
      <c r="BS54" s="65" t="s">
        <v>67</v>
      </c>
      <c r="BT54" s="65" t="s">
        <v>68</v>
      </c>
      <c r="BU54" s="66" t="s">
        <v>69</v>
      </c>
      <c r="BV54" s="65" t="s">
        <v>70</v>
      </c>
      <c r="BW54" s="65" t="s">
        <v>4</v>
      </c>
      <c r="BX54" s="65" t="s">
        <v>71</v>
      </c>
      <c r="CL54" s="65" t="s">
        <v>1</v>
      </c>
    </row>
    <row r="55" spans="1:91" s="5" customFormat="1" ht="27" customHeight="1">
      <c r="A55" s="67" t="s">
        <v>72</v>
      </c>
      <c r="B55" s="68"/>
      <c r="C55" s="69"/>
      <c r="D55" s="209" t="s">
        <v>73</v>
      </c>
      <c r="E55" s="209"/>
      <c r="F55" s="209"/>
      <c r="G55" s="209"/>
      <c r="H55" s="209"/>
      <c r="I55" s="70"/>
      <c r="J55" s="209" t="s">
        <v>74</v>
      </c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186">
        <f>'SO  501 - VTL plynovod DN...'!J30</f>
        <v>0</v>
      </c>
      <c r="AH55" s="187"/>
      <c r="AI55" s="187"/>
      <c r="AJ55" s="187"/>
      <c r="AK55" s="187"/>
      <c r="AL55" s="187"/>
      <c r="AM55" s="187"/>
      <c r="AN55" s="186">
        <f>SUM(AG55,AT55)</f>
        <v>0</v>
      </c>
      <c r="AO55" s="187"/>
      <c r="AP55" s="187"/>
      <c r="AQ55" s="71" t="s">
        <v>75</v>
      </c>
      <c r="AR55" s="68"/>
      <c r="AS55" s="72">
        <v>0</v>
      </c>
      <c r="AT55" s="73">
        <f>ROUND(SUM(AV55:AW55),2)</f>
        <v>0</v>
      </c>
      <c r="AU55" s="74">
        <f>'SO  501 - VTL plynovod DN...'!P86</f>
        <v>577.62771100000009</v>
      </c>
      <c r="AV55" s="73">
        <f>'SO  501 - VTL plynovod DN...'!J33</f>
        <v>0</v>
      </c>
      <c r="AW55" s="73">
        <f>'SO  501 - VTL plynovod DN...'!J34</f>
        <v>0</v>
      </c>
      <c r="AX55" s="73">
        <f>'SO  501 - VTL plynovod DN...'!J35</f>
        <v>0</v>
      </c>
      <c r="AY55" s="73">
        <f>'SO  501 - VTL plynovod DN...'!J36</f>
        <v>0</v>
      </c>
      <c r="AZ55" s="73">
        <f>'SO  501 - VTL plynovod DN...'!F33</f>
        <v>0</v>
      </c>
      <c r="BA55" s="73">
        <f>'SO  501 - VTL plynovod DN...'!F34</f>
        <v>0</v>
      </c>
      <c r="BB55" s="73">
        <f>'SO  501 - VTL plynovod DN...'!F35</f>
        <v>0</v>
      </c>
      <c r="BC55" s="73">
        <f>'SO  501 - VTL plynovod DN...'!F36</f>
        <v>0</v>
      </c>
      <c r="BD55" s="75">
        <f>'SO  501 - VTL plynovod DN...'!F37</f>
        <v>0</v>
      </c>
      <c r="BT55" s="76" t="s">
        <v>76</v>
      </c>
      <c r="BV55" s="76" t="s">
        <v>70</v>
      </c>
      <c r="BW55" s="76" t="s">
        <v>77</v>
      </c>
      <c r="BX55" s="76" t="s">
        <v>4</v>
      </c>
      <c r="CL55" s="76" t="s">
        <v>1</v>
      </c>
      <c r="CM55" s="76" t="s">
        <v>78</v>
      </c>
    </row>
    <row r="56" spans="1:91" s="5" customFormat="1" ht="16.5" customHeight="1">
      <c r="A56" s="67" t="s">
        <v>72</v>
      </c>
      <c r="B56" s="68"/>
      <c r="C56" s="69"/>
      <c r="D56" s="209" t="s">
        <v>79</v>
      </c>
      <c r="E56" s="209"/>
      <c r="F56" s="209"/>
      <c r="G56" s="209"/>
      <c r="H56" s="209"/>
      <c r="I56" s="70"/>
      <c r="J56" s="209" t="s">
        <v>80</v>
      </c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186">
        <f>'VRN - Vedlejší rozpočtové...'!J30</f>
        <v>0</v>
      </c>
      <c r="AH56" s="187"/>
      <c r="AI56" s="187"/>
      <c r="AJ56" s="187"/>
      <c r="AK56" s="187"/>
      <c r="AL56" s="187"/>
      <c r="AM56" s="187"/>
      <c r="AN56" s="186">
        <f>SUM(AG56,AT56)</f>
        <v>0</v>
      </c>
      <c r="AO56" s="187"/>
      <c r="AP56" s="187"/>
      <c r="AQ56" s="71" t="s">
        <v>75</v>
      </c>
      <c r="AR56" s="68"/>
      <c r="AS56" s="77">
        <v>0</v>
      </c>
      <c r="AT56" s="78">
        <f>ROUND(SUM(AV56:AW56),2)</f>
        <v>0</v>
      </c>
      <c r="AU56" s="79">
        <f>'VRN - Vedlejší rozpočtové...'!P83</f>
        <v>0</v>
      </c>
      <c r="AV56" s="78">
        <f>'VRN - Vedlejší rozpočtové...'!J33</f>
        <v>0</v>
      </c>
      <c r="AW56" s="78">
        <f>'VRN - Vedlejší rozpočtové...'!J34</f>
        <v>0</v>
      </c>
      <c r="AX56" s="78">
        <f>'VRN - Vedlejší rozpočtové...'!J35</f>
        <v>0</v>
      </c>
      <c r="AY56" s="78">
        <f>'VRN - Vedlejší rozpočtové...'!J36</f>
        <v>0</v>
      </c>
      <c r="AZ56" s="78">
        <f>'VRN - Vedlejší rozpočtové...'!F33</f>
        <v>0</v>
      </c>
      <c r="BA56" s="78">
        <f>'VRN - Vedlejší rozpočtové...'!F34</f>
        <v>0</v>
      </c>
      <c r="BB56" s="78">
        <f>'VRN - Vedlejší rozpočtové...'!F35</f>
        <v>0</v>
      </c>
      <c r="BC56" s="78">
        <f>'VRN - Vedlejší rozpočtové...'!F36</f>
        <v>0</v>
      </c>
      <c r="BD56" s="80">
        <f>'VRN - Vedlejší rozpočtové...'!F37</f>
        <v>0</v>
      </c>
      <c r="BT56" s="76" t="s">
        <v>76</v>
      </c>
      <c r="BV56" s="76" t="s">
        <v>70</v>
      </c>
      <c r="BW56" s="76" t="s">
        <v>81</v>
      </c>
      <c r="BX56" s="76" t="s">
        <v>4</v>
      </c>
      <c r="CL56" s="76" t="s">
        <v>1</v>
      </c>
      <c r="CM56" s="76" t="s">
        <v>78</v>
      </c>
    </row>
    <row r="57" spans="1:91" s="1" customFormat="1" ht="30" customHeight="1">
      <c r="B57" s="27"/>
      <c r="AR57" s="27"/>
    </row>
    <row r="58" spans="1:91" s="1" customFormat="1" ht="6.95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27"/>
    </row>
  </sheetData>
  <mergeCells count="44">
    <mergeCell ref="D55:H55"/>
    <mergeCell ref="J55:AF55"/>
    <mergeCell ref="D56:H56"/>
    <mergeCell ref="J56:AF56"/>
    <mergeCell ref="X35:AB35"/>
    <mergeCell ref="AK35:AO35"/>
    <mergeCell ref="C52:G52"/>
    <mergeCell ref="L45:AO45"/>
    <mergeCell ref="AM47:AN47"/>
    <mergeCell ref="I52:AF52"/>
    <mergeCell ref="AG52:AM52"/>
    <mergeCell ref="W29:AE29"/>
    <mergeCell ref="W32:AE32"/>
    <mergeCell ref="W30:AE30"/>
    <mergeCell ref="W31:AE31"/>
    <mergeCell ref="W33:AE33"/>
    <mergeCell ref="AR2:BE2"/>
    <mergeCell ref="E23:AN23"/>
    <mergeCell ref="AK26:AO26"/>
    <mergeCell ref="L28:P28"/>
    <mergeCell ref="W28:AE28"/>
    <mergeCell ref="AK28:AO28"/>
    <mergeCell ref="AN56:AP56"/>
    <mergeCell ref="AG56:AM56"/>
    <mergeCell ref="AG54:AM54"/>
    <mergeCell ref="AN54:AP54"/>
    <mergeCell ref="K5:AO5"/>
    <mergeCell ref="K6:AO6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AS49:AT51"/>
    <mergeCell ref="AM49:AP49"/>
    <mergeCell ref="AM50:AP50"/>
    <mergeCell ref="AN52:AP52"/>
    <mergeCell ref="AN55:AP55"/>
    <mergeCell ref="AG55:AM55"/>
  </mergeCells>
  <hyperlinks>
    <hyperlink ref="A55" location="'SO  501 - VTL plynovod DN...'!C2" display="/"/>
    <hyperlink ref="A56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6"/>
  <sheetViews>
    <sheetView showGridLines="0" topLeftCell="A93" workbookViewId="0">
      <selection activeCell="F54" sqref="F5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56">
      <c r="A1" s="81"/>
    </row>
    <row r="2" spans="1:56" ht="36.950000000000003" customHeight="1">
      <c r="L2" s="196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77</v>
      </c>
      <c r="AZ2" s="82" t="s">
        <v>82</v>
      </c>
      <c r="BA2" s="82" t="s">
        <v>1</v>
      </c>
      <c r="BB2" s="82" t="s">
        <v>1</v>
      </c>
      <c r="BC2" s="82" t="s">
        <v>83</v>
      </c>
      <c r="BD2" s="82" t="s">
        <v>78</v>
      </c>
    </row>
    <row r="3" spans="1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  <c r="AZ3" s="82" t="s">
        <v>84</v>
      </c>
      <c r="BA3" s="82" t="s">
        <v>1</v>
      </c>
      <c r="BB3" s="82" t="s">
        <v>1</v>
      </c>
      <c r="BC3" s="82" t="s">
        <v>85</v>
      </c>
      <c r="BD3" s="82" t="s">
        <v>78</v>
      </c>
    </row>
    <row r="4" spans="1:56" ht="24.95" customHeight="1">
      <c r="B4" s="19"/>
      <c r="D4" s="20" t="s">
        <v>86</v>
      </c>
      <c r="L4" s="19"/>
      <c r="M4" s="21" t="s">
        <v>10</v>
      </c>
      <c r="AT4" s="16" t="s">
        <v>3</v>
      </c>
      <c r="AZ4" s="82" t="s">
        <v>87</v>
      </c>
      <c r="BA4" s="82" t="s">
        <v>1</v>
      </c>
      <c r="BB4" s="82" t="s">
        <v>1</v>
      </c>
      <c r="BC4" s="82" t="s">
        <v>88</v>
      </c>
      <c r="BD4" s="82" t="s">
        <v>78</v>
      </c>
    </row>
    <row r="5" spans="1:56" ht="6.95" customHeight="1">
      <c r="B5" s="19"/>
      <c r="L5" s="19"/>
      <c r="AZ5" s="82" t="s">
        <v>89</v>
      </c>
      <c r="BA5" s="82" t="s">
        <v>1</v>
      </c>
      <c r="BB5" s="82" t="s">
        <v>1</v>
      </c>
      <c r="BC5" s="82" t="s">
        <v>88</v>
      </c>
      <c r="BD5" s="82" t="s">
        <v>78</v>
      </c>
    </row>
    <row r="6" spans="1:56" ht="12" customHeight="1">
      <c r="B6" s="19"/>
      <c r="D6" s="24" t="s">
        <v>14</v>
      </c>
      <c r="L6" s="19"/>
      <c r="AZ6" s="82" t="s">
        <v>90</v>
      </c>
      <c r="BA6" s="82" t="s">
        <v>90</v>
      </c>
      <c r="BB6" s="82" t="s">
        <v>1</v>
      </c>
      <c r="BC6" s="82" t="s">
        <v>91</v>
      </c>
      <c r="BD6" s="82" t="s">
        <v>78</v>
      </c>
    </row>
    <row r="7" spans="1:56" ht="16.5" customHeight="1">
      <c r="B7" s="19"/>
      <c r="E7" s="211" t="str">
        <f>'Rekapitulace stavby'!K6</f>
        <v>PROPOJ VTL PLYNOVODU OCEL DN100 NA PPČ. 941/3, K.Ú. VRATISLAVICE NAD NISOU</v>
      </c>
      <c r="F7" s="212"/>
      <c r="G7" s="212"/>
      <c r="H7" s="212"/>
      <c r="L7" s="19"/>
      <c r="AZ7" s="82" t="s">
        <v>92</v>
      </c>
      <c r="BA7" s="82" t="s">
        <v>92</v>
      </c>
      <c r="BB7" s="82" t="s">
        <v>1</v>
      </c>
      <c r="BC7" s="82" t="s">
        <v>93</v>
      </c>
      <c r="BD7" s="82" t="s">
        <v>78</v>
      </c>
    </row>
    <row r="8" spans="1:56" s="1" customFormat="1" ht="12" customHeight="1">
      <c r="B8" s="27"/>
      <c r="D8" s="24" t="s">
        <v>94</v>
      </c>
      <c r="L8" s="27"/>
    </row>
    <row r="9" spans="1:56" s="1" customFormat="1" ht="36.950000000000003" customHeight="1">
      <c r="B9" s="27"/>
      <c r="E9" s="205" t="s">
        <v>95</v>
      </c>
      <c r="F9" s="182"/>
      <c r="G9" s="182"/>
      <c r="H9" s="182"/>
      <c r="L9" s="27"/>
    </row>
    <row r="10" spans="1:56" s="1" customFormat="1">
      <c r="B10" s="27"/>
      <c r="L10" s="27"/>
    </row>
    <row r="11" spans="1:56" s="1" customFormat="1" ht="12" customHeigh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L11" s="27"/>
    </row>
    <row r="12" spans="1:56" s="1" customFormat="1" ht="12" customHeight="1">
      <c r="B12" s="27"/>
      <c r="D12" s="24" t="s">
        <v>18</v>
      </c>
      <c r="F12" s="16" t="s">
        <v>19</v>
      </c>
      <c r="I12" s="24" t="s">
        <v>20</v>
      </c>
      <c r="J12" s="44" t="str">
        <f>'Rekapitulace stavby'!AN8</f>
        <v>23. 1. 2019</v>
      </c>
      <c r="L12" s="27"/>
    </row>
    <row r="13" spans="1:56" s="1" customFormat="1" ht="10.9" customHeight="1">
      <c r="B13" s="27"/>
      <c r="L13" s="27"/>
    </row>
    <row r="14" spans="1:56" s="1" customFormat="1" ht="12" customHeight="1">
      <c r="B14" s="27"/>
      <c r="D14" s="24" t="s">
        <v>22</v>
      </c>
      <c r="I14" s="24" t="s">
        <v>23</v>
      </c>
      <c r="J14" s="16" t="s">
        <v>1</v>
      </c>
      <c r="L14" s="27"/>
    </row>
    <row r="15" spans="1:56" s="1" customFormat="1" ht="18" customHeight="1">
      <c r="B15" s="27"/>
      <c r="E15" s="16" t="s">
        <v>24</v>
      </c>
      <c r="I15" s="24" t="s">
        <v>25</v>
      </c>
      <c r="J15" s="16" t="s">
        <v>1</v>
      </c>
      <c r="L15" s="27"/>
    </row>
    <row r="16" spans="1:56" s="1" customFormat="1" ht="6.95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16" t="str">
        <f>'Rekapitulace stavby'!AN13</f>
        <v/>
      </c>
      <c r="L17" s="27"/>
    </row>
    <row r="18" spans="2:12" s="1" customFormat="1" ht="18" customHeight="1">
      <c r="B18" s="27"/>
      <c r="E18" s="190" t="str">
        <f>'Rekapitulace stavby'!E14</f>
        <v xml:space="preserve"> </v>
      </c>
      <c r="F18" s="190"/>
      <c r="G18" s="190"/>
      <c r="H18" s="190"/>
      <c r="I18" s="24" t="s">
        <v>25</v>
      </c>
      <c r="J18" s="16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28</v>
      </c>
      <c r="I20" s="24" t="s">
        <v>23</v>
      </c>
      <c r="J20" s="16" t="s">
        <v>1</v>
      </c>
      <c r="L20" s="27"/>
    </row>
    <row r="21" spans="2:12" s="1" customFormat="1" ht="18" customHeight="1">
      <c r="B21" s="27"/>
      <c r="E21" s="16" t="s">
        <v>29</v>
      </c>
      <c r="I21" s="24" t="s">
        <v>25</v>
      </c>
      <c r="J21" s="16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31</v>
      </c>
      <c r="I23" s="24" t="s">
        <v>23</v>
      </c>
      <c r="J23" s="16" t="s">
        <v>1</v>
      </c>
      <c r="L23" s="27"/>
    </row>
    <row r="24" spans="2:12" s="1" customFormat="1" ht="18" customHeight="1">
      <c r="B24" s="27"/>
      <c r="E24" s="16" t="s">
        <v>32</v>
      </c>
      <c r="I24" s="24" t="s">
        <v>25</v>
      </c>
      <c r="J24" s="16" t="s">
        <v>1</v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33</v>
      </c>
      <c r="L26" s="27"/>
    </row>
    <row r="27" spans="2:12" s="6" customFormat="1" ht="16.5" customHeight="1">
      <c r="B27" s="83"/>
      <c r="E27" s="197" t="s">
        <v>1</v>
      </c>
      <c r="F27" s="197"/>
      <c r="G27" s="197"/>
      <c r="H27" s="197"/>
      <c r="L27" s="83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5"/>
      <c r="E29" s="45"/>
      <c r="F29" s="45"/>
      <c r="G29" s="45"/>
      <c r="H29" s="45"/>
      <c r="I29" s="45"/>
      <c r="J29" s="45"/>
      <c r="K29" s="45"/>
      <c r="L29" s="27"/>
    </row>
    <row r="30" spans="2:12" s="1" customFormat="1" ht="25.35" customHeight="1">
      <c r="B30" s="27"/>
      <c r="D30" s="84" t="s">
        <v>34</v>
      </c>
      <c r="J30" s="59">
        <f>ROUND(J86, 2)</f>
        <v>0</v>
      </c>
      <c r="L30" s="27"/>
    </row>
    <row r="31" spans="2:12" s="1" customFormat="1" ht="6.95" customHeight="1">
      <c r="B31" s="27"/>
      <c r="D31" s="45"/>
      <c r="E31" s="45"/>
      <c r="F31" s="45"/>
      <c r="G31" s="45"/>
      <c r="H31" s="45"/>
      <c r="I31" s="45"/>
      <c r="J31" s="45"/>
      <c r="K31" s="45"/>
      <c r="L31" s="27"/>
    </row>
    <row r="32" spans="2:12" s="1" customFormat="1" ht="14.45" customHeight="1">
      <c r="B32" s="27"/>
      <c r="F32" s="30" t="s">
        <v>36</v>
      </c>
      <c r="I32" s="30" t="s">
        <v>35</v>
      </c>
      <c r="J32" s="30" t="s">
        <v>37</v>
      </c>
      <c r="L32" s="27"/>
    </row>
    <row r="33" spans="2:12" s="1" customFormat="1" ht="14.45" customHeight="1">
      <c r="B33" s="27"/>
      <c r="D33" s="24" t="s">
        <v>38</v>
      </c>
      <c r="E33" s="24" t="s">
        <v>39</v>
      </c>
      <c r="F33" s="85">
        <f>ROUND((SUM(BE86:BE235)),  2)</f>
        <v>0</v>
      </c>
      <c r="I33" s="32">
        <v>0.21</v>
      </c>
      <c r="J33" s="85">
        <f>ROUND(((SUM(BE86:BE235))*I33),  2)</f>
        <v>0</v>
      </c>
      <c r="L33" s="27"/>
    </row>
    <row r="34" spans="2:12" s="1" customFormat="1" ht="14.45" customHeight="1">
      <c r="B34" s="27"/>
      <c r="E34" s="24" t="s">
        <v>40</v>
      </c>
      <c r="F34" s="85">
        <f>ROUND((SUM(BF86:BF235)),  2)</f>
        <v>0</v>
      </c>
      <c r="I34" s="32">
        <v>0.15</v>
      </c>
      <c r="J34" s="85">
        <f>ROUND(((SUM(BF86:BF235))*I34),  2)</f>
        <v>0</v>
      </c>
      <c r="L34" s="27"/>
    </row>
    <row r="35" spans="2:12" s="1" customFormat="1" ht="14.45" hidden="1" customHeight="1">
      <c r="B35" s="27"/>
      <c r="E35" s="24" t="s">
        <v>41</v>
      </c>
      <c r="F35" s="85">
        <f>ROUND((SUM(BG86:BG235)),  2)</f>
        <v>0</v>
      </c>
      <c r="I35" s="32">
        <v>0.21</v>
      </c>
      <c r="J35" s="85">
        <f>0</f>
        <v>0</v>
      </c>
      <c r="L35" s="27"/>
    </row>
    <row r="36" spans="2:12" s="1" customFormat="1" ht="14.45" hidden="1" customHeight="1">
      <c r="B36" s="27"/>
      <c r="E36" s="24" t="s">
        <v>42</v>
      </c>
      <c r="F36" s="85">
        <f>ROUND((SUM(BH86:BH235)),  2)</f>
        <v>0</v>
      </c>
      <c r="I36" s="32">
        <v>0.15</v>
      </c>
      <c r="J36" s="85">
        <f>0</f>
        <v>0</v>
      </c>
      <c r="L36" s="27"/>
    </row>
    <row r="37" spans="2:12" s="1" customFormat="1" ht="14.45" hidden="1" customHeight="1">
      <c r="B37" s="27"/>
      <c r="E37" s="24" t="s">
        <v>43</v>
      </c>
      <c r="F37" s="85">
        <f>ROUND((SUM(BI86:BI235)),  2)</f>
        <v>0</v>
      </c>
      <c r="I37" s="32">
        <v>0</v>
      </c>
      <c r="J37" s="85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6"/>
      <c r="D39" s="87" t="s">
        <v>44</v>
      </c>
      <c r="E39" s="50"/>
      <c r="F39" s="50"/>
      <c r="G39" s="88" t="s">
        <v>45</v>
      </c>
      <c r="H39" s="89" t="s">
        <v>46</v>
      </c>
      <c r="I39" s="50"/>
      <c r="J39" s="90">
        <f>SUM(J30:J37)</f>
        <v>0</v>
      </c>
      <c r="K39" s="91"/>
      <c r="L39" s="27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7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7"/>
    </row>
    <row r="45" spans="2:12" s="1" customFormat="1" ht="24.95" customHeight="1">
      <c r="B45" s="27"/>
      <c r="C45" s="20" t="s">
        <v>96</v>
      </c>
      <c r="L45" s="27"/>
    </row>
    <row r="46" spans="2:12" s="1" customFormat="1" ht="6.95" customHeight="1">
      <c r="B46" s="27"/>
      <c r="L46" s="27"/>
    </row>
    <row r="47" spans="2:12" s="1" customFormat="1" ht="12" customHeight="1">
      <c r="B47" s="27"/>
      <c r="C47" s="24" t="s">
        <v>14</v>
      </c>
      <c r="L47" s="27"/>
    </row>
    <row r="48" spans="2:12" s="1" customFormat="1" ht="16.5" customHeight="1">
      <c r="B48" s="27"/>
      <c r="E48" s="211" t="str">
        <f>E7</f>
        <v>PROPOJ VTL PLYNOVODU OCEL DN100 NA PPČ. 941/3, K.Ú. VRATISLAVICE NAD NISOU</v>
      </c>
      <c r="F48" s="212"/>
      <c r="G48" s="212"/>
      <c r="H48" s="212"/>
      <c r="L48" s="27"/>
    </row>
    <row r="49" spans="2:47" s="1" customFormat="1" ht="12" customHeight="1">
      <c r="B49" s="27"/>
      <c r="C49" s="24" t="s">
        <v>94</v>
      </c>
      <c r="L49" s="27"/>
    </row>
    <row r="50" spans="2:47" s="1" customFormat="1" ht="16.5" customHeight="1">
      <c r="B50" s="27"/>
      <c r="E50" s="205" t="str">
        <f>E9</f>
        <v>SO  501 - VTL plynovod DN 100</v>
      </c>
      <c r="F50" s="182"/>
      <c r="G50" s="182"/>
      <c r="H50" s="182"/>
      <c r="L50" s="27"/>
    </row>
    <row r="51" spans="2:47" s="1" customFormat="1" ht="6.95" customHeight="1">
      <c r="B51" s="27"/>
      <c r="L51" s="27"/>
    </row>
    <row r="52" spans="2:47" s="1" customFormat="1" ht="12" customHeight="1">
      <c r="B52" s="27"/>
      <c r="C52" s="24" t="s">
        <v>18</v>
      </c>
      <c r="F52" s="16" t="str">
        <f>F12</f>
        <v>Liberec – kraj Liberecký</v>
      </c>
      <c r="I52" s="24" t="s">
        <v>20</v>
      </c>
      <c r="J52" s="44" t="str">
        <f>IF(J12="","",J12)</f>
        <v>23. 1. 2019</v>
      </c>
      <c r="L52" s="27"/>
    </row>
    <row r="53" spans="2:47" s="1" customFormat="1" ht="6.95" customHeight="1">
      <c r="B53" s="27"/>
      <c r="L53" s="27"/>
    </row>
    <row r="54" spans="2:47" s="1" customFormat="1" ht="13.7" customHeight="1">
      <c r="B54" s="27"/>
      <c r="C54" s="24" t="s">
        <v>22</v>
      </c>
      <c r="F54" s="16" t="str">
        <f>E15</f>
        <v>Dopravní podnik měst Liberce a Jablonec nad Nisou,</v>
      </c>
      <c r="I54" s="24" t="s">
        <v>28</v>
      </c>
      <c r="J54" s="25" t="str">
        <f>E21</f>
        <v>Inpos – projekt ,s r.o.</v>
      </c>
      <c r="L54" s="27"/>
    </row>
    <row r="55" spans="2:47" s="1" customFormat="1" ht="13.7" customHeight="1">
      <c r="B55" s="27"/>
      <c r="C55" s="24" t="s">
        <v>26</v>
      </c>
      <c r="F55" s="16" t="str">
        <f>IF(E18="","",E18)</f>
        <v xml:space="preserve"> </v>
      </c>
      <c r="I55" s="24" t="s">
        <v>31</v>
      </c>
      <c r="J55" s="25" t="str">
        <f>E24</f>
        <v>Ing. Pařízek Jiří</v>
      </c>
      <c r="L55" s="27"/>
    </row>
    <row r="56" spans="2:47" s="1" customFormat="1" ht="10.35" customHeight="1">
      <c r="B56" s="27"/>
      <c r="L56" s="27"/>
    </row>
    <row r="57" spans="2:47" s="1" customFormat="1" ht="29.25" customHeight="1">
      <c r="B57" s="27"/>
      <c r="C57" s="92" t="s">
        <v>97</v>
      </c>
      <c r="D57" s="86"/>
      <c r="E57" s="86"/>
      <c r="F57" s="86"/>
      <c r="G57" s="86"/>
      <c r="H57" s="86"/>
      <c r="I57" s="86"/>
      <c r="J57" s="93" t="s">
        <v>98</v>
      </c>
      <c r="K57" s="86"/>
      <c r="L57" s="27"/>
    </row>
    <row r="58" spans="2:47" s="1" customFormat="1" ht="10.35" customHeight="1">
      <c r="B58" s="27"/>
      <c r="L58" s="27"/>
    </row>
    <row r="59" spans="2:47" s="1" customFormat="1" ht="22.9" customHeight="1">
      <c r="B59" s="27"/>
      <c r="C59" s="94" t="s">
        <v>99</v>
      </c>
      <c r="J59" s="59">
        <f>J86</f>
        <v>0</v>
      </c>
      <c r="L59" s="27"/>
      <c r="AU59" s="16" t="s">
        <v>100</v>
      </c>
    </row>
    <row r="60" spans="2:47" s="7" customFormat="1" ht="24.95" customHeight="1">
      <c r="B60" s="95"/>
      <c r="D60" s="96" t="s">
        <v>101</v>
      </c>
      <c r="E60" s="97"/>
      <c r="F60" s="97"/>
      <c r="G60" s="97"/>
      <c r="H60" s="97"/>
      <c r="I60" s="97"/>
      <c r="J60" s="98">
        <f>J87</f>
        <v>0</v>
      </c>
      <c r="L60" s="95"/>
    </row>
    <row r="61" spans="2:47" s="8" customFormat="1" ht="19.899999999999999" customHeight="1">
      <c r="B61" s="99"/>
      <c r="D61" s="100" t="s">
        <v>102</v>
      </c>
      <c r="E61" s="101"/>
      <c r="F61" s="101"/>
      <c r="G61" s="101"/>
      <c r="H61" s="101"/>
      <c r="I61" s="101"/>
      <c r="J61" s="102">
        <f>J88</f>
        <v>0</v>
      </c>
      <c r="L61" s="99"/>
    </row>
    <row r="62" spans="2:47" s="8" customFormat="1" ht="19.899999999999999" customHeight="1">
      <c r="B62" s="99"/>
      <c r="D62" s="100" t="s">
        <v>103</v>
      </c>
      <c r="E62" s="101"/>
      <c r="F62" s="101"/>
      <c r="G62" s="101"/>
      <c r="H62" s="101"/>
      <c r="I62" s="101"/>
      <c r="J62" s="102">
        <f>J160</f>
        <v>0</v>
      </c>
      <c r="L62" s="99"/>
    </row>
    <row r="63" spans="2:47" s="7" customFormat="1" ht="24.95" customHeight="1">
      <c r="B63" s="95"/>
      <c r="D63" s="96" t="s">
        <v>104</v>
      </c>
      <c r="E63" s="97"/>
      <c r="F63" s="97"/>
      <c r="G63" s="97"/>
      <c r="H63" s="97"/>
      <c r="I63" s="97"/>
      <c r="J63" s="98">
        <f>J167</f>
        <v>0</v>
      </c>
      <c r="L63" s="95"/>
    </row>
    <row r="64" spans="2:47" s="8" customFormat="1" ht="19.899999999999999" customHeight="1">
      <c r="B64" s="99"/>
      <c r="D64" s="100" t="s">
        <v>105</v>
      </c>
      <c r="E64" s="101"/>
      <c r="F64" s="101"/>
      <c r="G64" s="101"/>
      <c r="H64" s="101"/>
      <c r="I64" s="101"/>
      <c r="J64" s="102">
        <f>J168</f>
        <v>0</v>
      </c>
      <c r="L64" s="99"/>
    </row>
    <row r="65" spans="2:12" s="8" customFormat="1" ht="19.899999999999999" customHeight="1">
      <c r="B65" s="99"/>
      <c r="D65" s="100" t="s">
        <v>106</v>
      </c>
      <c r="E65" s="101"/>
      <c r="F65" s="101"/>
      <c r="G65" s="101"/>
      <c r="H65" s="101"/>
      <c r="I65" s="101"/>
      <c r="J65" s="102">
        <f>J228</f>
        <v>0</v>
      </c>
      <c r="L65" s="99"/>
    </row>
    <row r="66" spans="2:12" s="8" customFormat="1" ht="19.899999999999999" customHeight="1">
      <c r="B66" s="99"/>
      <c r="D66" s="100" t="s">
        <v>107</v>
      </c>
      <c r="E66" s="101"/>
      <c r="F66" s="101"/>
      <c r="G66" s="101"/>
      <c r="H66" s="101"/>
      <c r="I66" s="101"/>
      <c r="J66" s="102">
        <f>J233</f>
        <v>0</v>
      </c>
      <c r="L66" s="99"/>
    </row>
    <row r="67" spans="2:12" s="1" customFormat="1" ht="21.75" customHeight="1">
      <c r="B67" s="27"/>
      <c r="L67" s="27"/>
    </row>
    <row r="68" spans="2:12" s="1" customFormat="1" ht="6.95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7"/>
    </row>
    <row r="72" spans="2:12" s="1" customFormat="1" ht="6.95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7"/>
    </row>
    <row r="73" spans="2:12" s="1" customFormat="1" ht="24.95" customHeight="1">
      <c r="B73" s="27"/>
      <c r="C73" s="20" t="s">
        <v>108</v>
      </c>
      <c r="L73" s="27"/>
    </row>
    <row r="74" spans="2:12" s="1" customFormat="1" ht="6.95" customHeight="1">
      <c r="B74" s="27"/>
      <c r="L74" s="27"/>
    </row>
    <row r="75" spans="2:12" s="1" customFormat="1" ht="12" customHeight="1">
      <c r="B75" s="27"/>
      <c r="C75" s="24" t="s">
        <v>14</v>
      </c>
      <c r="L75" s="27"/>
    </row>
    <row r="76" spans="2:12" s="1" customFormat="1" ht="16.5" customHeight="1">
      <c r="B76" s="27"/>
      <c r="E76" s="211" t="str">
        <f>E7</f>
        <v>PROPOJ VTL PLYNOVODU OCEL DN100 NA PPČ. 941/3, K.Ú. VRATISLAVICE NAD NISOU</v>
      </c>
      <c r="F76" s="212"/>
      <c r="G76" s="212"/>
      <c r="H76" s="212"/>
      <c r="L76" s="27"/>
    </row>
    <row r="77" spans="2:12" s="1" customFormat="1" ht="12" customHeight="1">
      <c r="B77" s="27"/>
      <c r="C77" s="24" t="s">
        <v>94</v>
      </c>
      <c r="L77" s="27"/>
    </row>
    <row r="78" spans="2:12" s="1" customFormat="1" ht="16.5" customHeight="1">
      <c r="B78" s="27"/>
      <c r="E78" s="205" t="str">
        <f>E9</f>
        <v>SO  501 - VTL plynovod DN 100</v>
      </c>
      <c r="F78" s="182"/>
      <c r="G78" s="182"/>
      <c r="H78" s="182"/>
      <c r="L78" s="27"/>
    </row>
    <row r="79" spans="2:12" s="1" customFormat="1" ht="6.95" customHeight="1">
      <c r="B79" s="27"/>
      <c r="L79" s="27"/>
    </row>
    <row r="80" spans="2:12" s="1" customFormat="1" ht="12" customHeight="1">
      <c r="B80" s="27"/>
      <c r="C80" s="24" t="s">
        <v>18</v>
      </c>
      <c r="F80" s="16" t="str">
        <f>F12</f>
        <v>Liberec – kraj Liberecký</v>
      </c>
      <c r="I80" s="24" t="s">
        <v>20</v>
      </c>
      <c r="J80" s="44" t="str">
        <f>IF(J12="","",J12)</f>
        <v>23. 1. 2019</v>
      </c>
      <c r="L80" s="27"/>
    </row>
    <row r="81" spans="2:65" s="1" customFormat="1" ht="6.95" customHeight="1">
      <c r="B81" s="27"/>
      <c r="L81" s="27"/>
    </row>
    <row r="82" spans="2:65" s="1" customFormat="1" ht="13.7" customHeight="1">
      <c r="B82" s="27"/>
      <c r="C82" s="24" t="s">
        <v>22</v>
      </c>
      <c r="F82" s="16" t="str">
        <f>E15</f>
        <v>Dopravní podnik měst Liberce a Jablonec nad Nisou,</v>
      </c>
      <c r="I82" s="24" t="s">
        <v>28</v>
      </c>
      <c r="J82" s="25" t="str">
        <f>E21</f>
        <v>Inpos – projekt ,s r.o.</v>
      </c>
      <c r="L82" s="27"/>
    </row>
    <row r="83" spans="2:65" s="1" customFormat="1" ht="13.7" customHeight="1">
      <c r="B83" s="27"/>
      <c r="C83" s="24" t="s">
        <v>26</v>
      </c>
      <c r="F83" s="16" t="str">
        <f>IF(E18="","",E18)</f>
        <v xml:space="preserve"> </v>
      </c>
      <c r="I83" s="24" t="s">
        <v>31</v>
      </c>
      <c r="J83" s="25" t="str">
        <f>E24</f>
        <v>Ing. Pařízek Jiří</v>
      </c>
      <c r="L83" s="27"/>
    </row>
    <row r="84" spans="2:65" s="1" customFormat="1" ht="10.35" customHeight="1">
      <c r="B84" s="27"/>
      <c r="L84" s="27"/>
    </row>
    <row r="85" spans="2:65" s="9" customFormat="1" ht="29.25" customHeight="1">
      <c r="B85" s="103"/>
      <c r="C85" s="104" t="s">
        <v>109</v>
      </c>
      <c r="D85" s="105" t="s">
        <v>53</v>
      </c>
      <c r="E85" s="105" t="s">
        <v>49</v>
      </c>
      <c r="F85" s="105" t="s">
        <v>50</v>
      </c>
      <c r="G85" s="105" t="s">
        <v>110</v>
      </c>
      <c r="H85" s="105" t="s">
        <v>111</v>
      </c>
      <c r="I85" s="105" t="s">
        <v>112</v>
      </c>
      <c r="J85" s="106" t="s">
        <v>98</v>
      </c>
      <c r="K85" s="107" t="s">
        <v>113</v>
      </c>
      <c r="L85" s="103"/>
      <c r="M85" s="52" t="s">
        <v>1</v>
      </c>
      <c r="N85" s="53" t="s">
        <v>38</v>
      </c>
      <c r="O85" s="53" t="s">
        <v>114</v>
      </c>
      <c r="P85" s="53" t="s">
        <v>115</v>
      </c>
      <c r="Q85" s="53" t="s">
        <v>116</v>
      </c>
      <c r="R85" s="53" t="s">
        <v>117</v>
      </c>
      <c r="S85" s="53" t="s">
        <v>118</v>
      </c>
      <c r="T85" s="54" t="s">
        <v>119</v>
      </c>
    </row>
    <row r="86" spans="2:65" s="1" customFormat="1" ht="22.9" customHeight="1">
      <c r="B86" s="27"/>
      <c r="C86" s="57" t="s">
        <v>120</v>
      </c>
      <c r="J86" s="108">
        <f>BK86</f>
        <v>0</v>
      </c>
      <c r="L86" s="27"/>
      <c r="M86" s="55"/>
      <c r="N86" s="45"/>
      <c r="O86" s="45"/>
      <c r="P86" s="109">
        <f>P87+P167</f>
        <v>577.62771100000009</v>
      </c>
      <c r="Q86" s="45"/>
      <c r="R86" s="109">
        <f>R87+R167</f>
        <v>0.83515351999999998</v>
      </c>
      <c r="S86" s="45"/>
      <c r="T86" s="110">
        <f>T87+T167</f>
        <v>0</v>
      </c>
      <c r="AT86" s="16" t="s">
        <v>67</v>
      </c>
      <c r="AU86" s="16" t="s">
        <v>100</v>
      </c>
      <c r="BK86" s="111">
        <f>BK87+BK167</f>
        <v>0</v>
      </c>
    </row>
    <row r="87" spans="2:65" s="10" customFormat="1" ht="25.9" customHeight="1">
      <c r="B87" s="112"/>
      <c r="D87" s="113" t="s">
        <v>67</v>
      </c>
      <c r="E87" s="114" t="s">
        <v>121</v>
      </c>
      <c r="F87" s="114" t="s">
        <v>122</v>
      </c>
      <c r="J87" s="115">
        <f>BK87</f>
        <v>0</v>
      </c>
      <c r="L87" s="112"/>
      <c r="M87" s="116"/>
      <c r="N87" s="117"/>
      <c r="O87" s="117"/>
      <c r="P87" s="118">
        <f>P88+P160</f>
        <v>484.38860000000005</v>
      </c>
      <c r="Q87" s="117"/>
      <c r="R87" s="118">
        <f>R88+R160</f>
        <v>0.50186999999999993</v>
      </c>
      <c r="S87" s="117"/>
      <c r="T87" s="119">
        <f>T88+T160</f>
        <v>0</v>
      </c>
      <c r="AR87" s="113" t="s">
        <v>76</v>
      </c>
      <c r="AT87" s="120" t="s">
        <v>67</v>
      </c>
      <c r="AU87" s="120" t="s">
        <v>68</v>
      </c>
      <c r="AY87" s="113" t="s">
        <v>123</v>
      </c>
      <c r="BK87" s="121">
        <f>BK88+BK160</f>
        <v>0</v>
      </c>
    </row>
    <row r="88" spans="2:65" s="10" customFormat="1" ht="22.9" customHeight="1">
      <c r="B88" s="112"/>
      <c r="D88" s="113" t="s">
        <v>67</v>
      </c>
      <c r="E88" s="122" t="s">
        <v>76</v>
      </c>
      <c r="F88" s="122" t="s">
        <v>124</v>
      </c>
      <c r="J88" s="123">
        <f>BK88</f>
        <v>0</v>
      </c>
      <c r="L88" s="112"/>
      <c r="M88" s="116"/>
      <c r="N88" s="117"/>
      <c r="O88" s="117"/>
      <c r="P88" s="118">
        <f>SUM(P89:P159)</f>
        <v>482.15160000000003</v>
      </c>
      <c r="Q88" s="117"/>
      <c r="R88" s="118">
        <f>SUM(R89:R159)</f>
        <v>0.12343999999999999</v>
      </c>
      <c r="S88" s="117"/>
      <c r="T88" s="119">
        <f>SUM(T89:T159)</f>
        <v>0</v>
      </c>
      <c r="AR88" s="113" t="s">
        <v>76</v>
      </c>
      <c r="AT88" s="120" t="s">
        <v>67</v>
      </c>
      <c r="AU88" s="120" t="s">
        <v>76</v>
      </c>
      <c r="AY88" s="113" t="s">
        <v>123</v>
      </c>
      <c r="BK88" s="121">
        <f>SUM(BK89:BK159)</f>
        <v>0</v>
      </c>
    </row>
    <row r="89" spans="2:65" s="1" customFormat="1" ht="16.5" customHeight="1">
      <c r="B89" s="124"/>
      <c r="C89" s="125" t="s">
        <v>76</v>
      </c>
      <c r="D89" s="125" t="s">
        <v>125</v>
      </c>
      <c r="E89" s="126" t="s">
        <v>126</v>
      </c>
      <c r="F89" s="127" t="s">
        <v>127</v>
      </c>
      <c r="G89" s="128" t="s">
        <v>128</v>
      </c>
      <c r="H89" s="129">
        <v>16</v>
      </c>
      <c r="I89" s="130"/>
      <c r="J89" s="130">
        <f>ROUND(I89*H89,2)</f>
        <v>0</v>
      </c>
      <c r="K89" s="127" t="s">
        <v>129</v>
      </c>
      <c r="L89" s="27"/>
      <c r="M89" s="47" t="s">
        <v>1</v>
      </c>
      <c r="N89" s="131" t="s">
        <v>39</v>
      </c>
      <c r="O89" s="132">
        <v>0.2</v>
      </c>
      <c r="P89" s="132">
        <f>O89*H89</f>
        <v>3.2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6" t="s">
        <v>130</v>
      </c>
      <c r="AT89" s="16" t="s">
        <v>125</v>
      </c>
      <c r="AU89" s="16" t="s">
        <v>78</v>
      </c>
      <c r="AY89" s="16" t="s">
        <v>123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6" t="s">
        <v>76</v>
      </c>
      <c r="BK89" s="134">
        <f>ROUND(I89*H89,2)</f>
        <v>0</v>
      </c>
      <c r="BL89" s="16" t="s">
        <v>130</v>
      </c>
      <c r="BM89" s="16" t="s">
        <v>131</v>
      </c>
    </row>
    <row r="90" spans="2:65" s="11" customFormat="1">
      <c r="B90" s="135"/>
      <c r="D90" s="136" t="s">
        <v>132</v>
      </c>
      <c r="E90" s="137" t="s">
        <v>1</v>
      </c>
      <c r="F90" s="138" t="s">
        <v>133</v>
      </c>
      <c r="H90" s="139">
        <v>16</v>
      </c>
      <c r="L90" s="135"/>
      <c r="M90" s="140"/>
      <c r="N90" s="141"/>
      <c r="O90" s="141"/>
      <c r="P90" s="141"/>
      <c r="Q90" s="141"/>
      <c r="R90" s="141"/>
      <c r="S90" s="141"/>
      <c r="T90" s="142"/>
      <c r="AT90" s="137" t="s">
        <v>132</v>
      </c>
      <c r="AU90" s="137" t="s">
        <v>78</v>
      </c>
      <c r="AV90" s="11" t="s">
        <v>78</v>
      </c>
      <c r="AW90" s="11" t="s">
        <v>30</v>
      </c>
      <c r="AX90" s="11" t="s">
        <v>76</v>
      </c>
      <c r="AY90" s="137" t="s">
        <v>123</v>
      </c>
    </row>
    <row r="91" spans="2:65" s="1" customFormat="1" ht="16.5" customHeight="1">
      <c r="B91" s="124"/>
      <c r="C91" s="125" t="s">
        <v>78</v>
      </c>
      <c r="D91" s="125" t="s">
        <v>125</v>
      </c>
      <c r="E91" s="126" t="s">
        <v>134</v>
      </c>
      <c r="F91" s="127" t="s">
        <v>135</v>
      </c>
      <c r="G91" s="128" t="s">
        <v>136</v>
      </c>
      <c r="H91" s="129">
        <v>2</v>
      </c>
      <c r="I91" s="130"/>
      <c r="J91" s="130">
        <f>ROUND(I91*H91,2)</f>
        <v>0</v>
      </c>
      <c r="K91" s="127" t="s">
        <v>129</v>
      </c>
      <c r="L91" s="27"/>
      <c r="M91" s="47" t="s">
        <v>1</v>
      </c>
      <c r="N91" s="131" t="s">
        <v>39</v>
      </c>
      <c r="O91" s="132">
        <v>0</v>
      </c>
      <c r="P91" s="132">
        <f>O91*H91</f>
        <v>0</v>
      </c>
      <c r="Q91" s="132">
        <v>0</v>
      </c>
      <c r="R91" s="132">
        <f>Q91*H91</f>
        <v>0</v>
      </c>
      <c r="S91" s="132">
        <v>0</v>
      </c>
      <c r="T91" s="133">
        <f>S91*H91</f>
        <v>0</v>
      </c>
      <c r="AR91" s="16" t="s">
        <v>130</v>
      </c>
      <c r="AT91" s="16" t="s">
        <v>125</v>
      </c>
      <c r="AU91" s="16" t="s">
        <v>78</v>
      </c>
      <c r="AY91" s="16" t="s">
        <v>123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6" t="s">
        <v>76</v>
      </c>
      <c r="BK91" s="134">
        <f>ROUND(I91*H91,2)</f>
        <v>0</v>
      </c>
      <c r="BL91" s="16" t="s">
        <v>130</v>
      </c>
      <c r="BM91" s="16" t="s">
        <v>137</v>
      </c>
    </row>
    <row r="92" spans="2:65" s="1" customFormat="1" ht="16.5" customHeight="1">
      <c r="B92" s="124"/>
      <c r="C92" s="125" t="s">
        <v>138</v>
      </c>
      <c r="D92" s="125" t="s">
        <v>125</v>
      </c>
      <c r="E92" s="126" t="s">
        <v>139</v>
      </c>
      <c r="F92" s="127" t="s">
        <v>140</v>
      </c>
      <c r="G92" s="128" t="s">
        <v>141</v>
      </c>
      <c r="H92" s="129">
        <v>68</v>
      </c>
      <c r="I92" s="130"/>
      <c r="J92" s="130">
        <f>ROUND(I92*H92,2)</f>
        <v>0</v>
      </c>
      <c r="K92" s="127" t="s">
        <v>129</v>
      </c>
      <c r="L92" s="27"/>
      <c r="M92" s="47" t="s">
        <v>1</v>
      </c>
      <c r="N92" s="131" t="s">
        <v>39</v>
      </c>
      <c r="O92" s="132">
        <v>0.15</v>
      </c>
      <c r="P92" s="132">
        <f>O92*H92</f>
        <v>10.199999999999999</v>
      </c>
      <c r="Q92" s="132">
        <v>2.5000000000000001E-4</v>
      </c>
      <c r="R92" s="132">
        <f>Q92*H92</f>
        <v>1.7000000000000001E-2</v>
      </c>
      <c r="S92" s="132">
        <v>0</v>
      </c>
      <c r="T92" s="133">
        <f>S92*H92</f>
        <v>0</v>
      </c>
      <c r="AR92" s="16" t="s">
        <v>130</v>
      </c>
      <c r="AT92" s="16" t="s">
        <v>125</v>
      </c>
      <c r="AU92" s="16" t="s">
        <v>78</v>
      </c>
      <c r="AY92" s="16" t="s">
        <v>123</v>
      </c>
      <c r="BE92" s="134">
        <f>IF(N92="základní",J92,0)</f>
        <v>0</v>
      </c>
      <c r="BF92" s="134">
        <f>IF(N92="snížená",J92,0)</f>
        <v>0</v>
      </c>
      <c r="BG92" s="134">
        <f>IF(N92="zákl. přenesená",J92,0)</f>
        <v>0</v>
      </c>
      <c r="BH92" s="134">
        <f>IF(N92="sníž. přenesená",J92,0)</f>
        <v>0</v>
      </c>
      <c r="BI92" s="134">
        <f>IF(N92="nulová",J92,0)</f>
        <v>0</v>
      </c>
      <c r="BJ92" s="16" t="s">
        <v>76</v>
      </c>
      <c r="BK92" s="134">
        <f>ROUND(I92*H92,2)</f>
        <v>0</v>
      </c>
      <c r="BL92" s="16" t="s">
        <v>130</v>
      </c>
      <c r="BM92" s="16" t="s">
        <v>142</v>
      </c>
    </row>
    <row r="93" spans="2:65" s="11" customFormat="1">
      <c r="B93" s="135"/>
      <c r="D93" s="136" t="s">
        <v>132</v>
      </c>
      <c r="E93" s="137" t="s">
        <v>1</v>
      </c>
      <c r="F93" s="138" t="s">
        <v>143</v>
      </c>
      <c r="H93" s="139">
        <v>68</v>
      </c>
      <c r="L93" s="135"/>
      <c r="M93" s="140"/>
      <c r="N93" s="141"/>
      <c r="O93" s="141"/>
      <c r="P93" s="141"/>
      <c r="Q93" s="141"/>
      <c r="R93" s="141"/>
      <c r="S93" s="141"/>
      <c r="T93" s="142"/>
      <c r="AT93" s="137" t="s">
        <v>132</v>
      </c>
      <c r="AU93" s="137" t="s">
        <v>78</v>
      </c>
      <c r="AV93" s="11" t="s">
        <v>78</v>
      </c>
      <c r="AW93" s="11" t="s">
        <v>30</v>
      </c>
      <c r="AX93" s="11" t="s">
        <v>76</v>
      </c>
      <c r="AY93" s="137" t="s">
        <v>123</v>
      </c>
    </row>
    <row r="94" spans="2:65" s="1" customFormat="1" ht="16.5" customHeight="1">
      <c r="B94" s="124"/>
      <c r="C94" s="125" t="s">
        <v>130</v>
      </c>
      <c r="D94" s="125" t="s">
        <v>125</v>
      </c>
      <c r="E94" s="126" t="s">
        <v>144</v>
      </c>
      <c r="F94" s="127" t="s">
        <v>145</v>
      </c>
      <c r="G94" s="128" t="s">
        <v>141</v>
      </c>
      <c r="H94" s="129">
        <v>68</v>
      </c>
      <c r="I94" s="130"/>
      <c r="J94" s="130">
        <f>ROUND(I94*H94,2)</f>
        <v>0</v>
      </c>
      <c r="K94" s="127" t="s">
        <v>129</v>
      </c>
      <c r="L94" s="27"/>
      <c r="M94" s="47" t="s">
        <v>1</v>
      </c>
      <c r="N94" s="131" t="s">
        <v>39</v>
      </c>
      <c r="O94" s="132">
        <v>0.08</v>
      </c>
      <c r="P94" s="132">
        <f>O94*H94</f>
        <v>5.44</v>
      </c>
      <c r="Q94" s="132">
        <v>0</v>
      </c>
      <c r="R94" s="132">
        <f>Q94*H94</f>
        <v>0</v>
      </c>
      <c r="S94" s="132">
        <v>0</v>
      </c>
      <c r="T94" s="133">
        <f>S94*H94</f>
        <v>0</v>
      </c>
      <c r="AR94" s="16" t="s">
        <v>130</v>
      </c>
      <c r="AT94" s="16" t="s">
        <v>125</v>
      </c>
      <c r="AU94" s="16" t="s">
        <v>78</v>
      </c>
      <c r="AY94" s="16" t="s">
        <v>123</v>
      </c>
      <c r="BE94" s="134">
        <f>IF(N94="základní",J94,0)</f>
        <v>0</v>
      </c>
      <c r="BF94" s="134">
        <f>IF(N94="snížená",J94,0)</f>
        <v>0</v>
      </c>
      <c r="BG94" s="134">
        <f>IF(N94="zákl. přenesená",J94,0)</f>
        <v>0</v>
      </c>
      <c r="BH94" s="134">
        <f>IF(N94="sníž. přenesená",J94,0)</f>
        <v>0</v>
      </c>
      <c r="BI94" s="134">
        <f>IF(N94="nulová",J94,0)</f>
        <v>0</v>
      </c>
      <c r="BJ94" s="16" t="s">
        <v>76</v>
      </c>
      <c r="BK94" s="134">
        <f>ROUND(I94*H94,2)</f>
        <v>0</v>
      </c>
      <c r="BL94" s="16" t="s">
        <v>130</v>
      </c>
      <c r="BM94" s="16" t="s">
        <v>146</v>
      </c>
    </row>
    <row r="95" spans="2:65" s="1" customFormat="1" ht="16.5" customHeight="1">
      <c r="B95" s="124"/>
      <c r="C95" s="125" t="s">
        <v>147</v>
      </c>
      <c r="D95" s="125" t="s">
        <v>125</v>
      </c>
      <c r="E95" s="126" t="s">
        <v>148</v>
      </c>
      <c r="F95" s="127" t="s">
        <v>149</v>
      </c>
      <c r="G95" s="128" t="s">
        <v>150</v>
      </c>
      <c r="H95" s="129">
        <v>180</v>
      </c>
      <c r="I95" s="130"/>
      <c r="J95" s="130">
        <f>ROUND(I95*H95,2)</f>
        <v>0</v>
      </c>
      <c r="K95" s="127" t="s">
        <v>129</v>
      </c>
      <c r="L95" s="27"/>
      <c r="M95" s="47" t="s">
        <v>1</v>
      </c>
      <c r="N95" s="131" t="s">
        <v>39</v>
      </c>
      <c r="O95" s="132">
        <v>2.1000000000000001E-2</v>
      </c>
      <c r="P95" s="132">
        <f>O95*H95</f>
        <v>3.7800000000000002</v>
      </c>
      <c r="Q95" s="132">
        <v>0</v>
      </c>
      <c r="R95" s="132">
        <f>Q95*H95</f>
        <v>0</v>
      </c>
      <c r="S95" s="132">
        <v>0</v>
      </c>
      <c r="T95" s="133">
        <f>S95*H95</f>
        <v>0</v>
      </c>
      <c r="AR95" s="16" t="s">
        <v>130</v>
      </c>
      <c r="AT95" s="16" t="s">
        <v>125</v>
      </c>
      <c r="AU95" s="16" t="s">
        <v>78</v>
      </c>
      <c r="AY95" s="16" t="s">
        <v>123</v>
      </c>
      <c r="BE95" s="134">
        <f>IF(N95="základní",J95,0)</f>
        <v>0</v>
      </c>
      <c r="BF95" s="134">
        <f>IF(N95="snížená",J95,0)</f>
        <v>0</v>
      </c>
      <c r="BG95" s="134">
        <f>IF(N95="zákl. přenesená",J95,0)</f>
        <v>0</v>
      </c>
      <c r="BH95" s="134">
        <f>IF(N95="sníž. přenesená",J95,0)</f>
        <v>0</v>
      </c>
      <c r="BI95" s="134">
        <f>IF(N95="nulová",J95,0)</f>
        <v>0</v>
      </c>
      <c r="BJ95" s="16" t="s">
        <v>76</v>
      </c>
      <c r="BK95" s="134">
        <f>ROUND(I95*H95,2)</f>
        <v>0</v>
      </c>
      <c r="BL95" s="16" t="s">
        <v>130</v>
      </c>
      <c r="BM95" s="16" t="s">
        <v>151</v>
      </c>
    </row>
    <row r="96" spans="2:65" s="11" customFormat="1">
      <c r="B96" s="135"/>
      <c r="D96" s="136" t="s">
        <v>132</v>
      </c>
      <c r="E96" s="137" t="s">
        <v>1</v>
      </c>
      <c r="F96" s="138" t="s">
        <v>152</v>
      </c>
      <c r="H96" s="139">
        <v>180</v>
      </c>
      <c r="L96" s="135"/>
      <c r="M96" s="140"/>
      <c r="N96" s="141"/>
      <c r="O96" s="141"/>
      <c r="P96" s="141"/>
      <c r="Q96" s="141"/>
      <c r="R96" s="141"/>
      <c r="S96" s="141"/>
      <c r="T96" s="142"/>
      <c r="AT96" s="137" t="s">
        <v>132</v>
      </c>
      <c r="AU96" s="137" t="s">
        <v>78</v>
      </c>
      <c r="AV96" s="11" t="s">
        <v>78</v>
      </c>
      <c r="AW96" s="11" t="s">
        <v>30</v>
      </c>
      <c r="AX96" s="11" t="s">
        <v>76</v>
      </c>
      <c r="AY96" s="137" t="s">
        <v>123</v>
      </c>
    </row>
    <row r="97" spans="2:65" s="1" customFormat="1" ht="16.5" customHeight="1">
      <c r="B97" s="124"/>
      <c r="C97" s="125" t="s">
        <v>153</v>
      </c>
      <c r="D97" s="125" t="s">
        <v>125</v>
      </c>
      <c r="E97" s="126" t="s">
        <v>154</v>
      </c>
      <c r="F97" s="127" t="s">
        <v>155</v>
      </c>
      <c r="G97" s="128" t="s">
        <v>150</v>
      </c>
      <c r="H97" s="129">
        <v>40.799999999999997</v>
      </c>
      <c r="I97" s="130"/>
      <c r="J97" s="130">
        <f>ROUND(I97*H97,2)</f>
        <v>0</v>
      </c>
      <c r="K97" s="127" t="s">
        <v>129</v>
      </c>
      <c r="L97" s="27"/>
      <c r="M97" s="47" t="s">
        <v>1</v>
      </c>
      <c r="N97" s="131" t="s">
        <v>39</v>
      </c>
      <c r="O97" s="132">
        <v>4.2880000000000003</v>
      </c>
      <c r="P97" s="132">
        <f>O97*H97</f>
        <v>174.9504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6" t="s">
        <v>130</v>
      </c>
      <c r="AT97" s="16" t="s">
        <v>125</v>
      </c>
      <c r="AU97" s="16" t="s">
        <v>78</v>
      </c>
      <c r="AY97" s="16" t="s">
        <v>123</v>
      </c>
      <c r="BE97" s="134">
        <f>IF(N97="základní",J97,0)</f>
        <v>0</v>
      </c>
      <c r="BF97" s="134">
        <f>IF(N97="snížená",J97,0)</f>
        <v>0</v>
      </c>
      <c r="BG97" s="134">
        <f>IF(N97="zákl. přenesená",J97,0)</f>
        <v>0</v>
      </c>
      <c r="BH97" s="134">
        <f>IF(N97="sníž. přenesená",J97,0)</f>
        <v>0</v>
      </c>
      <c r="BI97" s="134">
        <f>IF(N97="nulová",J97,0)</f>
        <v>0</v>
      </c>
      <c r="BJ97" s="16" t="s">
        <v>76</v>
      </c>
      <c r="BK97" s="134">
        <f>ROUND(I97*H97,2)</f>
        <v>0</v>
      </c>
      <c r="BL97" s="16" t="s">
        <v>130</v>
      </c>
      <c r="BM97" s="16" t="s">
        <v>156</v>
      </c>
    </row>
    <row r="98" spans="2:65" s="12" customFormat="1">
      <c r="B98" s="143"/>
      <c r="D98" s="136" t="s">
        <v>132</v>
      </c>
      <c r="E98" s="144" t="s">
        <v>1</v>
      </c>
      <c r="F98" s="145" t="s">
        <v>157</v>
      </c>
      <c r="H98" s="144" t="s">
        <v>1</v>
      </c>
      <c r="L98" s="143"/>
      <c r="M98" s="146"/>
      <c r="N98" s="147"/>
      <c r="O98" s="147"/>
      <c r="P98" s="147"/>
      <c r="Q98" s="147"/>
      <c r="R98" s="147"/>
      <c r="S98" s="147"/>
      <c r="T98" s="148"/>
      <c r="AT98" s="144" t="s">
        <v>132</v>
      </c>
      <c r="AU98" s="144" t="s">
        <v>78</v>
      </c>
      <c r="AV98" s="12" t="s">
        <v>76</v>
      </c>
      <c r="AW98" s="12" t="s">
        <v>30</v>
      </c>
      <c r="AX98" s="12" t="s">
        <v>68</v>
      </c>
      <c r="AY98" s="144" t="s">
        <v>123</v>
      </c>
    </row>
    <row r="99" spans="2:65" s="11" customFormat="1">
      <c r="B99" s="135"/>
      <c r="D99" s="136" t="s">
        <v>132</v>
      </c>
      <c r="E99" s="137" t="s">
        <v>1</v>
      </c>
      <c r="F99" s="138" t="s">
        <v>158</v>
      </c>
      <c r="H99" s="139">
        <v>24</v>
      </c>
      <c r="L99" s="135"/>
      <c r="M99" s="140"/>
      <c r="N99" s="141"/>
      <c r="O99" s="141"/>
      <c r="P99" s="141"/>
      <c r="Q99" s="141"/>
      <c r="R99" s="141"/>
      <c r="S99" s="141"/>
      <c r="T99" s="142"/>
      <c r="AT99" s="137" t="s">
        <v>132</v>
      </c>
      <c r="AU99" s="137" t="s">
        <v>78</v>
      </c>
      <c r="AV99" s="11" t="s">
        <v>78</v>
      </c>
      <c r="AW99" s="11" t="s">
        <v>30</v>
      </c>
      <c r="AX99" s="11" t="s">
        <v>68</v>
      </c>
      <c r="AY99" s="137" t="s">
        <v>123</v>
      </c>
    </row>
    <row r="100" spans="2:65" s="11" customFormat="1">
      <c r="B100" s="135"/>
      <c r="D100" s="136" t="s">
        <v>132</v>
      </c>
      <c r="E100" s="137" t="s">
        <v>1</v>
      </c>
      <c r="F100" s="138" t="s">
        <v>159</v>
      </c>
      <c r="H100" s="139">
        <v>24</v>
      </c>
      <c r="L100" s="135"/>
      <c r="M100" s="140"/>
      <c r="N100" s="141"/>
      <c r="O100" s="141"/>
      <c r="P100" s="141"/>
      <c r="Q100" s="141"/>
      <c r="R100" s="141"/>
      <c r="S100" s="141"/>
      <c r="T100" s="142"/>
      <c r="AT100" s="137" t="s">
        <v>132</v>
      </c>
      <c r="AU100" s="137" t="s">
        <v>78</v>
      </c>
      <c r="AV100" s="11" t="s">
        <v>78</v>
      </c>
      <c r="AW100" s="11" t="s">
        <v>30</v>
      </c>
      <c r="AX100" s="11" t="s">
        <v>68</v>
      </c>
      <c r="AY100" s="137" t="s">
        <v>123</v>
      </c>
    </row>
    <row r="101" spans="2:65" s="12" customFormat="1">
      <c r="B101" s="143"/>
      <c r="D101" s="136" t="s">
        <v>132</v>
      </c>
      <c r="E101" s="144" t="s">
        <v>1</v>
      </c>
      <c r="F101" s="145" t="s">
        <v>160</v>
      </c>
      <c r="H101" s="144" t="s">
        <v>1</v>
      </c>
      <c r="L101" s="143"/>
      <c r="M101" s="146"/>
      <c r="N101" s="147"/>
      <c r="O101" s="147"/>
      <c r="P101" s="147"/>
      <c r="Q101" s="147"/>
      <c r="R101" s="147"/>
      <c r="S101" s="147"/>
      <c r="T101" s="148"/>
      <c r="AT101" s="144" t="s">
        <v>132</v>
      </c>
      <c r="AU101" s="144" t="s">
        <v>78</v>
      </c>
      <c r="AV101" s="12" t="s">
        <v>76</v>
      </c>
      <c r="AW101" s="12" t="s">
        <v>30</v>
      </c>
      <c r="AX101" s="12" t="s">
        <v>68</v>
      </c>
      <c r="AY101" s="144" t="s">
        <v>123</v>
      </c>
    </row>
    <row r="102" spans="2:65" s="11" customFormat="1">
      <c r="B102" s="135"/>
      <c r="D102" s="136" t="s">
        <v>132</v>
      </c>
      <c r="E102" s="137" t="s">
        <v>1</v>
      </c>
      <c r="F102" s="138" t="s">
        <v>161</v>
      </c>
      <c r="H102" s="139">
        <v>-7.2</v>
      </c>
      <c r="L102" s="135"/>
      <c r="M102" s="140"/>
      <c r="N102" s="141"/>
      <c r="O102" s="141"/>
      <c r="P102" s="141"/>
      <c r="Q102" s="141"/>
      <c r="R102" s="141"/>
      <c r="S102" s="141"/>
      <c r="T102" s="142"/>
      <c r="AT102" s="137" t="s">
        <v>132</v>
      </c>
      <c r="AU102" s="137" t="s">
        <v>78</v>
      </c>
      <c r="AV102" s="11" t="s">
        <v>78</v>
      </c>
      <c r="AW102" s="11" t="s">
        <v>30</v>
      </c>
      <c r="AX102" s="11" t="s">
        <v>68</v>
      </c>
      <c r="AY102" s="137" t="s">
        <v>123</v>
      </c>
    </row>
    <row r="103" spans="2:65" s="13" customFormat="1">
      <c r="B103" s="149"/>
      <c r="D103" s="136" t="s">
        <v>132</v>
      </c>
      <c r="E103" s="150" t="s">
        <v>82</v>
      </c>
      <c r="F103" s="151" t="s">
        <v>162</v>
      </c>
      <c r="H103" s="152">
        <v>40.799999999999997</v>
      </c>
      <c r="L103" s="149"/>
      <c r="M103" s="153"/>
      <c r="N103" s="154"/>
      <c r="O103" s="154"/>
      <c r="P103" s="154"/>
      <c r="Q103" s="154"/>
      <c r="R103" s="154"/>
      <c r="S103" s="154"/>
      <c r="T103" s="155"/>
      <c r="AT103" s="150" t="s">
        <v>132</v>
      </c>
      <c r="AU103" s="150" t="s">
        <v>78</v>
      </c>
      <c r="AV103" s="13" t="s">
        <v>130</v>
      </c>
      <c r="AW103" s="13" t="s">
        <v>30</v>
      </c>
      <c r="AX103" s="13" t="s">
        <v>76</v>
      </c>
      <c r="AY103" s="150" t="s">
        <v>123</v>
      </c>
    </row>
    <row r="104" spans="2:65" s="1" customFormat="1" ht="16.5" customHeight="1">
      <c r="B104" s="124"/>
      <c r="C104" s="125" t="s">
        <v>163</v>
      </c>
      <c r="D104" s="125" t="s">
        <v>125</v>
      </c>
      <c r="E104" s="126" t="s">
        <v>164</v>
      </c>
      <c r="F104" s="127" t="s">
        <v>165</v>
      </c>
      <c r="G104" s="128" t="s">
        <v>150</v>
      </c>
      <c r="H104" s="129">
        <v>12.24</v>
      </c>
      <c r="I104" s="130"/>
      <c r="J104" s="130">
        <f>ROUND(I104*H104,2)</f>
        <v>0</v>
      </c>
      <c r="K104" s="127" t="s">
        <v>129</v>
      </c>
      <c r="L104" s="27"/>
      <c r="M104" s="47" t="s">
        <v>1</v>
      </c>
      <c r="N104" s="131" t="s">
        <v>39</v>
      </c>
      <c r="O104" s="132">
        <v>0.86499999999999999</v>
      </c>
      <c r="P104" s="132">
        <f>O104*H104</f>
        <v>10.5876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6" t="s">
        <v>130</v>
      </c>
      <c r="AT104" s="16" t="s">
        <v>125</v>
      </c>
      <c r="AU104" s="16" t="s">
        <v>78</v>
      </c>
      <c r="AY104" s="16" t="s">
        <v>123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76</v>
      </c>
      <c r="BK104" s="134">
        <f>ROUND(I104*H104,2)</f>
        <v>0</v>
      </c>
      <c r="BL104" s="16" t="s">
        <v>130</v>
      </c>
      <c r="BM104" s="16" t="s">
        <v>166</v>
      </c>
    </row>
    <row r="105" spans="2:65" s="11" customFormat="1">
      <c r="B105" s="135"/>
      <c r="D105" s="136" t="s">
        <v>132</v>
      </c>
      <c r="E105" s="137" t="s">
        <v>1</v>
      </c>
      <c r="F105" s="138" t="s">
        <v>167</v>
      </c>
      <c r="H105" s="139">
        <v>12.24</v>
      </c>
      <c r="L105" s="135"/>
      <c r="M105" s="140"/>
      <c r="N105" s="141"/>
      <c r="O105" s="141"/>
      <c r="P105" s="141"/>
      <c r="Q105" s="141"/>
      <c r="R105" s="141"/>
      <c r="S105" s="141"/>
      <c r="T105" s="142"/>
      <c r="AT105" s="137" t="s">
        <v>132</v>
      </c>
      <c r="AU105" s="137" t="s">
        <v>78</v>
      </c>
      <c r="AV105" s="11" t="s">
        <v>78</v>
      </c>
      <c r="AW105" s="11" t="s">
        <v>30</v>
      </c>
      <c r="AX105" s="11" t="s">
        <v>76</v>
      </c>
      <c r="AY105" s="137" t="s">
        <v>123</v>
      </c>
    </row>
    <row r="106" spans="2:65" s="1" customFormat="1" ht="16.5" customHeight="1">
      <c r="B106" s="124"/>
      <c r="C106" s="125" t="s">
        <v>168</v>
      </c>
      <c r="D106" s="125" t="s">
        <v>125</v>
      </c>
      <c r="E106" s="126" t="s">
        <v>169</v>
      </c>
      <c r="F106" s="127" t="s">
        <v>170</v>
      </c>
      <c r="G106" s="128" t="s">
        <v>150</v>
      </c>
      <c r="H106" s="129">
        <v>9.6</v>
      </c>
      <c r="I106" s="130"/>
      <c r="J106" s="130">
        <f>ROUND(I106*H106,2)</f>
        <v>0</v>
      </c>
      <c r="K106" s="127" t="s">
        <v>129</v>
      </c>
      <c r="L106" s="27"/>
      <c r="M106" s="47" t="s">
        <v>1</v>
      </c>
      <c r="N106" s="131" t="s">
        <v>39</v>
      </c>
      <c r="O106" s="132">
        <v>2.133</v>
      </c>
      <c r="P106" s="132">
        <f>O106*H106</f>
        <v>20.476800000000001</v>
      </c>
      <c r="Q106" s="132">
        <v>0</v>
      </c>
      <c r="R106" s="132">
        <f>Q106*H106</f>
        <v>0</v>
      </c>
      <c r="S106" s="132">
        <v>0</v>
      </c>
      <c r="T106" s="133">
        <f>S106*H106</f>
        <v>0</v>
      </c>
      <c r="AR106" s="16" t="s">
        <v>130</v>
      </c>
      <c r="AT106" s="16" t="s">
        <v>125</v>
      </c>
      <c r="AU106" s="16" t="s">
        <v>78</v>
      </c>
      <c r="AY106" s="16" t="s">
        <v>123</v>
      </c>
      <c r="BE106" s="134">
        <f>IF(N106="základní",J106,0)</f>
        <v>0</v>
      </c>
      <c r="BF106" s="134">
        <f>IF(N106="snížená",J106,0)</f>
        <v>0</v>
      </c>
      <c r="BG106" s="134">
        <f>IF(N106="zákl. přenesená",J106,0)</f>
        <v>0</v>
      </c>
      <c r="BH106" s="134">
        <f>IF(N106="sníž. přenesená",J106,0)</f>
        <v>0</v>
      </c>
      <c r="BI106" s="134">
        <f>IF(N106="nulová",J106,0)</f>
        <v>0</v>
      </c>
      <c r="BJ106" s="16" t="s">
        <v>76</v>
      </c>
      <c r="BK106" s="134">
        <f>ROUND(I106*H106,2)</f>
        <v>0</v>
      </c>
      <c r="BL106" s="16" t="s">
        <v>130</v>
      </c>
      <c r="BM106" s="16" t="s">
        <v>171</v>
      </c>
    </row>
    <row r="107" spans="2:65" s="12" customFormat="1">
      <c r="B107" s="143"/>
      <c r="D107" s="136" t="s">
        <v>132</v>
      </c>
      <c r="E107" s="144" t="s">
        <v>1</v>
      </c>
      <c r="F107" s="145" t="s">
        <v>172</v>
      </c>
      <c r="H107" s="144" t="s">
        <v>1</v>
      </c>
      <c r="L107" s="143"/>
      <c r="M107" s="146"/>
      <c r="N107" s="147"/>
      <c r="O107" s="147"/>
      <c r="P107" s="147"/>
      <c r="Q107" s="147"/>
      <c r="R107" s="147"/>
      <c r="S107" s="147"/>
      <c r="T107" s="148"/>
      <c r="AT107" s="144" t="s">
        <v>132</v>
      </c>
      <c r="AU107" s="144" t="s">
        <v>78</v>
      </c>
      <c r="AV107" s="12" t="s">
        <v>76</v>
      </c>
      <c r="AW107" s="12" t="s">
        <v>30</v>
      </c>
      <c r="AX107" s="12" t="s">
        <v>68</v>
      </c>
      <c r="AY107" s="144" t="s">
        <v>123</v>
      </c>
    </row>
    <row r="108" spans="2:65" s="11" customFormat="1">
      <c r="B108" s="135"/>
      <c r="D108" s="136" t="s">
        <v>132</v>
      </c>
      <c r="E108" s="137" t="s">
        <v>1</v>
      </c>
      <c r="F108" s="138" t="s">
        <v>173</v>
      </c>
      <c r="H108" s="139">
        <v>9.6</v>
      </c>
      <c r="L108" s="135"/>
      <c r="M108" s="140"/>
      <c r="N108" s="141"/>
      <c r="O108" s="141"/>
      <c r="P108" s="141"/>
      <c r="Q108" s="141"/>
      <c r="R108" s="141"/>
      <c r="S108" s="141"/>
      <c r="T108" s="142"/>
      <c r="AT108" s="137" t="s">
        <v>132</v>
      </c>
      <c r="AU108" s="137" t="s">
        <v>78</v>
      </c>
      <c r="AV108" s="11" t="s">
        <v>78</v>
      </c>
      <c r="AW108" s="11" t="s">
        <v>30</v>
      </c>
      <c r="AX108" s="11" t="s">
        <v>76</v>
      </c>
      <c r="AY108" s="137" t="s">
        <v>123</v>
      </c>
    </row>
    <row r="109" spans="2:65" s="1" customFormat="1" ht="16.5" customHeight="1">
      <c r="B109" s="124"/>
      <c r="C109" s="125" t="s">
        <v>174</v>
      </c>
      <c r="D109" s="125" t="s">
        <v>125</v>
      </c>
      <c r="E109" s="126" t="s">
        <v>175</v>
      </c>
      <c r="F109" s="127" t="s">
        <v>176</v>
      </c>
      <c r="G109" s="128" t="s">
        <v>150</v>
      </c>
      <c r="H109" s="129">
        <v>2.88</v>
      </c>
      <c r="I109" s="130"/>
      <c r="J109" s="130">
        <f>ROUND(I109*H109,2)</f>
        <v>0</v>
      </c>
      <c r="K109" s="127" t="s">
        <v>129</v>
      </c>
      <c r="L109" s="27"/>
      <c r="M109" s="47" t="s">
        <v>1</v>
      </c>
      <c r="N109" s="131" t="s">
        <v>39</v>
      </c>
      <c r="O109" s="132">
        <v>0.19800000000000001</v>
      </c>
      <c r="P109" s="132">
        <f>O109*H109</f>
        <v>0.57023999999999997</v>
      </c>
      <c r="Q109" s="132">
        <v>0</v>
      </c>
      <c r="R109" s="132">
        <f>Q109*H109</f>
        <v>0</v>
      </c>
      <c r="S109" s="132">
        <v>0</v>
      </c>
      <c r="T109" s="133">
        <f>S109*H109</f>
        <v>0</v>
      </c>
      <c r="AR109" s="16" t="s">
        <v>130</v>
      </c>
      <c r="AT109" s="16" t="s">
        <v>125</v>
      </c>
      <c r="AU109" s="16" t="s">
        <v>78</v>
      </c>
      <c r="AY109" s="16" t="s">
        <v>123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76</v>
      </c>
      <c r="BK109" s="134">
        <f>ROUND(I109*H109,2)</f>
        <v>0</v>
      </c>
      <c r="BL109" s="16" t="s">
        <v>130</v>
      </c>
      <c r="BM109" s="16" t="s">
        <v>177</v>
      </c>
    </row>
    <row r="110" spans="2:65" s="11" customFormat="1">
      <c r="B110" s="135"/>
      <c r="D110" s="136" t="s">
        <v>132</v>
      </c>
      <c r="E110" s="137" t="s">
        <v>1</v>
      </c>
      <c r="F110" s="138" t="s">
        <v>178</v>
      </c>
      <c r="H110" s="139">
        <v>2.88</v>
      </c>
      <c r="L110" s="135"/>
      <c r="M110" s="140"/>
      <c r="N110" s="141"/>
      <c r="O110" s="141"/>
      <c r="P110" s="141"/>
      <c r="Q110" s="141"/>
      <c r="R110" s="141"/>
      <c r="S110" s="141"/>
      <c r="T110" s="142"/>
      <c r="AT110" s="137" t="s">
        <v>132</v>
      </c>
      <c r="AU110" s="137" t="s">
        <v>78</v>
      </c>
      <c r="AV110" s="11" t="s">
        <v>78</v>
      </c>
      <c r="AW110" s="11" t="s">
        <v>30</v>
      </c>
      <c r="AX110" s="11" t="s">
        <v>76</v>
      </c>
      <c r="AY110" s="137" t="s">
        <v>123</v>
      </c>
    </row>
    <row r="111" spans="2:65" s="1" customFormat="1" ht="16.5" customHeight="1">
      <c r="B111" s="124"/>
      <c r="C111" s="125" t="s">
        <v>179</v>
      </c>
      <c r="D111" s="125" t="s">
        <v>125</v>
      </c>
      <c r="E111" s="126" t="s">
        <v>180</v>
      </c>
      <c r="F111" s="127" t="s">
        <v>181</v>
      </c>
      <c r="G111" s="128" t="s">
        <v>150</v>
      </c>
      <c r="H111" s="129">
        <v>19.2</v>
      </c>
      <c r="I111" s="130"/>
      <c r="J111" s="130">
        <f>ROUND(I111*H111,2)</f>
        <v>0</v>
      </c>
      <c r="K111" s="127" t="s">
        <v>129</v>
      </c>
      <c r="L111" s="27"/>
      <c r="M111" s="47" t="s">
        <v>1</v>
      </c>
      <c r="N111" s="131" t="s">
        <v>39</v>
      </c>
      <c r="O111" s="132">
        <v>5.29</v>
      </c>
      <c r="P111" s="132">
        <f>O111*H111</f>
        <v>101.568</v>
      </c>
      <c r="Q111" s="132">
        <v>0</v>
      </c>
      <c r="R111" s="132">
        <f>Q111*H111</f>
        <v>0</v>
      </c>
      <c r="S111" s="132">
        <v>0</v>
      </c>
      <c r="T111" s="133">
        <f>S111*H111</f>
        <v>0</v>
      </c>
      <c r="AR111" s="16" t="s">
        <v>130</v>
      </c>
      <c r="AT111" s="16" t="s">
        <v>125</v>
      </c>
      <c r="AU111" s="16" t="s">
        <v>78</v>
      </c>
      <c r="AY111" s="16" t="s">
        <v>123</v>
      </c>
      <c r="BE111" s="134">
        <f>IF(N111="základní",J111,0)</f>
        <v>0</v>
      </c>
      <c r="BF111" s="134">
        <f>IF(N111="snížená",J111,0)</f>
        <v>0</v>
      </c>
      <c r="BG111" s="134">
        <f>IF(N111="zákl. přenesená",J111,0)</f>
        <v>0</v>
      </c>
      <c r="BH111" s="134">
        <f>IF(N111="sníž. přenesená",J111,0)</f>
        <v>0</v>
      </c>
      <c r="BI111" s="134">
        <f>IF(N111="nulová",J111,0)</f>
        <v>0</v>
      </c>
      <c r="BJ111" s="16" t="s">
        <v>76</v>
      </c>
      <c r="BK111" s="134">
        <f>ROUND(I111*H111,2)</f>
        <v>0</v>
      </c>
      <c r="BL111" s="16" t="s">
        <v>130</v>
      </c>
      <c r="BM111" s="16" t="s">
        <v>182</v>
      </c>
    </row>
    <row r="112" spans="2:65" s="12" customFormat="1">
      <c r="B112" s="143"/>
      <c r="D112" s="136" t="s">
        <v>132</v>
      </c>
      <c r="E112" s="144" t="s">
        <v>1</v>
      </c>
      <c r="F112" s="145" t="s">
        <v>183</v>
      </c>
      <c r="H112" s="144" t="s">
        <v>1</v>
      </c>
      <c r="L112" s="143"/>
      <c r="M112" s="146"/>
      <c r="N112" s="147"/>
      <c r="O112" s="147"/>
      <c r="P112" s="147"/>
      <c r="Q112" s="147"/>
      <c r="R112" s="147"/>
      <c r="S112" s="147"/>
      <c r="T112" s="148"/>
      <c r="AT112" s="144" t="s">
        <v>132</v>
      </c>
      <c r="AU112" s="144" t="s">
        <v>78</v>
      </c>
      <c r="AV112" s="12" t="s">
        <v>76</v>
      </c>
      <c r="AW112" s="12" t="s">
        <v>30</v>
      </c>
      <c r="AX112" s="12" t="s">
        <v>68</v>
      </c>
      <c r="AY112" s="144" t="s">
        <v>123</v>
      </c>
    </row>
    <row r="113" spans="2:65" s="11" customFormat="1">
      <c r="B113" s="135"/>
      <c r="D113" s="136" t="s">
        <v>132</v>
      </c>
      <c r="E113" s="137" t="s">
        <v>1</v>
      </c>
      <c r="F113" s="138" t="s">
        <v>184</v>
      </c>
      <c r="H113" s="139">
        <v>24</v>
      </c>
      <c r="L113" s="135"/>
      <c r="M113" s="140"/>
      <c r="N113" s="141"/>
      <c r="O113" s="141"/>
      <c r="P113" s="141"/>
      <c r="Q113" s="141"/>
      <c r="R113" s="141"/>
      <c r="S113" s="141"/>
      <c r="T113" s="142"/>
      <c r="AT113" s="137" t="s">
        <v>132</v>
      </c>
      <c r="AU113" s="137" t="s">
        <v>78</v>
      </c>
      <c r="AV113" s="11" t="s">
        <v>78</v>
      </c>
      <c r="AW113" s="11" t="s">
        <v>30</v>
      </c>
      <c r="AX113" s="11" t="s">
        <v>68</v>
      </c>
      <c r="AY113" s="137" t="s">
        <v>123</v>
      </c>
    </row>
    <row r="114" spans="2:65" s="12" customFormat="1">
      <c r="B114" s="143"/>
      <c r="D114" s="136" t="s">
        <v>132</v>
      </c>
      <c r="E114" s="144" t="s">
        <v>1</v>
      </c>
      <c r="F114" s="145" t="s">
        <v>160</v>
      </c>
      <c r="H114" s="144" t="s">
        <v>1</v>
      </c>
      <c r="L114" s="143"/>
      <c r="M114" s="146"/>
      <c r="N114" s="147"/>
      <c r="O114" s="147"/>
      <c r="P114" s="147"/>
      <c r="Q114" s="147"/>
      <c r="R114" s="147"/>
      <c r="S114" s="147"/>
      <c r="T114" s="148"/>
      <c r="AT114" s="144" t="s">
        <v>132</v>
      </c>
      <c r="AU114" s="144" t="s">
        <v>78</v>
      </c>
      <c r="AV114" s="12" t="s">
        <v>76</v>
      </c>
      <c r="AW114" s="12" t="s">
        <v>30</v>
      </c>
      <c r="AX114" s="12" t="s">
        <v>68</v>
      </c>
      <c r="AY114" s="144" t="s">
        <v>123</v>
      </c>
    </row>
    <row r="115" spans="2:65" s="11" customFormat="1">
      <c r="B115" s="135"/>
      <c r="D115" s="136" t="s">
        <v>132</v>
      </c>
      <c r="E115" s="137" t="s">
        <v>1</v>
      </c>
      <c r="F115" s="138" t="s">
        <v>185</v>
      </c>
      <c r="H115" s="139">
        <v>-4.8</v>
      </c>
      <c r="L115" s="135"/>
      <c r="M115" s="140"/>
      <c r="N115" s="141"/>
      <c r="O115" s="141"/>
      <c r="P115" s="141"/>
      <c r="Q115" s="141"/>
      <c r="R115" s="141"/>
      <c r="S115" s="141"/>
      <c r="T115" s="142"/>
      <c r="AT115" s="137" t="s">
        <v>132</v>
      </c>
      <c r="AU115" s="137" t="s">
        <v>78</v>
      </c>
      <c r="AV115" s="11" t="s">
        <v>78</v>
      </c>
      <c r="AW115" s="11" t="s">
        <v>30</v>
      </c>
      <c r="AX115" s="11" t="s">
        <v>68</v>
      </c>
      <c r="AY115" s="137" t="s">
        <v>123</v>
      </c>
    </row>
    <row r="116" spans="2:65" s="13" customFormat="1">
      <c r="B116" s="149"/>
      <c r="D116" s="136" t="s">
        <v>132</v>
      </c>
      <c r="E116" s="150" t="s">
        <v>84</v>
      </c>
      <c r="F116" s="151" t="s">
        <v>162</v>
      </c>
      <c r="H116" s="152">
        <v>19.2</v>
      </c>
      <c r="L116" s="149"/>
      <c r="M116" s="153"/>
      <c r="N116" s="154"/>
      <c r="O116" s="154"/>
      <c r="P116" s="154"/>
      <c r="Q116" s="154"/>
      <c r="R116" s="154"/>
      <c r="S116" s="154"/>
      <c r="T116" s="155"/>
      <c r="AT116" s="150" t="s">
        <v>132</v>
      </c>
      <c r="AU116" s="150" t="s">
        <v>78</v>
      </c>
      <c r="AV116" s="13" t="s">
        <v>130</v>
      </c>
      <c r="AW116" s="13" t="s">
        <v>30</v>
      </c>
      <c r="AX116" s="13" t="s">
        <v>76</v>
      </c>
      <c r="AY116" s="150" t="s">
        <v>123</v>
      </c>
    </row>
    <row r="117" spans="2:65" s="1" customFormat="1" ht="16.5" customHeight="1">
      <c r="B117" s="124"/>
      <c r="C117" s="125" t="s">
        <v>186</v>
      </c>
      <c r="D117" s="125" t="s">
        <v>125</v>
      </c>
      <c r="E117" s="126" t="s">
        <v>187</v>
      </c>
      <c r="F117" s="127" t="s">
        <v>188</v>
      </c>
      <c r="G117" s="128" t="s">
        <v>150</v>
      </c>
      <c r="H117" s="129">
        <v>2.88</v>
      </c>
      <c r="I117" s="130"/>
      <c r="J117" s="130">
        <f>ROUND(I117*H117,2)</f>
        <v>0</v>
      </c>
      <c r="K117" s="127" t="s">
        <v>129</v>
      </c>
      <c r="L117" s="27"/>
      <c r="M117" s="47" t="s">
        <v>1</v>
      </c>
      <c r="N117" s="131" t="s">
        <v>39</v>
      </c>
      <c r="O117" s="132">
        <v>1.012</v>
      </c>
      <c r="P117" s="132">
        <f>O117*H117</f>
        <v>2.9145599999999998</v>
      </c>
      <c r="Q117" s="132">
        <v>0</v>
      </c>
      <c r="R117" s="132">
        <f>Q117*H117</f>
        <v>0</v>
      </c>
      <c r="S117" s="132">
        <v>0</v>
      </c>
      <c r="T117" s="133">
        <f>S117*H117</f>
        <v>0</v>
      </c>
      <c r="AR117" s="16" t="s">
        <v>130</v>
      </c>
      <c r="AT117" s="16" t="s">
        <v>125</v>
      </c>
      <c r="AU117" s="16" t="s">
        <v>78</v>
      </c>
      <c r="AY117" s="16" t="s">
        <v>123</v>
      </c>
      <c r="BE117" s="134">
        <f>IF(N117="základní",J117,0)</f>
        <v>0</v>
      </c>
      <c r="BF117" s="134">
        <f>IF(N117="snížená",J117,0)</f>
        <v>0</v>
      </c>
      <c r="BG117" s="134">
        <f>IF(N117="zákl. přenesená",J117,0)</f>
        <v>0</v>
      </c>
      <c r="BH117" s="134">
        <f>IF(N117="sníž. přenesená",J117,0)</f>
        <v>0</v>
      </c>
      <c r="BI117" s="134">
        <f>IF(N117="nulová",J117,0)</f>
        <v>0</v>
      </c>
      <c r="BJ117" s="16" t="s">
        <v>76</v>
      </c>
      <c r="BK117" s="134">
        <f>ROUND(I117*H117,2)</f>
        <v>0</v>
      </c>
      <c r="BL117" s="16" t="s">
        <v>130</v>
      </c>
      <c r="BM117" s="16" t="s">
        <v>189</v>
      </c>
    </row>
    <row r="118" spans="2:65" s="11" customFormat="1">
      <c r="B118" s="135"/>
      <c r="D118" s="136" t="s">
        <v>132</v>
      </c>
      <c r="E118" s="137" t="s">
        <v>1</v>
      </c>
      <c r="F118" s="138" t="s">
        <v>178</v>
      </c>
      <c r="H118" s="139">
        <v>2.88</v>
      </c>
      <c r="L118" s="135"/>
      <c r="M118" s="140"/>
      <c r="N118" s="141"/>
      <c r="O118" s="141"/>
      <c r="P118" s="141"/>
      <c r="Q118" s="141"/>
      <c r="R118" s="141"/>
      <c r="S118" s="141"/>
      <c r="T118" s="142"/>
      <c r="AT118" s="137" t="s">
        <v>132</v>
      </c>
      <c r="AU118" s="137" t="s">
        <v>78</v>
      </c>
      <c r="AV118" s="11" t="s">
        <v>78</v>
      </c>
      <c r="AW118" s="11" t="s">
        <v>30</v>
      </c>
      <c r="AX118" s="11" t="s">
        <v>76</v>
      </c>
      <c r="AY118" s="137" t="s">
        <v>123</v>
      </c>
    </row>
    <row r="119" spans="2:65" s="1" customFormat="1" ht="16.5" customHeight="1">
      <c r="B119" s="124"/>
      <c r="C119" s="125" t="s">
        <v>190</v>
      </c>
      <c r="D119" s="125" t="s">
        <v>125</v>
      </c>
      <c r="E119" s="126" t="s">
        <v>191</v>
      </c>
      <c r="F119" s="127" t="s">
        <v>192</v>
      </c>
      <c r="G119" s="128" t="s">
        <v>193</v>
      </c>
      <c r="H119" s="129">
        <v>116</v>
      </c>
      <c r="I119" s="130"/>
      <c r="J119" s="130">
        <f>ROUND(I119*H119,2)</f>
        <v>0</v>
      </c>
      <c r="K119" s="127" t="s">
        <v>129</v>
      </c>
      <c r="L119" s="27"/>
      <c r="M119" s="47" t="s">
        <v>1</v>
      </c>
      <c r="N119" s="131" t="s">
        <v>39</v>
      </c>
      <c r="O119" s="132">
        <v>0.23599999999999999</v>
      </c>
      <c r="P119" s="132">
        <f>O119*H119</f>
        <v>27.375999999999998</v>
      </c>
      <c r="Q119" s="132">
        <v>8.4000000000000003E-4</v>
      </c>
      <c r="R119" s="132">
        <f>Q119*H119</f>
        <v>9.7439999999999999E-2</v>
      </c>
      <c r="S119" s="132">
        <v>0</v>
      </c>
      <c r="T119" s="133">
        <f>S119*H119</f>
        <v>0</v>
      </c>
      <c r="AR119" s="16" t="s">
        <v>130</v>
      </c>
      <c r="AT119" s="16" t="s">
        <v>125</v>
      </c>
      <c r="AU119" s="16" t="s">
        <v>78</v>
      </c>
      <c r="AY119" s="16" t="s">
        <v>123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76</v>
      </c>
      <c r="BK119" s="134">
        <f>ROUND(I119*H119,2)</f>
        <v>0</v>
      </c>
      <c r="BL119" s="16" t="s">
        <v>130</v>
      </c>
      <c r="BM119" s="16" t="s">
        <v>194</v>
      </c>
    </row>
    <row r="120" spans="2:65" s="11" customFormat="1">
      <c r="B120" s="135"/>
      <c r="D120" s="136" t="s">
        <v>132</v>
      </c>
      <c r="E120" s="137" t="s">
        <v>1</v>
      </c>
      <c r="F120" s="138" t="s">
        <v>195</v>
      </c>
      <c r="H120" s="139">
        <v>60</v>
      </c>
      <c r="L120" s="135"/>
      <c r="M120" s="140"/>
      <c r="N120" s="141"/>
      <c r="O120" s="141"/>
      <c r="P120" s="141"/>
      <c r="Q120" s="141"/>
      <c r="R120" s="141"/>
      <c r="S120" s="141"/>
      <c r="T120" s="142"/>
      <c r="AT120" s="137" t="s">
        <v>132</v>
      </c>
      <c r="AU120" s="137" t="s">
        <v>78</v>
      </c>
      <c r="AV120" s="11" t="s">
        <v>78</v>
      </c>
      <c r="AW120" s="11" t="s">
        <v>30</v>
      </c>
      <c r="AX120" s="11" t="s">
        <v>68</v>
      </c>
      <c r="AY120" s="137" t="s">
        <v>123</v>
      </c>
    </row>
    <row r="121" spans="2:65" s="11" customFormat="1">
      <c r="B121" s="135"/>
      <c r="D121" s="136" t="s">
        <v>132</v>
      </c>
      <c r="E121" s="137" t="s">
        <v>1</v>
      </c>
      <c r="F121" s="138" t="s">
        <v>196</v>
      </c>
      <c r="H121" s="139">
        <v>56</v>
      </c>
      <c r="L121" s="135"/>
      <c r="M121" s="140"/>
      <c r="N121" s="141"/>
      <c r="O121" s="141"/>
      <c r="P121" s="141"/>
      <c r="Q121" s="141"/>
      <c r="R121" s="141"/>
      <c r="S121" s="141"/>
      <c r="T121" s="142"/>
      <c r="AT121" s="137" t="s">
        <v>132</v>
      </c>
      <c r="AU121" s="137" t="s">
        <v>78</v>
      </c>
      <c r="AV121" s="11" t="s">
        <v>78</v>
      </c>
      <c r="AW121" s="11" t="s">
        <v>30</v>
      </c>
      <c r="AX121" s="11" t="s">
        <v>68</v>
      </c>
      <c r="AY121" s="137" t="s">
        <v>123</v>
      </c>
    </row>
    <row r="122" spans="2:65" s="13" customFormat="1">
      <c r="B122" s="149"/>
      <c r="D122" s="136" t="s">
        <v>132</v>
      </c>
      <c r="E122" s="150" t="s">
        <v>1</v>
      </c>
      <c r="F122" s="151" t="s">
        <v>162</v>
      </c>
      <c r="H122" s="152">
        <v>116</v>
      </c>
      <c r="L122" s="149"/>
      <c r="M122" s="153"/>
      <c r="N122" s="154"/>
      <c r="O122" s="154"/>
      <c r="P122" s="154"/>
      <c r="Q122" s="154"/>
      <c r="R122" s="154"/>
      <c r="S122" s="154"/>
      <c r="T122" s="155"/>
      <c r="AT122" s="150" t="s">
        <v>132</v>
      </c>
      <c r="AU122" s="150" t="s">
        <v>78</v>
      </c>
      <c r="AV122" s="13" t="s">
        <v>130</v>
      </c>
      <c r="AW122" s="13" t="s">
        <v>30</v>
      </c>
      <c r="AX122" s="13" t="s">
        <v>76</v>
      </c>
      <c r="AY122" s="150" t="s">
        <v>123</v>
      </c>
    </row>
    <row r="123" spans="2:65" s="1" customFormat="1" ht="16.5" customHeight="1">
      <c r="B123" s="124"/>
      <c r="C123" s="125" t="s">
        <v>197</v>
      </c>
      <c r="D123" s="125" t="s">
        <v>125</v>
      </c>
      <c r="E123" s="126" t="s">
        <v>198</v>
      </c>
      <c r="F123" s="127" t="s">
        <v>199</v>
      </c>
      <c r="G123" s="128" t="s">
        <v>193</v>
      </c>
      <c r="H123" s="129">
        <v>116</v>
      </c>
      <c r="I123" s="130"/>
      <c r="J123" s="130">
        <f>ROUND(I123*H123,2)</f>
        <v>0</v>
      </c>
      <c r="K123" s="127" t="s">
        <v>129</v>
      </c>
      <c r="L123" s="27"/>
      <c r="M123" s="47" t="s">
        <v>1</v>
      </c>
      <c r="N123" s="131" t="s">
        <v>39</v>
      </c>
      <c r="O123" s="132">
        <v>0.216</v>
      </c>
      <c r="P123" s="132">
        <f>O123*H123</f>
        <v>25.056000000000001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6" t="s">
        <v>130</v>
      </c>
      <c r="AT123" s="16" t="s">
        <v>125</v>
      </c>
      <c r="AU123" s="16" t="s">
        <v>78</v>
      </c>
      <c r="AY123" s="16" t="s">
        <v>123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76</v>
      </c>
      <c r="BK123" s="134">
        <f>ROUND(I123*H123,2)</f>
        <v>0</v>
      </c>
      <c r="BL123" s="16" t="s">
        <v>130</v>
      </c>
      <c r="BM123" s="16" t="s">
        <v>200</v>
      </c>
    </row>
    <row r="124" spans="2:65" s="1" customFormat="1" ht="16.5" customHeight="1">
      <c r="B124" s="124"/>
      <c r="C124" s="125" t="s">
        <v>201</v>
      </c>
      <c r="D124" s="125" t="s">
        <v>125</v>
      </c>
      <c r="E124" s="126" t="s">
        <v>202</v>
      </c>
      <c r="F124" s="127" t="s">
        <v>203</v>
      </c>
      <c r="G124" s="128" t="s">
        <v>150</v>
      </c>
      <c r="H124" s="129">
        <v>9.6</v>
      </c>
      <c r="I124" s="130"/>
      <c r="J124" s="130">
        <f>ROUND(I124*H124,2)</f>
        <v>0</v>
      </c>
      <c r="K124" s="127" t="s">
        <v>129</v>
      </c>
      <c r="L124" s="27"/>
      <c r="M124" s="47" t="s">
        <v>1</v>
      </c>
      <c r="N124" s="131" t="s">
        <v>39</v>
      </c>
      <c r="O124" s="132">
        <v>0.34499999999999997</v>
      </c>
      <c r="P124" s="132">
        <f>O124*H124</f>
        <v>3.3119999999999998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6" t="s">
        <v>130</v>
      </c>
      <c r="AT124" s="16" t="s">
        <v>125</v>
      </c>
      <c r="AU124" s="16" t="s">
        <v>78</v>
      </c>
      <c r="AY124" s="16" t="s">
        <v>123</v>
      </c>
      <c r="BE124" s="134">
        <f>IF(N124="základní",J124,0)</f>
        <v>0</v>
      </c>
      <c r="BF124" s="134">
        <f>IF(N124="snížená",J124,0)</f>
        <v>0</v>
      </c>
      <c r="BG124" s="134">
        <f>IF(N124="zákl. přenesená",J124,0)</f>
        <v>0</v>
      </c>
      <c r="BH124" s="134">
        <f>IF(N124="sníž. přenesená",J124,0)</f>
        <v>0</v>
      </c>
      <c r="BI124" s="134">
        <f>IF(N124="nulová",J124,0)</f>
        <v>0</v>
      </c>
      <c r="BJ124" s="16" t="s">
        <v>76</v>
      </c>
      <c r="BK124" s="134">
        <f>ROUND(I124*H124,2)</f>
        <v>0</v>
      </c>
      <c r="BL124" s="16" t="s">
        <v>130</v>
      </c>
      <c r="BM124" s="16" t="s">
        <v>204</v>
      </c>
    </row>
    <row r="125" spans="2:65" s="12" customFormat="1">
      <c r="B125" s="143"/>
      <c r="D125" s="136" t="s">
        <v>132</v>
      </c>
      <c r="E125" s="144" t="s">
        <v>1</v>
      </c>
      <c r="F125" s="145" t="s">
        <v>205</v>
      </c>
      <c r="H125" s="144" t="s">
        <v>1</v>
      </c>
      <c r="L125" s="143"/>
      <c r="M125" s="146"/>
      <c r="N125" s="147"/>
      <c r="O125" s="147"/>
      <c r="P125" s="147"/>
      <c r="Q125" s="147"/>
      <c r="R125" s="147"/>
      <c r="S125" s="147"/>
      <c r="T125" s="148"/>
      <c r="AT125" s="144" t="s">
        <v>132</v>
      </c>
      <c r="AU125" s="144" t="s">
        <v>78</v>
      </c>
      <c r="AV125" s="12" t="s">
        <v>76</v>
      </c>
      <c r="AW125" s="12" t="s">
        <v>30</v>
      </c>
      <c r="AX125" s="12" t="s">
        <v>68</v>
      </c>
      <c r="AY125" s="144" t="s">
        <v>123</v>
      </c>
    </row>
    <row r="126" spans="2:65" s="11" customFormat="1">
      <c r="B126" s="135"/>
      <c r="D126" s="136" t="s">
        <v>132</v>
      </c>
      <c r="E126" s="137" t="s">
        <v>1</v>
      </c>
      <c r="F126" s="138" t="s">
        <v>173</v>
      </c>
      <c r="H126" s="139">
        <v>9.6</v>
      </c>
      <c r="L126" s="135"/>
      <c r="M126" s="140"/>
      <c r="N126" s="141"/>
      <c r="O126" s="141"/>
      <c r="P126" s="141"/>
      <c r="Q126" s="141"/>
      <c r="R126" s="141"/>
      <c r="S126" s="141"/>
      <c r="T126" s="142"/>
      <c r="AT126" s="137" t="s">
        <v>132</v>
      </c>
      <c r="AU126" s="137" t="s">
        <v>78</v>
      </c>
      <c r="AV126" s="11" t="s">
        <v>78</v>
      </c>
      <c r="AW126" s="11" t="s">
        <v>30</v>
      </c>
      <c r="AX126" s="11" t="s">
        <v>76</v>
      </c>
      <c r="AY126" s="137" t="s">
        <v>123</v>
      </c>
    </row>
    <row r="127" spans="2:65" s="1" customFormat="1" ht="16.5" customHeight="1">
      <c r="B127" s="124"/>
      <c r="C127" s="125" t="s">
        <v>8</v>
      </c>
      <c r="D127" s="125" t="s">
        <v>125</v>
      </c>
      <c r="E127" s="126" t="s">
        <v>206</v>
      </c>
      <c r="F127" s="127" t="s">
        <v>207</v>
      </c>
      <c r="G127" s="128" t="s">
        <v>150</v>
      </c>
      <c r="H127" s="129">
        <v>20</v>
      </c>
      <c r="I127" s="130"/>
      <c r="J127" s="130">
        <f>ROUND(I127*H127,2)</f>
        <v>0</v>
      </c>
      <c r="K127" s="127" t="s">
        <v>129</v>
      </c>
      <c r="L127" s="27"/>
      <c r="M127" s="47" t="s">
        <v>1</v>
      </c>
      <c r="N127" s="131" t="s">
        <v>39</v>
      </c>
      <c r="O127" s="132">
        <v>4.3999999999999997E-2</v>
      </c>
      <c r="P127" s="132">
        <f>O127*H127</f>
        <v>0.87999999999999989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6" t="s">
        <v>130</v>
      </c>
      <c r="AT127" s="16" t="s">
        <v>125</v>
      </c>
      <c r="AU127" s="16" t="s">
        <v>78</v>
      </c>
      <c r="AY127" s="16" t="s">
        <v>123</v>
      </c>
      <c r="BE127" s="134">
        <f>IF(N127="základní",J127,0)</f>
        <v>0</v>
      </c>
      <c r="BF127" s="134">
        <f>IF(N127="snížená",J127,0)</f>
        <v>0</v>
      </c>
      <c r="BG127" s="134">
        <f>IF(N127="zákl. přenesená",J127,0)</f>
        <v>0</v>
      </c>
      <c r="BH127" s="134">
        <f>IF(N127="sníž. přenesená",J127,0)</f>
        <v>0</v>
      </c>
      <c r="BI127" s="134">
        <f>IF(N127="nulová",J127,0)</f>
        <v>0</v>
      </c>
      <c r="BJ127" s="16" t="s">
        <v>76</v>
      </c>
      <c r="BK127" s="134">
        <f>ROUND(I127*H127,2)</f>
        <v>0</v>
      </c>
      <c r="BL127" s="16" t="s">
        <v>130</v>
      </c>
      <c r="BM127" s="16" t="s">
        <v>208</v>
      </c>
    </row>
    <row r="128" spans="2:65" s="12" customFormat="1">
      <c r="B128" s="143"/>
      <c r="D128" s="136" t="s">
        <v>132</v>
      </c>
      <c r="E128" s="144" t="s">
        <v>1</v>
      </c>
      <c r="F128" s="145" t="s">
        <v>209</v>
      </c>
      <c r="H128" s="144" t="s">
        <v>1</v>
      </c>
      <c r="L128" s="143"/>
      <c r="M128" s="146"/>
      <c r="N128" s="147"/>
      <c r="O128" s="147"/>
      <c r="P128" s="147"/>
      <c r="Q128" s="147"/>
      <c r="R128" s="147"/>
      <c r="S128" s="147"/>
      <c r="T128" s="148"/>
      <c r="AT128" s="144" t="s">
        <v>132</v>
      </c>
      <c r="AU128" s="144" t="s">
        <v>78</v>
      </c>
      <c r="AV128" s="12" t="s">
        <v>76</v>
      </c>
      <c r="AW128" s="12" t="s">
        <v>30</v>
      </c>
      <c r="AX128" s="12" t="s">
        <v>68</v>
      </c>
      <c r="AY128" s="144" t="s">
        <v>123</v>
      </c>
    </row>
    <row r="129" spans="2:65" s="11" customFormat="1">
      <c r="B129" s="135"/>
      <c r="D129" s="136" t="s">
        <v>132</v>
      </c>
      <c r="E129" s="137" t="s">
        <v>1</v>
      </c>
      <c r="F129" s="138" t="s">
        <v>87</v>
      </c>
      <c r="H129" s="139">
        <v>20</v>
      </c>
      <c r="L129" s="135"/>
      <c r="M129" s="140"/>
      <c r="N129" s="141"/>
      <c r="O129" s="141"/>
      <c r="P129" s="141"/>
      <c r="Q129" s="141"/>
      <c r="R129" s="141"/>
      <c r="S129" s="141"/>
      <c r="T129" s="142"/>
      <c r="AT129" s="137" t="s">
        <v>132</v>
      </c>
      <c r="AU129" s="137" t="s">
        <v>78</v>
      </c>
      <c r="AV129" s="11" t="s">
        <v>78</v>
      </c>
      <c r="AW129" s="11" t="s">
        <v>30</v>
      </c>
      <c r="AX129" s="11" t="s">
        <v>76</v>
      </c>
      <c r="AY129" s="137" t="s">
        <v>123</v>
      </c>
    </row>
    <row r="130" spans="2:65" s="1" customFormat="1" ht="16.5" customHeight="1">
      <c r="B130" s="124"/>
      <c r="C130" s="125" t="s">
        <v>210</v>
      </c>
      <c r="D130" s="125" t="s">
        <v>125</v>
      </c>
      <c r="E130" s="126" t="s">
        <v>211</v>
      </c>
      <c r="F130" s="127" t="s">
        <v>212</v>
      </c>
      <c r="G130" s="128" t="s">
        <v>150</v>
      </c>
      <c r="H130" s="129">
        <v>20</v>
      </c>
      <c r="I130" s="130"/>
      <c r="J130" s="130">
        <f>ROUND(I130*H130,2)</f>
        <v>0</v>
      </c>
      <c r="K130" s="127" t="s">
        <v>129</v>
      </c>
      <c r="L130" s="27"/>
      <c r="M130" s="47" t="s">
        <v>1</v>
      </c>
      <c r="N130" s="131" t="s">
        <v>39</v>
      </c>
      <c r="O130" s="132">
        <v>8.3000000000000004E-2</v>
      </c>
      <c r="P130" s="132">
        <f>O130*H130</f>
        <v>1.6600000000000001</v>
      </c>
      <c r="Q130" s="132">
        <v>0</v>
      </c>
      <c r="R130" s="132">
        <f>Q130*H130</f>
        <v>0</v>
      </c>
      <c r="S130" s="132">
        <v>0</v>
      </c>
      <c r="T130" s="133">
        <f>S130*H130</f>
        <v>0</v>
      </c>
      <c r="AR130" s="16" t="s">
        <v>130</v>
      </c>
      <c r="AT130" s="16" t="s">
        <v>125</v>
      </c>
      <c r="AU130" s="16" t="s">
        <v>78</v>
      </c>
      <c r="AY130" s="16" t="s">
        <v>123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76</v>
      </c>
      <c r="BK130" s="134">
        <f>ROUND(I130*H130,2)</f>
        <v>0</v>
      </c>
      <c r="BL130" s="16" t="s">
        <v>130</v>
      </c>
      <c r="BM130" s="16" t="s">
        <v>213</v>
      </c>
    </row>
    <row r="131" spans="2:65" s="12" customFormat="1">
      <c r="B131" s="143"/>
      <c r="D131" s="136" t="s">
        <v>132</v>
      </c>
      <c r="E131" s="144" t="s">
        <v>1</v>
      </c>
      <c r="F131" s="145" t="s">
        <v>214</v>
      </c>
      <c r="H131" s="144" t="s">
        <v>1</v>
      </c>
      <c r="L131" s="143"/>
      <c r="M131" s="146"/>
      <c r="N131" s="147"/>
      <c r="O131" s="147"/>
      <c r="P131" s="147"/>
      <c r="Q131" s="147"/>
      <c r="R131" s="147"/>
      <c r="S131" s="147"/>
      <c r="T131" s="148"/>
      <c r="AT131" s="144" t="s">
        <v>132</v>
      </c>
      <c r="AU131" s="144" t="s">
        <v>78</v>
      </c>
      <c r="AV131" s="12" t="s">
        <v>76</v>
      </c>
      <c r="AW131" s="12" t="s">
        <v>30</v>
      </c>
      <c r="AX131" s="12" t="s">
        <v>68</v>
      </c>
      <c r="AY131" s="144" t="s">
        <v>123</v>
      </c>
    </row>
    <row r="132" spans="2:65" s="11" customFormat="1">
      <c r="B132" s="135"/>
      <c r="D132" s="136" t="s">
        <v>132</v>
      </c>
      <c r="E132" s="137" t="s">
        <v>89</v>
      </c>
      <c r="F132" s="138" t="s">
        <v>87</v>
      </c>
      <c r="H132" s="139">
        <v>20</v>
      </c>
      <c r="L132" s="135"/>
      <c r="M132" s="140"/>
      <c r="N132" s="141"/>
      <c r="O132" s="141"/>
      <c r="P132" s="141"/>
      <c r="Q132" s="141"/>
      <c r="R132" s="141"/>
      <c r="S132" s="141"/>
      <c r="T132" s="142"/>
      <c r="AT132" s="137" t="s">
        <v>132</v>
      </c>
      <c r="AU132" s="137" t="s">
        <v>78</v>
      </c>
      <c r="AV132" s="11" t="s">
        <v>78</v>
      </c>
      <c r="AW132" s="11" t="s">
        <v>30</v>
      </c>
      <c r="AX132" s="11" t="s">
        <v>76</v>
      </c>
      <c r="AY132" s="137" t="s">
        <v>123</v>
      </c>
    </row>
    <row r="133" spans="2:65" s="1" customFormat="1" ht="16.5" customHeight="1">
      <c r="B133" s="124"/>
      <c r="C133" s="125" t="s">
        <v>215</v>
      </c>
      <c r="D133" s="125" t="s">
        <v>125</v>
      </c>
      <c r="E133" s="126" t="s">
        <v>216</v>
      </c>
      <c r="F133" s="127" t="s">
        <v>217</v>
      </c>
      <c r="G133" s="128" t="s">
        <v>150</v>
      </c>
      <c r="H133" s="129">
        <v>200</v>
      </c>
      <c r="I133" s="130"/>
      <c r="J133" s="130">
        <f>ROUND(I133*H133,2)</f>
        <v>0</v>
      </c>
      <c r="K133" s="127" t="s">
        <v>129</v>
      </c>
      <c r="L133" s="27"/>
      <c r="M133" s="47" t="s">
        <v>1</v>
      </c>
      <c r="N133" s="131" t="s">
        <v>39</v>
      </c>
      <c r="O133" s="132">
        <v>4.0000000000000001E-3</v>
      </c>
      <c r="P133" s="132">
        <f>O133*H133</f>
        <v>0.8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6" t="s">
        <v>130</v>
      </c>
      <c r="AT133" s="16" t="s">
        <v>125</v>
      </c>
      <c r="AU133" s="16" t="s">
        <v>78</v>
      </c>
      <c r="AY133" s="16" t="s">
        <v>123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6" t="s">
        <v>76</v>
      </c>
      <c r="BK133" s="134">
        <f>ROUND(I133*H133,2)</f>
        <v>0</v>
      </c>
      <c r="BL133" s="16" t="s">
        <v>130</v>
      </c>
      <c r="BM133" s="16" t="s">
        <v>218</v>
      </c>
    </row>
    <row r="134" spans="2:65" s="11" customFormat="1">
      <c r="B134" s="135"/>
      <c r="D134" s="136" t="s">
        <v>132</v>
      </c>
      <c r="E134" s="137" t="s">
        <v>1</v>
      </c>
      <c r="F134" s="138" t="s">
        <v>89</v>
      </c>
      <c r="H134" s="139">
        <v>20</v>
      </c>
      <c r="L134" s="135"/>
      <c r="M134" s="140"/>
      <c r="N134" s="141"/>
      <c r="O134" s="141"/>
      <c r="P134" s="141"/>
      <c r="Q134" s="141"/>
      <c r="R134" s="141"/>
      <c r="S134" s="141"/>
      <c r="T134" s="142"/>
      <c r="AT134" s="137" t="s">
        <v>132</v>
      </c>
      <c r="AU134" s="137" t="s">
        <v>78</v>
      </c>
      <c r="AV134" s="11" t="s">
        <v>78</v>
      </c>
      <c r="AW134" s="11" t="s">
        <v>30</v>
      </c>
      <c r="AX134" s="11" t="s">
        <v>76</v>
      </c>
      <c r="AY134" s="137" t="s">
        <v>123</v>
      </c>
    </row>
    <row r="135" spans="2:65" s="11" customFormat="1">
      <c r="B135" s="135"/>
      <c r="D135" s="136" t="s">
        <v>132</v>
      </c>
      <c r="F135" s="138" t="s">
        <v>219</v>
      </c>
      <c r="H135" s="139">
        <v>200</v>
      </c>
      <c r="L135" s="135"/>
      <c r="M135" s="140"/>
      <c r="N135" s="141"/>
      <c r="O135" s="141"/>
      <c r="P135" s="141"/>
      <c r="Q135" s="141"/>
      <c r="R135" s="141"/>
      <c r="S135" s="141"/>
      <c r="T135" s="142"/>
      <c r="AT135" s="137" t="s">
        <v>132</v>
      </c>
      <c r="AU135" s="137" t="s">
        <v>78</v>
      </c>
      <c r="AV135" s="11" t="s">
        <v>78</v>
      </c>
      <c r="AW135" s="11" t="s">
        <v>3</v>
      </c>
      <c r="AX135" s="11" t="s">
        <v>76</v>
      </c>
      <c r="AY135" s="137" t="s">
        <v>123</v>
      </c>
    </row>
    <row r="136" spans="2:65" s="1" customFormat="1" ht="16.5" customHeight="1">
      <c r="B136" s="124"/>
      <c r="C136" s="125" t="s">
        <v>220</v>
      </c>
      <c r="D136" s="125" t="s">
        <v>125</v>
      </c>
      <c r="E136" s="126" t="s">
        <v>221</v>
      </c>
      <c r="F136" s="127" t="s">
        <v>222</v>
      </c>
      <c r="G136" s="128" t="s">
        <v>150</v>
      </c>
      <c r="H136" s="129">
        <v>20</v>
      </c>
      <c r="I136" s="130"/>
      <c r="J136" s="130">
        <f>ROUND(I136*H136,2)</f>
        <v>0</v>
      </c>
      <c r="K136" s="127" t="s">
        <v>129</v>
      </c>
      <c r="L136" s="27"/>
      <c r="M136" s="47" t="s">
        <v>1</v>
      </c>
      <c r="N136" s="131" t="s">
        <v>39</v>
      </c>
      <c r="O136" s="132">
        <v>0.65200000000000002</v>
      </c>
      <c r="P136" s="132">
        <f>O136*H136</f>
        <v>13.040000000000001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6" t="s">
        <v>130</v>
      </c>
      <c r="AT136" s="16" t="s">
        <v>125</v>
      </c>
      <c r="AU136" s="16" t="s">
        <v>78</v>
      </c>
      <c r="AY136" s="16" t="s">
        <v>123</v>
      </c>
      <c r="BE136" s="134">
        <f>IF(N136="základní",J136,0)</f>
        <v>0</v>
      </c>
      <c r="BF136" s="134">
        <f>IF(N136="snížená",J136,0)</f>
        <v>0</v>
      </c>
      <c r="BG136" s="134">
        <f>IF(N136="zákl. přenesená",J136,0)</f>
        <v>0</v>
      </c>
      <c r="BH136" s="134">
        <f>IF(N136="sníž. přenesená",J136,0)</f>
        <v>0</v>
      </c>
      <c r="BI136" s="134">
        <f>IF(N136="nulová",J136,0)</f>
        <v>0</v>
      </c>
      <c r="BJ136" s="16" t="s">
        <v>76</v>
      </c>
      <c r="BK136" s="134">
        <f>ROUND(I136*H136,2)</f>
        <v>0</v>
      </c>
      <c r="BL136" s="16" t="s">
        <v>130</v>
      </c>
      <c r="BM136" s="16" t="s">
        <v>223</v>
      </c>
    </row>
    <row r="137" spans="2:65" s="12" customFormat="1">
      <c r="B137" s="143"/>
      <c r="D137" s="136" t="s">
        <v>132</v>
      </c>
      <c r="E137" s="144" t="s">
        <v>1</v>
      </c>
      <c r="F137" s="145" t="s">
        <v>214</v>
      </c>
      <c r="H137" s="144" t="s">
        <v>1</v>
      </c>
      <c r="L137" s="143"/>
      <c r="M137" s="146"/>
      <c r="N137" s="147"/>
      <c r="O137" s="147"/>
      <c r="P137" s="147"/>
      <c r="Q137" s="147"/>
      <c r="R137" s="147"/>
      <c r="S137" s="147"/>
      <c r="T137" s="148"/>
      <c r="AT137" s="144" t="s">
        <v>132</v>
      </c>
      <c r="AU137" s="144" t="s">
        <v>78</v>
      </c>
      <c r="AV137" s="12" t="s">
        <v>76</v>
      </c>
      <c r="AW137" s="12" t="s">
        <v>30</v>
      </c>
      <c r="AX137" s="12" t="s">
        <v>68</v>
      </c>
      <c r="AY137" s="144" t="s">
        <v>123</v>
      </c>
    </row>
    <row r="138" spans="2:65" s="11" customFormat="1">
      <c r="B138" s="135"/>
      <c r="D138" s="136" t="s">
        <v>132</v>
      </c>
      <c r="E138" s="137" t="s">
        <v>1</v>
      </c>
      <c r="F138" s="138" t="s">
        <v>87</v>
      </c>
      <c r="H138" s="139">
        <v>20</v>
      </c>
      <c r="L138" s="135"/>
      <c r="M138" s="140"/>
      <c r="N138" s="141"/>
      <c r="O138" s="141"/>
      <c r="P138" s="141"/>
      <c r="Q138" s="141"/>
      <c r="R138" s="141"/>
      <c r="S138" s="141"/>
      <c r="T138" s="142"/>
      <c r="AT138" s="137" t="s">
        <v>132</v>
      </c>
      <c r="AU138" s="137" t="s">
        <v>78</v>
      </c>
      <c r="AV138" s="11" t="s">
        <v>78</v>
      </c>
      <c r="AW138" s="11" t="s">
        <v>30</v>
      </c>
      <c r="AX138" s="11" t="s">
        <v>76</v>
      </c>
      <c r="AY138" s="137" t="s">
        <v>123</v>
      </c>
    </row>
    <row r="139" spans="2:65" s="1" customFormat="1" ht="16.5" customHeight="1">
      <c r="B139" s="124"/>
      <c r="C139" s="125" t="s">
        <v>224</v>
      </c>
      <c r="D139" s="125" t="s">
        <v>125</v>
      </c>
      <c r="E139" s="126" t="s">
        <v>225</v>
      </c>
      <c r="F139" s="127" t="s">
        <v>226</v>
      </c>
      <c r="G139" s="128" t="s">
        <v>150</v>
      </c>
      <c r="H139" s="129">
        <v>20</v>
      </c>
      <c r="I139" s="130"/>
      <c r="J139" s="130">
        <f>ROUND(I139*H139,2)</f>
        <v>0</v>
      </c>
      <c r="K139" s="127" t="s">
        <v>129</v>
      </c>
      <c r="L139" s="27"/>
      <c r="M139" s="47" t="s">
        <v>1</v>
      </c>
      <c r="N139" s="131" t="s">
        <v>39</v>
      </c>
      <c r="O139" s="132">
        <v>8.9999999999999993E-3</v>
      </c>
      <c r="P139" s="132">
        <f>O139*H139</f>
        <v>0.18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6" t="s">
        <v>130</v>
      </c>
      <c r="AT139" s="16" t="s">
        <v>125</v>
      </c>
      <c r="AU139" s="16" t="s">
        <v>78</v>
      </c>
      <c r="AY139" s="16" t="s">
        <v>123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6" t="s">
        <v>76</v>
      </c>
      <c r="BK139" s="134">
        <f>ROUND(I139*H139,2)</f>
        <v>0</v>
      </c>
      <c r="BL139" s="16" t="s">
        <v>130</v>
      </c>
      <c r="BM139" s="16" t="s">
        <v>227</v>
      </c>
    </row>
    <row r="140" spans="2:65" s="11" customFormat="1">
      <c r="B140" s="135"/>
      <c r="D140" s="136" t="s">
        <v>132</v>
      </c>
      <c r="E140" s="137" t="s">
        <v>1</v>
      </c>
      <c r="F140" s="138" t="s">
        <v>89</v>
      </c>
      <c r="H140" s="139">
        <v>20</v>
      </c>
      <c r="L140" s="135"/>
      <c r="M140" s="140"/>
      <c r="N140" s="141"/>
      <c r="O140" s="141"/>
      <c r="P140" s="141"/>
      <c r="Q140" s="141"/>
      <c r="R140" s="141"/>
      <c r="S140" s="141"/>
      <c r="T140" s="142"/>
      <c r="AT140" s="137" t="s">
        <v>132</v>
      </c>
      <c r="AU140" s="137" t="s">
        <v>78</v>
      </c>
      <c r="AV140" s="11" t="s">
        <v>78</v>
      </c>
      <c r="AW140" s="11" t="s">
        <v>30</v>
      </c>
      <c r="AX140" s="11" t="s">
        <v>76</v>
      </c>
      <c r="AY140" s="137" t="s">
        <v>123</v>
      </c>
    </row>
    <row r="141" spans="2:65" s="1" customFormat="1" ht="16.5" customHeight="1">
      <c r="B141" s="124"/>
      <c r="C141" s="125" t="s">
        <v>88</v>
      </c>
      <c r="D141" s="125" t="s">
        <v>125</v>
      </c>
      <c r="E141" s="126" t="s">
        <v>228</v>
      </c>
      <c r="F141" s="127" t="s">
        <v>229</v>
      </c>
      <c r="G141" s="128" t="s">
        <v>230</v>
      </c>
      <c r="H141" s="129">
        <v>36</v>
      </c>
      <c r="I141" s="130"/>
      <c r="J141" s="130">
        <f>ROUND(I141*H141,2)</f>
        <v>0</v>
      </c>
      <c r="K141" s="127" t="s">
        <v>129</v>
      </c>
      <c r="L141" s="27"/>
      <c r="M141" s="47" t="s">
        <v>1</v>
      </c>
      <c r="N141" s="131" t="s">
        <v>39</v>
      </c>
      <c r="O141" s="132">
        <v>0</v>
      </c>
      <c r="P141" s="132">
        <f>O141*H141</f>
        <v>0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6" t="s">
        <v>130</v>
      </c>
      <c r="AT141" s="16" t="s">
        <v>125</v>
      </c>
      <c r="AU141" s="16" t="s">
        <v>78</v>
      </c>
      <c r="AY141" s="16" t="s">
        <v>123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6" t="s">
        <v>76</v>
      </c>
      <c r="BK141" s="134">
        <f>ROUND(I141*H141,2)</f>
        <v>0</v>
      </c>
      <c r="BL141" s="16" t="s">
        <v>130</v>
      </c>
      <c r="BM141" s="16" t="s">
        <v>231</v>
      </c>
    </row>
    <row r="142" spans="2:65" s="11" customFormat="1">
      <c r="B142" s="135"/>
      <c r="D142" s="136" t="s">
        <v>132</v>
      </c>
      <c r="E142" s="137" t="s">
        <v>1</v>
      </c>
      <c r="F142" s="138" t="s">
        <v>232</v>
      </c>
      <c r="H142" s="139">
        <v>36</v>
      </c>
      <c r="L142" s="135"/>
      <c r="M142" s="140"/>
      <c r="N142" s="141"/>
      <c r="O142" s="141"/>
      <c r="P142" s="141"/>
      <c r="Q142" s="141"/>
      <c r="R142" s="141"/>
      <c r="S142" s="141"/>
      <c r="T142" s="142"/>
      <c r="AT142" s="137" t="s">
        <v>132</v>
      </c>
      <c r="AU142" s="137" t="s">
        <v>78</v>
      </c>
      <c r="AV142" s="11" t="s">
        <v>78</v>
      </c>
      <c r="AW142" s="11" t="s">
        <v>30</v>
      </c>
      <c r="AX142" s="11" t="s">
        <v>76</v>
      </c>
      <c r="AY142" s="137" t="s">
        <v>123</v>
      </c>
    </row>
    <row r="143" spans="2:65" s="1" customFormat="1" ht="16.5" customHeight="1">
      <c r="B143" s="124"/>
      <c r="C143" s="125" t="s">
        <v>7</v>
      </c>
      <c r="D143" s="125" t="s">
        <v>125</v>
      </c>
      <c r="E143" s="126" t="s">
        <v>233</v>
      </c>
      <c r="F143" s="127" t="s">
        <v>234</v>
      </c>
      <c r="G143" s="128" t="s">
        <v>150</v>
      </c>
      <c r="H143" s="129">
        <v>40</v>
      </c>
      <c r="I143" s="130"/>
      <c r="J143" s="130">
        <f>ROUND(I143*H143,2)</f>
        <v>0</v>
      </c>
      <c r="K143" s="127" t="s">
        <v>129</v>
      </c>
      <c r="L143" s="27"/>
      <c r="M143" s="47" t="s">
        <v>1</v>
      </c>
      <c r="N143" s="131" t="s">
        <v>39</v>
      </c>
      <c r="O143" s="132">
        <v>0.29899999999999999</v>
      </c>
      <c r="P143" s="132">
        <f>O143*H143</f>
        <v>11.959999999999999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6" t="s">
        <v>130</v>
      </c>
      <c r="AT143" s="16" t="s">
        <v>125</v>
      </c>
      <c r="AU143" s="16" t="s">
        <v>78</v>
      </c>
      <c r="AY143" s="16" t="s">
        <v>123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6" t="s">
        <v>76</v>
      </c>
      <c r="BK143" s="134">
        <f>ROUND(I143*H143,2)</f>
        <v>0</v>
      </c>
      <c r="BL143" s="16" t="s">
        <v>130</v>
      </c>
      <c r="BM143" s="16" t="s">
        <v>235</v>
      </c>
    </row>
    <row r="144" spans="2:65" s="11" customFormat="1">
      <c r="B144" s="135"/>
      <c r="D144" s="136" t="s">
        <v>132</v>
      </c>
      <c r="E144" s="137" t="s">
        <v>1</v>
      </c>
      <c r="F144" s="138" t="s">
        <v>236</v>
      </c>
      <c r="H144" s="139">
        <v>40</v>
      </c>
      <c r="L144" s="135"/>
      <c r="M144" s="140"/>
      <c r="N144" s="141"/>
      <c r="O144" s="141"/>
      <c r="P144" s="141"/>
      <c r="Q144" s="141"/>
      <c r="R144" s="141"/>
      <c r="S144" s="141"/>
      <c r="T144" s="142"/>
      <c r="AT144" s="137" t="s">
        <v>132</v>
      </c>
      <c r="AU144" s="137" t="s">
        <v>78</v>
      </c>
      <c r="AV144" s="11" t="s">
        <v>78</v>
      </c>
      <c r="AW144" s="11" t="s">
        <v>30</v>
      </c>
      <c r="AX144" s="11" t="s">
        <v>76</v>
      </c>
      <c r="AY144" s="137" t="s">
        <v>123</v>
      </c>
    </row>
    <row r="145" spans="2:65" s="1" customFormat="1" ht="16.5" customHeight="1">
      <c r="B145" s="124"/>
      <c r="C145" s="125" t="s">
        <v>237</v>
      </c>
      <c r="D145" s="125" t="s">
        <v>125</v>
      </c>
      <c r="E145" s="126" t="s">
        <v>238</v>
      </c>
      <c r="F145" s="127" t="s">
        <v>239</v>
      </c>
      <c r="G145" s="128" t="s">
        <v>150</v>
      </c>
      <c r="H145" s="129">
        <v>20</v>
      </c>
      <c r="I145" s="130"/>
      <c r="J145" s="130">
        <f>ROUND(I145*H145,2)</f>
        <v>0</v>
      </c>
      <c r="K145" s="127" t="s">
        <v>129</v>
      </c>
      <c r="L145" s="27"/>
      <c r="M145" s="47" t="s">
        <v>1</v>
      </c>
      <c r="N145" s="131" t="s">
        <v>39</v>
      </c>
      <c r="O145" s="132">
        <v>1.5</v>
      </c>
      <c r="P145" s="132">
        <f>O145*H145</f>
        <v>30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6" t="s">
        <v>130</v>
      </c>
      <c r="AT145" s="16" t="s">
        <v>125</v>
      </c>
      <c r="AU145" s="16" t="s">
        <v>78</v>
      </c>
      <c r="AY145" s="16" t="s">
        <v>123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6" t="s">
        <v>76</v>
      </c>
      <c r="BK145" s="134">
        <f>ROUND(I145*H145,2)</f>
        <v>0</v>
      </c>
      <c r="BL145" s="16" t="s">
        <v>130</v>
      </c>
      <c r="BM145" s="16" t="s">
        <v>240</v>
      </c>
    </row>
    <row r="146" spans="2:65" s="12" customFormat="1">
      <c r="B146" s="143"/>
      <c r="D146" s="136" t="s">
        <v>132</v>
      </c>
      <c r="E146" s="144" t="s">
        <v>1</v>
      </c>
      <c r="F146" s="145" t="s">
        <v>241</v>
      </c>
      <c r="H146" s="144" t="s">
        <v>1</v>
      </c>
      <c r="L146" s="143"/>
      <c r="M146" s="146"/>
      <c r="N146" s="147"/>
      <c r="O146" s="147"/>
      <c r="P146" s="147"/>
      <c r="Q146" s="147"/>
      <c r="R146" s="147"/>
      <c r="S146" s="147"/>
      <c r="T146" s="148"/>
      <c r="AT146" s="144" t="s">
        <v>132</v>
      </c>
      <c r="AU146" s="144" t="s">
        <v>78</v>
      </c>
      <c r="AV146" s="12" t="s">
        <v>76</v>
      </c>
      <c r="AW146" s="12" t="s">
        <v>30</v>
      </c>
      <c r="AX146" s="12" t="s">
        <v>68</v>
      </c>
      <c r="AY146" s="144" t="s">
        <v>123</v>
      </c>
    </row>
    <row r="147" spans="2:65" s="11" customFormat="1">
      <c r="B147" s="135"/>
      <c r="D147" s="136" t="s">
        <v>132</v>
      </c>
      <c r="E147" s="137" t="s">
        <v>1</v>
      </c>
      <c r="F147" s="138" t="s">
        <v>242</v>
      </c>
      <c r="H147" s="139">
        <v>2.4</v>
      </c>
      <c r="L147" s="135"/>
      <c r="M147" s="140"/>
      <c r="N147" s="141"/>
      <c r="O147" s="141"/>
      <c r="P147" s="141"/>
      <c r="Q147" s="141"/>
      <c r="R147" s="141"/>
      <c r="S147" s="141"/>
      <c r="T147" s="142"/>
      <c r="AT147" s="137" t="s">
        <v>132</v>
      </c>
      <c r="AU147" s="137" t="s">
        <v>78</v>
      </c>
      <c r="AV147" s="11" t="s">
        <v>78</v>
      </c>
      <c r="AW147" s="11" t="s">
        <v>30</v>
      </c>
      <c r="AX147" s="11" t="s">
        <v>68</v>
      </c>
      <c r="AY147" s="137" t="s">
        <v>123</v>
      </c>
    </row>
    <row r="148" spans="2:65" s="11" customFormat="1">
      <c r="B148" s="135"/>
      <c r="D148" s="136" t="s">
        <v>132</v>
      </c>
      <c r="E148" s="137" t="s">
        <v>1</v>
      </c>
      <c r="F148" s="138" t="s">
        <v>243</v>
      </c>
      <c r="H148" s="139">
        <v>1.6</v>
      </c>
      <c r="L148" s="135"/>
      <c r="M148" s="140"/>
      <c r="N148" s="141"/>
      <c r="O148" s="141"/>
      <c r="P148" s="141"/>
      <c r="Q148" s="141"/>
      <c r="R148" s="141"/>
      <c r="S148" s="141"/>
      <c r="T148" s="142"/>
      <c r="AT148" s="137" t="s">
        <v>132</v>
      </c>
      <c r="AU148" s="137" t="s">
        <v>78</v>
      </c>
      <c r="AV148" s="11" t="s">
        <v>78</v>
      </c>
      <c r="AW148" s="11" t="s">
        <v>30</v>
      </c>
      <c r="AX148" s="11" t="s">
        <v>68</v>
      </c>
      <c r="AY148" s="137" t="s">
        <v>123</v>
      </c>
    </row>
    <row r="149" spans="2:65" s="11" customFormat="1">
      <c r="B149" s="135"/>
      <c r="D149" s="136" t="s">
        <v>132</v>
      </c>
      <c r="E149" s="137" t="s">
        <v>1</v>
      </c>
      <c r="F149" s="138" t="s">
        <v>244</v>
      </c>
      <c r="H149" s="139">
        <v>9.6</v>
      </c>
      <c r="L149" s="135"/>
      <c r="M149" s="140"/>
      <c r="N149" s="141"/>
      <c r="O149" s="141"/>
      <c r="P149" s="141"/>
      <c r="Q149" s="141"/>
      <c r="R149" s="141"/>
      <c r="S149" s="141"/>
      <c r="T149" s="142"/>
      <c r="AT149" s="137" t="s">
        <v>132</v>
      </c>
      <c r="AU149" s="137" t="s">
        <v>78</v>
      </c>
      <c r="AV149" s="11" t="s">
        <v>78</v>
      </c>
      <c r="AW149" s="11" t="s">
        <v>30</v>
      </c>
      <c r="AX149" s="11" t="s">
        <v>68</v>
      </c>
      <c r="AY149" s="137" t="s">
        <v>123</v>
      </c>
    </row>
    <row r="150" spans="2:65" s="11" customFormat="1">
      <c r="B150" s="135"/>
      <c r="D150" s="136" t="s">
        <v>132</v>
      </c>
      <c r="E150" s="137" t="s">
        <v>1</v>
      </c>
      <c r="F150" s="138" t="s">
        <v>245</v>
      </c>
      <c r="H150" s="139">
        <v>6.4</v>
      </c>
      <c r="L150" s="135"/>
      <c r="M150" s="140"/>
      <c r="N150" s="141"/>
      <c r="O150" s="141"/>
      <c r="P150" s="141"/>
      <c r="Q150" s="141"/>
      <c r="R150" s="141"/>
      <c r="S150" s="141"/>
      <c r="T150" s="142"/>
      <c r="AT150" s="137" t="s">
        <v>132</v>
      </c>
      <c r="AU150" s="137" t="s">
        <v>78</v>
      </c>
      <c r="AV150" s="11" t="s">
        <v>78</v>
      </c>
      <c r="AW150" s="11" t="s">
        <v>30</v>
      </c>
      <c r="AX150" s="11" t="s">
        <v>68</v>
      </c>
      <c r="AY150" s="137" t="s">
        <v>123</v>
      </c>
    </row>
    <row r="151" spans="2:65" s="13" customFormat="1">
      <c r="B151" s="149"/>
      <c r="D151" s="136" t="s">
        <v>132</v>
      </c>
      <c r="E151" s="150" t="s">
        <v>87</v>
      </c>
      <c r="F151" s="151" t="s">
        <v>162</v>
      </c>
      <c r="H151" s="152">
        <v>20</v>
      </c>
      <c r="L151" s="149"/>
      <c r="M151" s="153"/>
      <c r="N151" s="154"/>
      <c r="O151" s="154"/>
      <c r="P151" s="154"/>
      <c r="Q151" s="154"/>
      <c r="R151" s="154"/>
      <c r="S151" s="154"/>
      <c r="T151" s="155"/>
      <c r="AT151" s="150" t="s">
        <v>132</v>
      </c>
      <c r="AU151" s="150" t="s">
        <v>78</v>
      </c>
      <c r="AV151" s="13" t="s">
        <v>130</v>
      </c>
      <c r="AW151" s="13" t="s">
        <v>30</v>
      </c>
      <c r="AX151" s="13" t="s">
        <v>76</v>
      </c>
      <c r="AY151" s="150" t="s">
        <v>123</v>
      </c>
    </row>
    <row r="152" spans="2:65" s="1" customFormat="1" ht="16.5" customHeight="1">
      <c r="B152" s="124"/>
      <c r="C152" s="156" t="s">
        <v>246</v>
      </c>
      <c r="D152" s="156" t="s">
        <v>247</v>
      </c>
      <c r="E152" s="157" t="s">
        <v>248</v>
      </c>
      <c r="F152" s="158" t="s">
        <v>249</v>
      </c>
      <c r="G152" s="159" t="s">
        <v>230</v>
      </c>
      <c r="H152" s="160">
        <v>40</v>
      </c>
      <c r="I152" s="161"/>
      <c r="J152" s="161">
        <f>ROUND(I152*H152,2)</f>
        <v>0</v>
      </c>
      <c r="K152" s="158" t="s">
        <v>129</v>
      </c>
      <c r="L152" s="162"/>
      <c r="M152" s="163" t="s">
        <v>1</v>
      </c>
      <c r="N152" s="164" t="s">
        <v>39</v>
      </c>
      <c r="O152" s="132">
        <v>0</v>
      </c>
      <c r="P152" s="132">
        <f>O152*H152</f>
        <v>0</v>
      </c>
      <c r="Q152" s="132">
        <v>0</v>
      </c>
      <c r="R152" s="132">
        <f>Q152*H152</f>
        <v>0</v>
      </c>
      <c r="S152" s="132">
        <v>0</v>
      </c>
      <c r="T152" s="133">
        <f>S152*H152</f>
        <v>0</v>
      </c>
      <c r="AR152" s="16" t="s">
        <v>168</v>
      </c>
      <c r="AT152" s="16" t="s">
        <v>247</v>
      </c>
      <c r="AU152" s="16" t="s">
        <v>78</v>
      </c>
      <c r="AY152" s="16" t="s">
        <v>123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6" t="s">
        <v>76</v>
      </c>
      <c r="BK152" s="134">
        <f>ROUND(I152*H152,2)</f>
        <v>0</v>
      </c>
      <c r="BL152" s="16" t="s">
        <v>130</v>
      </c>
      <c r="BM152" s="16" t="s">
        <v>250</v>
      </c>
    </row>
    <row r="153" spans="2:65" s="11" customFormat="1">
      <c r="B153" s="135"/>
      <c r="D153" s="136" t="s">
        <v>132</v>
      </c>
      <c r="F153" s="138" t="s">
        <v>251</v>
      </c>
      <c r="H153" s="139">
        <v>40</v>
      </c>
      <c r="L153" s="135"/>
      <c r="M153" s="140"/>
      <c r="N153" s="141"/>
      <c r="O153" s="141"/>
      <c r="P153" s="141"/>
      <c r="Q153" s="141"/>
      <c r="R153" s="141"/>
      <c r="S153" s="141"/>
      <c r="T153" s="142"/>
      <c r="AT153" s="137" t="s">
        <v>132</v>
      </c>
      <c r="AU153" s="137" t="s">
        <v>78</v>
      </c>
      <c r="AV153" s="11" t="s">
        <v>78</v>
      </c>
      <c r="AW153" s="11" t="s">
        <v>3</v>
      </c>
      <c r="AX153" s="11" t="s">
        <v>76</v>
      </c>
      <c r="AY153" s="137" t="s">
        <v>123</v>
      </c>
    </row>
    <row r="154" spans="2:65" s="1" customFormat="1" ht="16.5" customHeight="1">
      <c r="B154" s="124"/>
      <c r="C154" s="125" t="s">
        <v>252</v>
      </c>
      <c r="D154" s="125" t="s">
        <v>125</v>
      </c>
      <c r="E154" s="126" t="s">
        <v>253</v>
      </c>
      <c r="F154" s="127" t="s">
        <v>254</v>
      </c>
      <c r="G154" s="128" t="s">
        <v>193</v>
      </c>
      <c r="H154" s="129">
        <v>600</v>
      </c>
      <c r="I154" s="130"/>
      <c r="J154" s="130">
        <f>ROUND(I154*H154,2)</f>
        <v>0</v>
      </c>
      <c r="K154" s="127" t="s">
        <v>129</v>
      </c>
      <c r="L154" s="27"/>
      <c r="M154" s="47" t="s">
        <v>1</v>
      </c>
      <c r="N154" s="131" t="s">
        <v>39</v>
      </c>
      <c r="O154" s="132">
        <v>0.05</v>
      </c>
      <c r="P154" s="132">
        <f>O154*H154</f>
        <v>30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6" t="s">
        <v>130</v>
      </c>
      <c r="AT154" s="16" t="s">
        <v>125</v>
      </c>
      <c r="AU154" s="16" t="s">
        <v>78</v>
      </c>
      <c r="AY154" s="16" t="s">
        <v>123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6" t="s">
        <v>76</v>
      </c>
      <c r="BK154" s="134">
        <f>ROUND(I154*H154,2)</f>
        <v>0</v>
      </c>
      <c r="BL154" s="16" t="s">
        <v>130</v>
      </c>
      <c r="BM154" s="16" t="s">
        <v>255</v>
      </c>
    </row>
    <row r="155" spans="2:65" s="11" customFormat="1">
      <c r="B155" s="135"/>
      <c r="D155" s="136" t="s">
        <v>132</v>
      </c>
      <c r="E155" s="137" t="s">
        <v>1</v>
      </c>
      <c r="F155" s="138" t="s">
        <v>256</v>
      </c>
      <c r="H155" s="139">
        <v>600</v>
      </c>
      <c r="L155" s="135"/>
      <c r="M155" s="140"/>
      <c r="N155" s="141"/>
      <c r="O155" s="141"/>
      <c r="P155" s="141"/>
      <c r="Q155" s="141"/>
      <c r="R155" s="141"/>
      <c r="S155" s="141"/>
      <c r="T155" s="142"/>
      <c r="AT155" s="137" t="s">
        <v>132</v>
      </c>
      <c r="AU155" s="137" t="s">
        <v>78</v>
      </c>
      <c r="AV155" s="11" t="s">
        <v>78</v>
      </c>
      <c r="AW155" s="11" t="s">
        <v>30</v>
      </c>
      <c r="AX155" s="11" t="s">
        <v>76</v>
      </c>
      <c r="AY155" s="137" t="s">
        <v>123</v>
      </c>
    </row>
    <row r="156" spans="2:65" s="1" customFormat="1" ht="16.5" customHeight="1">
      <c r="B156" s="124"/>
      <c r="C156" s="125" t="s">
        <v>257</v>
      </c>
      <c r="D156" s="125" t="s">
        <v>125</v>
      </c>
      <c r="E156" s="126" t="s">
        <v>258</v>
      </c>
      <c r="F156" s="127" t="s">
        <v>259</v>
      </c>
      <c r="G156" s="128" t="s">
        <v>193</v>
      </c>
      <c r="H156" s="129">
        <v>600</v>
      </c>
      <c r="I156" s="130"/>
      <c r="J156" s="130">
        <f>ROUND(I156*H156,2)</f>
        <v>0</v>
      </c>
      <c r="K156" s="127" t="s">
        <v>129</v>
      </c>
      <c r="L156" s="27"/>
      <c r="M156" s="47" t="s">
        <v>1</v>
      </c>
      <c r="N156" s="131" t="s">
        <v>39</v>
      </c>
      <c r="O156" s="132">
        <v>7.0000000000000001E-3</v>
      </c>
      <c r="P156" s="132">
        <f>O156*H156</f>
        <v>4.2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6" t="s">
        <v>130</v>
      </c>
      <c r="AT156" s="16" t="s">
        <v>125</v>
      </c>
      <c r="AU156" s="16" t="s">
        <v>78</v>
      </c>
      <c r="AY156" s="16" t="s">
        <v>123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6" t="s">
        <v>76</v>
      </c>
      <c r="BK156" s="134">
        <f>ROUND(I156*H156,2)</f>
        <v>0</v>
      </c>
      <c r="BL156" s="16" t="s">
        <v>130</v>
      </c>
      <c r="BM156" s="16" t="s">
        <v>260</v>
      </c>
    </row>
    <row r="157" spans="2:65" s="11" customFormat="1">
      <c r="B157" s="135"/>
      <c r="D157" s="136" t="s">
        <v>132</v>
      </c>
      <c r="E157" s="137" t="s">
        <v>1</v>
      </c>
      <c r="F157" s="138" t="s">
        <v>256</v>
      </c>
      <c r="H157" s="139">
        <v>600</v>
      </c>
      <c r="L157" s="135"/>
      <c r="M157" s="140"/>
      <c r="N157" s="141"/>
      <c r="O157" s="141"/>
      <c r="P157" s="141"/>
      <c r="Q157" s="141"/>
      <c r="R157" s="141"/>
      <c r="S157" s="141"/>
      <c r="T157" s="142"/>
      <c r="AT157" s="137" t="s">
        <v>132</v>
      </c>
      <c r="AU157" s="137" t="s">
        <v>78</v>
      </c>
      <c r="AV157" s="11" t="s">
        <v>78</v>
      </c>
      <c r="AW157" s="11" t="s">
        <v>30</v>
      </c>
      <c r="AX157" s="11" t="s">
        <v>76</v>
      </c>
      <c r="AY157" s="137" t="s">
        <v>123</v>
      </c>
    </row>
    <row r="158" spans="2:65" s="1" customFormat="1" ht="16.5" customHeight="1">
      <c r="B158" s="124"/>
      <c r="C158" s="156" t="s">
        <v>261</v>
      </c>
      <c r="D158" s="156" t="s">
        <v>247</v>
      </c>
      <c r="E158" s="157" t="s">
        <v>262</v>
      </c>
      <c r="F158" s="158" t="s">
        <v>263</v>
      </c>
      <c r="G158" s="159" t="s">
        <v>264</v>
      </c>
      <c r="H158" s="160">
        <v>9</v>
      </c>
      <c r="I158" s="161"/>
      <c r="J158" s="161">
        <f>ROUND(I158*H158,2)</f>
        <v>0</v>
      </c>
      <c r="K158" s="158" t="s">
        <v>129</v>
      </c>
      <c r="L158" s="162"/>
      <c r="M158" s="163" t="s">
        <v>1</v>
      </c>
      <c r="N158" s="164" t="s">
        <v>39</v>
      </c>
      <c r="O158" s="132">
        <v>0</v>
      </c>
      <c r="P158" s="132">
        <f>O158*H158</f>
        <v>0</v>
      </c>
      <c r="Q158" s="132">
        <v>1E-3</v>
      </c>
      <c r="R158" s="132">
        <f>Q158*H158</f>
        <v>9.0000000000000011E-3</v>
      </c>
      <c r="S158" s="132">
        <v>0</v>
      </c>
      <c r="T158" s="133">
        <f>S158*H158</f>
        <v>0</v>
      </c>
      <c r="AR158" s="16" t="s">
        <v>168</v>
      </c>
      <c r="AT158" s="16" t="s">
        <v>247</v>
      </c>
      <c r="AU158" s="16" t="s">
        <v>78</v>
      </c>
      <c r="AY158" s="16" t="s">
        <v>123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76</v>
      </c>
      <c r="BK158" s="134">
        <f>ROUND(I158*H158,2)</f>
        <v>0</v>
      </c>
      <c r="BL158" s="16" t="s">
        <v>130</v>
      </c>
      <c r="BM158" s="16" t="s">
        <v>265</v>
      </c>
    </row>
    <row r="159" spans="2:65" s="11" customFormat="1">
      <c r="B159" s="135"/>
      <c r="D159" s="136" t="s">
        <v>132</v>
      </c>
      <c r="F159" s="138" t="s">
        <v>266</v>
      </c>
      <c r="H159" s="139">
        <v>9</v>
      </c>
      <c r="L159" s="135"/>
      <c r="M159" s="140"/>
      <c r="N159" s="141"/>
      <c r="O159" s="141"/>
      <c r="P159" s="141"/>
      <c r="Q159" s="141"/>
      <c r="R159" s="141"/>
      <c r="S159" s="141"/>
      <c r="T159" s="142"/>
      <c r="AT159" s="137" t="s">
        <v>132</v>
      </c>
      <c r="AU159" s="137" t="s">
        <v>78</v>
      </c>
      <c r="AV159" s="11" t="s">
        <v>78</v>
      </c>
      <c r="AW159" s="11" t="s">
        <v>3</v>
      </c>
      <c r="AX159" s="11" t="s">
        <v>76</v>
      </c>
      <c r="AY159" s="137" t="s">
        <v>123</v>
      </c>
    </row>
    <row r="160" spans="2:65" s="10" customFormat="1" ht="22.9" customHeight="1">
      <c r="B160" s="112"/>
      <c r="D160" s="113" t="s">
        <v>67</v>
      </c>
      <c r="E160" s="122" t="s">
        <v>168</v>
      </c>
      <c r="F160" s="122" t="s">
        <v>267</v>
      </c>
      <c r="J160" s="123">
        <f>BK160</f>
        <v>0</v>
      </c>
      <c r="L160" s="112"/>
      <c r="M160" s="116"/>
      <c r="N160" s="117"/>
      <c r="O160" s="117"/>
      <c r="P160" s="118">
        <f>SUM(P161:P166)</f>
        <v>2.2370000000000001</v>
      </c>
      <c r="Q160" s="117"/>
      <c r="R160" s="118">
        <f>SUM(R161:R166)</f>
        <v>0.37842999999999993</v>
      </c>
      <c r="S160" s="117"/>
      <c r="T160" s="119">
        <f>SUM(T161:T166)</f>
        <v>0</v>
      </c>
      <c r="AR160" s="113" t="s">
        <v>76</v>
      </c>
      <c r="AT160" s="120" t="s">
        <v>67</v>
      </c>
      <c r="AU160" s="120" t="s">
        <v>76</v>
      </c>
      <c r="AY160" s="113" t="s">
        <v>123</v>
      </c>
      <c r="BK160" s="121">
        <f>SUM(BK161:BK166)</f>
        <v>0</v>
      </c>
    </row>
    <row r="161" spans="2:65" s="1" customFormat="1" ht="16.5" customHeight="1">
      <c r="B161" s="124"/>
      <c r="C161" s="125" t="s">
        <v>268</v>
      </c>
      <c r="D161" s="125" t="s">
        <v>125</v>
      </c>
      <c r="E161" s="126" t="s">
        <v>269</v>
      </c>
      <c r="F161" s="127" t="s">
        <v>270</v>
      </c>
      <c r="G161" s="128" t="s">
        <v>271</v>
      </c>
      <c r="H161" s="129">
        <v>1</v>
      </c>
      <c r="I161" s="130"/>
      <c r="J161" s="130">
        <f>ROUND(I161*H161,2)</f>
        <v>0</v>
      </c>
      <c r="K161" s="127" t="s">
        <v>129</v>
      </c>
      <c r="L161" s="27"/>
      <c r="M161" s="47" t="s">
        <v>1</v>
      </c>
      <c r="N161" s="131" t="s">
        <v>39</v>
      </c>
      <c r="O161" s="132">
        <v>1.5620000000000001</v>
      </c>
      <c r="P161" s="132">
        <f>O161*H161</f>
        <v>1.5620000000000001</v>
      </c>
      <c r="Q161" s="132">
        <v>9.1800000000000007E-3</v>
      </c>
      <c r="R161" s="132">
        <f>Q161*H161</f>
        <v>9.1800000000000007E-3</v>
      </c>
      <c r="S161" s="132">
        <v>0</v>
      </c>
      <c r="T161" s="133">
        <f>S161*H161</f>
        <v>0</v>
      </c>
      <c r="AR161" s="16" t="s">
        <v>130</v>
      </c>
      <c r="AT161" s="16" t="s">
        <v>125</v>
      </c>
      <c r="AU161" s="16" t="s">
        <v>78</v>
      </c>
      <c r="AY161" s="16" t="s">
        <v>123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76</v>
      </c>
      <c r="BK161" s="134">
        <f>ROUND(I161*H161,2)</f>
        <v>0</v>
      </c>
      <c r="BL161" s="16" t="s">
        <v>130</v>
      </c>
      <c r="BM161" s="16" t="s">
        <v>272</v>
      </c>
    </row>
    <row r="162" spans="2:65" s="1" customFormat="1" ht="16.5" customHeight="1">
      <c r="B162" s="124"/>
      <c r="C162" s="156" t="s">
        <v>273</v>
      </c>
      <c r="D162" s="156" t="s">
        <v>247</v>
      </c>
      <c r="E162" s="157" t="s">
        <v>274</v>
      </c>
      <c r="F162" s="158" t="s">
        <v>275</v>
      </c>
      <c r="G162" s="159" t="s">
        <v>271</v>
      </c>
      <c r="H162" s="160">
        <v>1</v>
      </c>
      <c r="I162" s="161"/>
      <c r="J162" s="161">
        <f>ROUND(I162*H162,2)</f>
        <v>0</v>
      </c>
      <c r="K162" s="158" t="s">
        <v>129</v>
      </c>
      <c r="L162" s="162"/>
      <c r="M162" s="163" t="s">
        <v>1</v>
      </c>
      <c r="N162" s="164" t="s">
        <v>39</v>
      </c>
      <c r="O162" s="132">
        <v>0</v>
      </c>
      <c r="P162" s="132">
        <f>O162*H162</f>
        <v>0</v>
      </c>
      <c r="Q162" s="132">
        <v>0.185</v>
      </c>
      <c r="R162" s="132">
        <f>Q162*H162</f>
        <v>0.185</v>
      </c>
      <c r="S162" s="132">
        <v>0</v>
      </c>
      <c r="T162" s="133">
        <f>S162*H162</f>
        <v>0</v>
      </c>
      <c r="AR162" s="16" t="s">
        <v>168</v>
      </c>
      <c r="AT162" s="16" t="s">
        <v>247</v>
      </c>
      <c r="AU162" s="16" t="s">
        <v>78</v>
      </c>
      <c r="AY162" s="16" t="s">
        <v>123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6" t="s">
        <v>76</v>
      </c>
      <c r="BK162" s="134">
        <f>ROUND(I162*H162,2)</f>
        <v>0</v>
      </c>
      <c r="BL162" s="16" t="s">
        <v>130</v>
      </c>
      <c r="BM162" s="16" t="s">
        <v>276</v>
      </c>
    </row>
    <row r="163" spans="2:65" s="1" customFormat="1" ht="16.5" customHeight="1">
      <c r="B163" s="124"/>
      <c r="C163" s="156" t="s">
        <v>277</v>
      </c>
      <c r="D163" s="156" t="s">
        <v>247</v>
      </c>
      <c r="E163" s="157" t="s">
        <v>278</v>
      </c>
      <c r="F163" s="158" t="s">
        <v>279</v>
      </c>
      <c r="G163" s="159" t="s">
        <v>230</v>
      </c>
      <c r="H163" s="160">
        <v>0.18099999999999999</v>
      </c>
      <c r="I163" s="161"/>
      <c r="J163" s="161">
        <f>ROUND(I163*H163,2)</f>
        <v>0</v>
      </c>
      <c r="K163" s="158" t="s">
        <v>129</v>
      </c>
      <c r="L163" s="162"/>
      <c r="M163" s="163" t="s">
        <v>1</v>
      </c>
      <c r="N163" s="164" t="s">
        <v>39</v>
      </c>
      <c r="O163" s="132">
        <v>0</v>
      </c>
      <c r="P163" s="132">
        <f>O163*H163</f>
        <v>0</v>
      </c>
      <c r="Q163" s="132">
        <v>1</v>
      </c>
      <c r="R163" s="132">
        <f>Q163*H163</f>
        <v>0.18099999999999999</v>
      </c>
      <c r="S163" s="132">
        <v>0</v>
      </c>
      <c r="T163" s="133">
        <f>S163*H163</f>
        <v>0</v>
      </c>
      <c r="AR163" s="16" t="s">
        <v>168</v>
      </c>
      <c r="AT163" s="16" t="s">
        <v>247</v>
      </c>
      <c r="AU163" s="16" t="s">
        <v>78</v>
      </c>
      <c r="AY163" s="16" t="s">
        <v>123</v>
      </c>
      <c r="BE163" s="134">
        <f>IF(N163="základní",J163,0)</f>
        <v>0</v>
      </c>
      <c r="BF163" s="134">
        <f>IF(N163="snížená",J163,0)</f>
        <v>0</v>
      </c>
      <c r="BG163" s="134">
        <f>IF(N163="zákl. přenesená",J163,0)</f>
        <v>0</v>
      </c>
      <c r="BH163" s="134">
        <f>IF(N163="sníž. přenesená",J163,0)</f>
        <v>0</v>
      </c>
      <c r="BI163" s="134">
        <f>IF(N163="nulová",J163,0)</f>
        <v>0</v>
      </c>
      <c r="BJ163" s="16" t="s">
        <v>76</v>
      </c>
      <c r="BK163" s="134">
        <f>ROUND(I163*H163,2)</f>
        <v>0</v>
      </c>
      <c r="BL163" s="16" t="s">
        <v>130</v>
      </c>
      <c r="BM163" s="16" t="s">
        <v>280</v>
      </c>
    </row>
    <row r="164" spans="2:65" s="12" customFormat="1">
      <c r="B164" s="143"/>
      <c r="D164" s="136" t="s">
        <v>132</v>
      </c>
      <c r="E164" s="144" t="s">
        <v>1</v>
      </c>
      <c r="F164" s="145" t="s">
        <v>281</v>
      </c>
      <c r="H164" s="144" t="s">
        <v>1</v>
      </c>
      <c r="L164" s="143"/>
      <c r="M164" s="146"/>
      <c r="N164" s="147"/>
      <c r="O164" s="147"/>
      <c r="P164" s="147"/>
      <c r="Q164" s="147"/>
      <c r="R164" s="147"/>
      <c r="S164" s="147"/>
      <c r="T164" s="148"/>
      <c r="AT164" s="144" t="s">
        <v>132</v>
      </c>
      <c r="AU164" s="144" t="s">
        <v>78</v>
      </c>
      <c r="AV164" s="12" t="s">
        <v>76</v>
      </c>
      <c r="AW164" s="12" t="s">
        <v>30</v>
      </c>
      <c r="AX164" s="12" t="s">
        <v>68</v>
      </c>
      <c r="AY164" s="144" t="s">
        <v>123</v>
      </c>
    </row>
    <row r="165" spans="2:65" s="11" customFormat="1">
      <c r="B165" s="135"/>
      <c r="D165" s="136" t="s">
        <v>132</v>
      </c>
      <c r="E165" s="137" t="s">
        <v>1</v>
      </c>
      <c r="F165" s="138" t="s">
        <v>282</v>
      </c>
      <c r="H165" s="139">
        <v>0.18099999999999999</v>
      </c>
      <c r="L165" s="135"/>
      <c r="M165" s="140"/>
      <c r="N165" s="141"/>
      <c r="O165" s="141"/>
      <c r="P165" s="141"/>
      <c r="Q165" s="141"/>
      <c r="R165" s="141"/>
      <c r="S165" s="141"/>
      <c r="T165" s="142"/>
      <c r="AT165" s="137" t="s">
        <v>132</v>
      </c>
      <c r="AU165" s="137" t="s">
        <v>78</v>
      </c>
      <c r="AV165" s="11" t="s">
        <v>78</v>
      </c>
      <c r="AW165" s="11" t="s">
        <v>30</v>
      </c>
      <c r="AX165" s="11" t="s">
        <v>76</v>
      </c>
      <c r="AY165" s="137" t="s">
        <v>123</v>
      </c>
    </row>
    <row r="166" spans="2:65" s="1" customFormat="1" ht="16.5" customHeight="1">
      <c r="B166" s="124"/>
      <c r="C166" s="125" t="s">
        <v>283</v>
      </c>
      <c r="D166" s="125" t="s">
        <v>125</v>
      </c>
      <c r="E166" s="126" t="s">
        <v>284</v>
      </c>
      <c r="F166" s="127" t="s">
        <v>285</v>
      </c>
      <c r="G166" s="128" t="s">
        <v>141</v>
      </c>
      <c r="H166" s="129">
        <v>25</v>
      </c>
      <c r="I166" s="130"/>
      <c r="J166" s="130">
        <f>ROUND(I166*H166,2)</f>
        <v>0</v>
      </c>
      <c r="K166" s="127" t="s">
        <v>1</v>
      </c>
      <c r="L166" s="27"/>
      <c r="M166" s="47" t="s">
        <v>1</v>
      </c>
      <c r="N166" s="131" t="s">
        <v>39</v>
      </c>
      <c r="O166" s="132">
        <v>2.7E-2</v>
      </c>
      <c r="P166" s="132">
        <f>O166*H166</f>
        <v>0.67500000000000004</v>
      </c>
      <c r="Q166" s="132">
        <v>1.2999999999999999E-4</v>
      </c>
      <c r="R166" s="132">
        <f>Q166*H166</f>
        <v>3.2499999999999999E-3</v>
      </c>
      <c r="S166" s="132">
        <v>0</v>
      </c>
      <c r="T166" s="133">
        <f>S166*H166</f>
        <v>0</v>
      </c>
      <c r="AR166" s="16" t="s">
        <v>130</v>
      </c>
      <c r="AT166" s="16" t="s">
        <v>125</v>
      </c>
      <c r="AU166" s="16" t="s">
        <v>78</v>
      </c>
      <c r="AY166" s="16" t="s">
        <v>123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76</v>
      </c>
      <c r="BK166" s="134">
        <f>ROUND(I166*H166,2)</f>
        <v>0</v>
      </c>
      <c r="BL166" s="16" t="s">
        <v>130</v>
      </c>
      <c r="BM166" s="16" t="s">
        <v>286</v>
      </c>
    </row>
    <row r="167" spans="2:65" s="10" customFormat="1" ht="25.9" customHeight="1">
      <c r="B167" s="112"/>
      <c r="D167" s="113" t="s">
        <v>67</v>
      </c>
      <c r="E167" s="114" t="s">
        <v>247</v>
      </c>
      <c r="F167" s="114" t="s">
        <v>287</v>
      </c>
      <c r="J167" s="115">
        <f>BK167</f>
        <v>0</v>
      </c>
      <c r="L167" s="112"/>
      <c r="M167" s="116"/>
      <c r="N167" s="117"/>
      <c r="O167" s="117"/>
      <c r="P167" s="118">
        <f>P168+P228+P233</f>
        <v>93.239110999999994</v>
      </c>
      <c r="Q167" s="117"/>
      <c r="R167" s="118">
        <f>R168+R228+R233</f>
        <v>0.33328352</v>
      </c>
      <c r="S167" s="117"/>
      <c r="T167" s="119">
        <f>T168+T228+T233</f>
        <v>0</v>
      </c>
      <c r="AR167" s="113" t="s">
        <v>138</v>
      </c>
      <c r="AT167" s="120" t="s">
        <v>67</v>
      </c>
      <c r="AU167" s="120" t="s">
        <v>68</v>
      </c>
      <c r="AY167" s="113" t="s">
        <v>123</v>
      </c>
      <c r="BK167" s="121">
        <f>BK168+BK228+BK233</f>
        <v>0</v>
      </c>
    </row>
    <row r="168" spans="2:65" s="10" customFormat="1" ht="22.9" customHeight="1">
      <c r="B168" s="112"/>
      <c r="D168" s="113" t="s">
        <v>67</v>
      </c>
      <c r="E168" s="122" t="s">
        <v>288</v>
      </c>
      <c r="F168" s="122" t="s">
        <v>289</v>
      </c>
      <c r="J168" s="123">
        <f>BK168</f>
        <v>0</v>
      </c>
      <c r="L168" s="112"/>
      <c r="M168" s="116"/>
      <c r="N168" s="117"/>
      <c r="O168" s="117"/>
      <c r="P168" s="118">
        <f>SUM(P169:P227)</f>
        <v>91.639242999999993</v>
      </c>
      <c r="Q168" s="117"/>
      <c r="R168" s="118">
        <f>SUM(R169:R227)</f>
        <v>1.0283519999999999E-2</v>
      </c>
      <c r="S168" s="117"/>
      <c r="T168" s="119">
        <f>SUM(T169:T227)</f>
        <v>0</v>
      </c>
      <c r="AR168" s="113" t="s">
        <v>138</v>
      </c>
      <c r="AT168" s="120" t="s">
        <v>67</v>
      </c>
      <c r="AU168" s="120" t="s">
        <v>76</v>
      </c>
      <c r="AY168" s="113" t="s">
        <v>123</v>
      </c>
      <c r="BK168" s="121">
        <f>SUM(BK169:BK227)</f>
        <v>0</v>
      </c>
    </row>
    <row r="169" spans="2:65" s="1" customFormat="1" ht="16.5" customHeight="1">
      <c r="B169" s="124"/>
      <c r="C169" s="125" t="s">
        <v>290</v>
      </c>
      <c r="D169" s="125" t="s">
        <v>125</v>
      </c>
      <c r="E169" s="126" t="s">
        <v>291</v>
      </c>
      <c r="F169" s="127" t="s">
        <v>292</v>
      </c>
      <c r="G169" s="128" t="s">
        <v>271</v>
      </c>
      <c r="H169" s="129">
        <v>1</v>
      </c>
      <c r="I169" s="130"/>
      <c r="J169" s="130">
        <f>ROUND(I169*H169,2)</f>
        <v>0</v>
      </c>
      <c r="K169" s="127" t="s">
        <v>129</v>
      </c>
      <c r="L169" s="27"/>
      <c r="M169" s="47" t="s">
        <v>1</v>
      </c>
      <c r="N169" s="131" t="s">
        <v>39</v>
      </c>
      <c r="O169" s="132">
        <v>8.7810000000000006</v>
      </c>
      <c r="P169" s="132">
        <f>O169*H169</f>
        <v>8.7810000000000006</v>
      </c>
      <c r="Q169" s="132">
        <v>1.6000000000000001E-4</v>
      </c>
      <c r="R169" s="132">
        <f>Q169*H169</f>
        <v>1.6000000000000001E-4</v>
      </c>
      <c r="S169" s="132">
        <v>0</v>
      </c>
      <c r="T169" s="133">
        <f>S169*H169</f>
        <v>0</v>
      </c>
      <c r="AR169" s="16" t="s">
        <v>293</v>
      </c>
      <c r="AT169" s="16" t="s">
        <v>125</v>
      </c>
      <c r="AU169" s="16" t="s">
        <v>78</v>
      </c>
      <c r="AY169" s="16" t="s">
        <v>123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76</v>
      </c>
      <c r="BK169" s="134">
        <f>ROUND(I169*H169,2)</f>
        <v>0</v>
      </c>
      <c r="BL169" s="16" t="s">
        <v>293</v>
      </c>
      <c r="BM169" s="16" t="s">
        <v>294</v>
      </c>
    </row>
    <row r="170" spans="2:65" s="12" customFormat="1">
      <c r="B170" s="143"/>
      <c r="D170" s="136" t="s">
        <v>132</v>
      </c>
      <c r="E170" s="144" t="s">
        <v>1</v>
      </c>
      <c r="F170" s="145" t="s">
        <v>295</v>
      </c>
      <c r="H170" s="144" t="s">
        <v>1</v>
      </c>
      <c r="L170" s="143"/>
      <c r="M170" s="146"/>
      <c r="N170" s="147"/>
      <c r="O170" s="147"/>
      <c r="P170" s="147"/>
      <c r="Q170" s="147"/>
      <c r="R170" s="147"/>
      <c r="S170" s="147"/>
      <c r="T170" s="148"/>
      <c r="AT170" s="144" t="s">
        <v>132</v>
      </c>
      <c r="AU170" s="144" t="s">
        <v>78</v>
      </c>
      <c r="AV170" s="12" t="s">
        <v>76</v>
      </c>
      <c r="AW170" s="12" t="s">
        <v>30</v>
      </c>
      <c r="AX170" s="12" t="s">
        <v>68</v>
      </c>
      <c r="AY170" s="144" t="s">
        <v>123</v>
      </c>
    </row>
    <row r="171" spans="2:65" s="11" customFormat="1">
      <c r="B171" s="135"/>
      <c r="D171" s="136" t="s">
        <v>132</v>
      </c>
      <c r="E171" s="137" t="s">
        <v>1</v>
      </c>
      <c r="F171" s="138" t="s">
        <v>76</v>
      </c>
      <c r="H171" s="139">
        <v>1</v>
      </c>
      <c r="L171" s="135"/>
      <c r="M171" s="140"/>
      <c r="N171" s="141"/>
      <c r="O171" s="141"/>
      <c r="P171" s="141"/>
      <c r="Q171" s="141"/>
      <c r="R171" s="141"/>
      <c r="S171" s="141"/>
      <c r="T171" s="142"/>
      <c r="AT171" s="137" t="s">
        <v>132</v>
      </c>
      <c r="AU171" s="137" t="s">
        <v>78</v>
      </c>
      <c r="AV171" s="11" t="s">
        <v>78</v>
      </c>
      <c r="AW171" s="11" t="s">
        <v>30</v>
      </c>
      <c r="AX171" s="11" t="s">
        <v>76</v>
      </c>
      <c r="AY171" s="137" t="s">
        <v>123</v>
      </c>
    </row>
    <row r="172" spans="2:65" s="1" customFormat="1" ht="16.5" customHeight="1">
      <c r="B172" s="124"/>
      <c r="C172" s="156" t="s">
        <v>296</v>
      </c>
      <c r="D172" s="156" t="s">
        <v>247</v>
      </c>
      <c r="E172" s="157" t="s">
        <v>297</v>
      </c>
      <c r="F172" s="158" t="s">
        <v>298</v>
      </c>
      <c r="G172" s="159" t="s">
        <v>299</v>
      </c>
      <c r="H172" s="160">
        <v>2</v>
      </c>
      <c r="I172" s="161"/>
      <c r="J172" s="161">
        <f>ROUND(I172*H172,2)</f>
        <v>0</v>
      </c>
      <c r="K172" s="158" t="s">
        <v>1</v>
      </c>
      <c r="L172" s="162"/>
      <c r="M172" s="163" t="s">
        <v>1</v>
      </c>
      <c r="N172" s="164" t="s">
        <v>39</v>
      </c>
      <c r="O172" s="132">
        <v>0</v>
      </c>
      <c r="P172" s="132">
        <f>O172*H172</f>
        <v>0</v>
      </c>
      <c r="Q172" s="132">
        <v>0</v>
      </c>
      <c r="R172" s="132">
        <f>Q172*H172</f>
        <v>0</v>
      </c>
      <c r="S172" s="132">
        <v>0</v>
      </c>
      <c r="T172" s="133">
        <f>S172*H172</f>
        <v>0</v>
      </c>
      <c r="AR172" s="16" t="s">
        <v>300</v>
      </c>
      <c r="AT172" s="16" t="s">
        <v>247</v>
      </c>
      <c r="AU172" s="16" t="s">
        <v>78</v>
      </c>
      <c r="AY172" s="16" t="s">
        <v>123</v>
      </c>
      <c r="BE172" s="134">
        <f>IF(N172="základní",J172,0)</f>
        <v>0</v>
      </c>
      <c r="BF172" s="134">
        <f>IF(N172="snížená",J172,0)</f>
        <v>0</v>
      </c>
      <c r="BG172" s="134">
        <f>IF(N172="zákl. přenesená",J172,0)</f>
        <v>0</v>
      </c>
      <c r="BH172" s="134">
        <f>IF(N172="sníž. přenesená",J172,0)</f>
        <v>0</v>
      </c>
      <c r="BI172" s="134">
        <f>IF(N172="nulová",J172,0)</f>
        <v>0</v>
      </c>
      <c r="BJ172" s="16" t="s">
        <v>76</v>
      </c>
      <c r="BK172" s="134">
        <f>ROUND(I172*H172,2)</f>
        <v>0</v>
      </c>
      <c r="BL172" s="16" t="s">
        <v>300</v>
      </c>
      <c r="BM172" s="16" t="s">
        <v>301</v>
      </c>
    </row>
    <row r="173" spans="2:65" s="1" customFormat="1" ht="16.5" customHeight="1">
      <c r="B173" s="124"/>
      <c r="C173" s="125" t="s">
        <v>302</v>
      </c>
      <c r="D173" s="125" t="s">
        <v>125</v>
      </c>
      <c r="E173" s="126" t="s">
        <v>303</v>
      </c>
      <c r="F173" s="127" t="s">
        <v>304</v>
      </c>
      <c r="G173" s="128" t="s">
        <v>271</v>
      </c>
      <c r="H173" s="129">
        <v>1</v>
      </c>
      <c r="I173" s="130"/>
      <c r="J173" s="130">
        <f>ROUND(I173*H173,2)</f>
        <v>0</v>
      </c>
      <c r="K173" s="127" t="s">
        <v>129</v>
      </c>
      <c r="L173" s="27"/>
      <c r="M173" s="47" t="s">
        <v>1</v>
      </c>
      <c r="N173" s="131" t="s">
        <v>39</v>
      </c>
      <c r="O173" s="132">
        <v>9.9700000000000006</v>
      </c>
      <c r="P173" s="132">
        <f>O173*H173</f>
        <v>9.9700000000000006</v>
      </c>
      <c r="Q173" s="132">
        <v>9.0000000000000006E-5</v>
      </c>
      <c r="R173" s="132">
        <f>Q173*H173</f>
        <v>9.0000000000000006E-5</v>
      </c>
      <c r="S173" s="132">
        <v>0</v>
      </c>
      <c r="T173" s="133">
        <f>S173*H173</f>
        <v>0</v>
      </c>
      <c r="AR173" s="16" t="s">
        <v>293</v>
      </c>
      <c r="AT173" s="16" t="s">
        <v>125</v>
      </c>
      <c r="AU173" s="16" t="s">
        <v>78</v>
      </c>
      <c r="AY173" s="16" t="s">
        <v>123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6" t="s">
        <v>76</v>
      </c>
      <c r="BK173" s="134">
        <f>ROUND(I173*H173,2)</f>
        <v>0</v>
      </c>
      <c r="BL173" s="16" t="s">
        <v>293</v>
      </c>
      <c r="BM173" s="16" t="s">
        <v>305</v>
      </c>
    </row>
    <row r="174" spans="2:65" s="1" customFormat="1" ht="16.5" customHeight="1">
      <c r="B174" s="124"/>
      <c r="C174" s="125" t="s">
        <v>306</v>
      </c>
      <c r="D174" s="125" t="s">
        <v>125</v>
      </c>
      <c r="E174" s="126" t="s">
        <v>307</v>
      </c>
      <c r="F174" s="127" t="s">
        <v>308</v>
      </c>
      <c r="G174" s="128" t="s">
        <v>141</v>
      </c>
      <c r="H174" s="129">
        <v>22</v>
      </c>
      <c r="I174" s="130"/>
      <c r="J174" s="130">
        <f>ROUND(I174*H174,2)</f>
        <v>0</v>
      </c>
      <c r="K174" s="127" t="s">
        <v>129</v>
      </c>
      <c r="L174" s="27"/>
      <c r="M174" s="47" t="s">
        <v>1</v>
      </c>
      <c r="N174" s="131" t="s">
        <v>39</v>
      </c>
      <c r="O174" s="132">
        <v>0.36699999999999999</v>
      </c>
      <c r="P174" s="132">
        <f>O174*H174</f>
        <v>8.0739999999999998</v>
      </c>
      <c r="Q174" s="132">
        <v>2.3000000000000001E-4</v>
      </c>
      <c r="R174" s="132">
        <f>Q174*H174</f>
        <v>5.0600000000000003E-3</v>
      </c>
      <c r="S174" s="132">
        <v>0</v>
      </c>
      <c r="T174" s="133">
        <f>S174*H174</f>
        <v>0</v>
      </c>
      <c r="AR174" s="16" t="s">
        <v>293</v>
      </c>
      <c r="AT174" s="16" t="s">
        <v>125</v>
      </c>
      <c r="AU174" s="16" t="s">
        <v>78</v>
      </c>
      <c r="AY174" s="16" t="s">
        <v>123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6" t="s">
        <v>76</v>
      </c>
      <c r="BK174" s="134">
        <f>ROUND(I174*H174,2)</f>
        <v>0</v>
      </c>
      <c r="BL174" s="16" t="s">
        <v>293</v>
      </c>
      <c r="BM174" s="16" t="s">
        <v>309</v>
      </c>
    </row>
    <row r="175" spans="2:65" s="1" customFormat="1" ht="22.5" customHeight="1">
      <c r="B175" s="124"/>
      <c r="C175" s="156" t="s">
        <v>310</v>
      </c>
      <c r="D175" s="156" t="s">
        <v>247</v>
      </c>
      <c r="E175" s="157" t="s">
        <v>311</v>
      </c>
      <c r="F175" s="158" t="s">
        <v>312</v>
      </c>
      <c r="G175" s="159" t="s">
        <v>141</v>
      </c>
      <c r="H175" s="160">
        <v>22</v>
      </c>
      <c r="I175" s="161"/>
      <c r="J175" s="161">
        <f>ROUND(I175*H175,2)</f>
        <v>0</v>
      </c>
      <c r="K175" s="158" t="s">
        <v>1</v>
      </c>
      <c r="L175" s="162"/>
      <c r="M175" s="163" t="s">
        <v>1</v>
      </c>
      <c r="N175" s="164" t="s">
        <v>39</v>
      </c>
      <c r="O175" s="132">
        <v>0</v>
      </c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6" t="s">
        <v>313</v>
      </c>
      <c r="AT175" s="16" t="s">
        <v>247</v>
      </c>
      <c r="AU175" s="16" t="s">
        <v>78</v>
      </c>
      <c r="AY175" s="16" t="s">
        <v>123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6" t="s">
        <v>76</v>
      </c>
      <c r="BK175" s="134">
        <f>ROUND(I175*H175,2)</f>
        <v>0</v>
      </c>
      <c r="BL175" s="16" t="s">
        <v>293</v>
      </c>
      <c r="BM175" s="16" t="s">
        <v>314</v>
      </c>
    </row>
    <row r="176" spans="2:65" s="12" customFormat="1">
      <c r="B176" s="143"/>
      <c r="D176" s="136" t="s">
        <v>132</v>
      </c>
      <c r="E176" s="144" t="s">
        <v>1</v>
      </c>
      <c r="F176" s="145" t="s">
        <v>315</v>
      </c>
      <c r="H176" s="144" t="s">
        <v>1</v>
      </c>
      <c r="L176" s="143"/>
      <c r="M176" s="146"/>
      <c r="N176" s="147"/>
      <c r="O176" s="147"/>
      <c r="P176" s="147"/>
      <c r="Q176" s="147"/>
      <c r="R176" s="147"/>
      <c r="S176" s="147"/>
      <c r="T176" s="148"/>
      <c r="AT176" s="144" t="s">
        <v>132</v>
      </c>
      <c r="AU176" s="144" t="s">
        <v>78</v>
      </c>
      <c r="AV176" s="12" t="s">
        <v>76</v>
      </c>
      <c r="AW176" s="12" t="s">
        <v>30</v>
      </c>
      <c r="AX176" s="12" t="s">
        <v>68</v>
      </c>
      <c r="AY176" s="144" t="s">
        <v>123</v>
      </c>
    </row>
    <row r="177" spans="2:65" s="11" customFormat="1">
      <c r="B177" s="135"/>
      <c r="D177" s="136" t="s">
        <v>132</v>
      </c>
      <c r="E177" s="137" t="s">
        <v>1</v>
      </c>
      <c r="F177" s="138" t="s">
        <v>237</v>
      </c>
      <c r="H177" s="139">
        <v>22</v>
      </c>
      <c r="L177" s="135"/>
      <c r="M177" s="140"/>
      <c r="N177" s="141"/>
      <c r="O177" s="141"/>
      <c r="P177" s="141"/>
      <c r="Q177" s="141"/>
      <c r="R177" s="141"/>
      <c r="S177" s="141"/>
      <c r="T177" s="142"/>
      <c r="AT177" s="137" t="s">
        <v>132</v>
      </c>
      <c r="AU177" s="137" t="s">
        <v>78</v>
      </c>
      <c r="AV177" s="11" t="s">
        <v>78</v>
      </c>
      <c r="AW177" s="11" t="s">
        <v>30</v>
      </c>
      <c r="AX177" s="11" t="s">
        <v>76</v>
      </c>
      <c r="AY177" s="137" t="s">
        <v>123</v>
      </c>
    </row>
    <row r="178" spans="2:65" s="1" customFormat="1" ht="16.5" customHeight="1">
      <c r="B178" s="124"/>
      <c r="C178" s="125" t="s">
        <v>316</v>
      </c>
      <c r="D178" s="125" t="s">
        <v>125</v>
      </c>
      <c r="E178" s="126" t="s">
        <v>317</v>
      </c>
      <c r="F178" s="127" t="s">
        <v>318</v>
      </c>
      <c r="G178" s="128" t="s">
        <v>271</v>
      </c>
      <c r="H178" s="129">
        <v>3</v>
      </c>
      <c r="I178" s="130"/>
      <c r="J178" s="130">
        <f t="shared" ref="J178:J186" si="0">ROUND(I178*H178,2)</f>
        <v>0</v>
      </c>
      <c r="K178" s="127" t="s">
        <v>129</v>
      </c>
      <c r="L178" s="27"/>
      <c r="M178" s="47" t="s">
        <v>1</v>
      </c>
      <c r="N178" s="131" t="s">
        <v>39</v>
      </c>
      <c r="O178" s="132">
        <v>2.1659999999999999</v>
      </c>
      <c r="P178" s="132">
        <f t="shared" ref="P178:P186" si="1">O178*H178</f>
        <v>6.4979999999999993</v>
      </c>
      <c r="Q178" s="132">
        <v>1.8000000000000001E-4</v>
      </c>
      <c r="R178" s="132">
        <f t="shared" ref="R178:R186" si="2">Q178*H178</f>
        <v>5.4000000000000001E-4</v>
      </c>
      <c r="S178" s="132">
        <v>0</v>
      </c>
      <c r="T178" s="133">
        <f t="shared" ref="T178:T186" si="3">S178*H178</f>
        <v>0</v>
      </c>
      <c r="AR178" s="16" t="s">
        <v>293</v>
      </c>
      <c r="AT178" s="16" t="s">
        <v>125</v>
      </c>
      <c r="AU178" s="16" t="s">
        <v>78</v>
      </c>
      <c r="AY178" s="16" t="s">
        <v>123</v>
      </c>
      <c r="BE178" s="134">
        <f t="shared" ref="BE178:BE186" si="4">IF(N178="základní",J178,0)</f>
        <v>0</v>
      </c>
      <c r="BF178" s="134">
        <f t="shared" ref="BF178:BF186" si="5">IF(N178="snížená",J178,0)</f>
        <v>0</v>
      </c>
      <c r="BG178" s="134">
        <f t="shared" ref="BG178:BG186" si="6">IF(N178="zákl. přenesená",J178,0)</f>
        <v>0</v>
      </c>
      <c r="BH178" s="134">
        <f t="shared" ref="BH178:BH186" si="7">IF(N178="sníž. přenesená",J178,0)</f>
        <v>0</v>
      </c>
      <c r="BI178" s="134">
        <f t="shared" ref="BI178:BI186" si="8">IF(N178="nulová",J178,0)</f>
        <v>0</v>
      </c>
      <c r="BJ178" s="16" t="s">
        <v>76</v>
      </c>
      <c r="BK178" s="134">
        <f t="shared" ref="BK178:BK186" si="9">ROUND(I178*H178,2)</f>
        <v>0</v>
      </c>
      <c r="BL178" s="16" t="s">
        <v>293</v>
      </c>
      <c r="BM178" s="16" t="s">
        <v>319</v>
      </c>
    </row>
    <row r="179" spans="2:65" s="1" customFormat="1" ht="22.5" customHeight="1">
      <c r="B179" s="124"/>
      <c r="C179" s="156" t="s">
        <v>320</v>
      </c>
      <c r="D179" s="156" t="s">
        <v>247</v>
      </c>
      <c r="E179" s="157" t="s">
        <v>321</v>
      </c>
      <c r="F179" s="158" t="s">
        <v>322</v>
      </c>
      <c r="G179" s="159" t="s">
        <v>271</v>
      </c>
      <c r="H179" s="160">
        <v>2</v>
      </c>
      <c r="I179" s="161"/>
      <c r="J179" s="161">
        <f t="shared" si="0"/>
        <v>0</v>
      </c>
      <c r="K179" s="158" t="s">
        <v>1</v>
      </c>
      <c r="L179" s="162"/>
      <c r="M179" s="163" t="s">
        <v>1</v>
      </c>
      <c r="N179" s="164" t="s">
        <v>39</v>
      </c>
      <c r="O179" s="132">
        <v>0</v>
      </c>
      <c r="P179" s="132">
        <f t="shared" si="1"/>
        <v>0</v>
      </c>
      <c r="Q179" s="132">
        <v>0</v>
      </c>
      <c r="R179" s="132">
        <f t="shared" si="2"/>
        <v>0</v>
      </c>
      <c r="S179" s="132">
        <v>0</v>
      </c>
      <c r="T179" s="133">
        <f t="shared" si="3"/>
        <v>0</v>
      </c>
      <c r="AR179" s="16" t="s">
        <v>313</v>
      </c>
      <c r="AT179" s="16" t="s">
        <v>247</v>
      </c>
      <c r="AU179" s="16" t="s">
        <v>78</v>
      </c>
      <c r="AY179" s="16" t="s">
        <v>123</v>
      </c>
      <c r="BE179" s="134">
        <f t="shared" si="4"/>
        <v>0</v>
      </c>
      <c r="BF179" s="134">
        <f t="shared" si="5"/>
        <v>0</v>
      </c>
      <c r="BG179" s="134">
        <f t="shared" si="6"/>
        <v>0</v>
      </c>
      <c r="BH179" s="134">
        <f t="shared" si="7"/>
        <v>0</v>
      </c>
      <c r="BI179" s="134">
        <f t="shared" si="8"/>
        <v>0</v>
      </c>
      <c r="BJ179" s="16" t="s">
        <v>76</v>
      </c>
      <c r="BK179" s="134">
        <f t="shared" si="9"/>
        <v>0</v>
      </c>
      <c r="BL179" s="16" t="s">
        <v>293</v>
      </c>
      <c r="BM179" s="16" t="s">
        <v>323</v>
      </c>
    </row>
    <row r="180" spans="2:65" s="1" customFormat="1" ht="16.5" customHeight="1">
      <c r="B180" s="124"/>
      <c r="C180" s="156" t="s">
        <v>324</v>
      </c>
      <c r="D180" s="156" t="s">
        <v>247</v>
      </c>
      <c r="E180" s="157" t="s">
        <v>325</v>
      </c>
      <c r="F180" s="158" t="s">
        <v>326</v>
      </c>
      <c r="G180" s="159" t="s">
        <v>271</v>
      </c>
      <c r="H180" s="160">
        <v>1</v>
      </c>
      <c r="I180" s="161"/>
      <c r="J180" s="161">
        <f t="shared" si="0"/>
        <v>0</v>
      </c>
      <c r="K180" s="158" t="s">
        <v>1</v>
      </c>
      <c r="L180" s="162"/>
      <c r="M180" s="163" t="s">
        <v>1</v>
      </c>
      <c r="N180" s="164" t="s">
        <v>39</v>
      </c>
      <c r="O180" s="132">
        <v>0</v>
      </c>
      <c r="P180" s="132">
        <f t="shared" si="1"/>
        <v>0</v>
      </c>
      <c r="Q180" s="132">
        <v>0</v>
      </c>
      <c r="R180" s="132">
        <f t="shared" si="2"/>
        <v>0</v>
      </c>
      <c r="S180" s="132">
        <v>0</v>
      </c>
      <c r="T180" s="133">
        <f t="shared" si="3"/>
        <v>0</v>
      </c>
      <c r="AR180" s="16" t="s">
        <v>313</v>
      </c>
      <c r="AT180" s="16" t="s">
        <v>247</v>
      </c>
      <c r="AU180" s="16" t="s">
        <v>78</v>
      </c>
      <c r="AY180" s="16" t="s">
        <v>123</v>
      </c>
      <c r="BE180" s="134">
        <f t="shared" si="4"/>
        <v>0</v>
      </c>
      <c r="BF180" s="134">
        <f t="shared" si="5"/>
        <v>0</v>
      </c>
      <c r="BG180" s="134">
        <f t="shared" si="6"/>
        <v>0</v>
      </c>
      <c r="BH180" s="134">
        <f t="shared" si="7"/>
        <v>0</v>
      </c>
      <c r="BI180" s="134">
        <f t="shared" si="8"/>
        <v>0</v>
      </c>
      <c r="BJ180" s="16" t="s">
        <v>76</v>
      </c>
      <c r="BK180" s="134">
        <f t="shared" si="9"/>
        <v>0</v>
      </c>
      <c r="BL180" s="16" t="s">
        <v>293</v>
      </c>
      <c r="BM180" s="16" t="s">
        <v>327</v>
      </c>
    </row>
    <row r="181" spans="2:65" s="1" customFormat="1" ht="16.5" customHeight="1">
      <c r="B181" s="124"/>
      <c r="C181" s="125" t="s">
        <v>328</v>
      </c>
      <c r="D181" s="125" t="s">
        <v>125</v>
      </c>
      <c r="E181" s="126" t="s">
        <v>329</v>
      </c>
      <c r="F181" s="127" t="s">
        <v>330</v>
      </c>
      <c r="G181" s="128" t="s">
        <v>271</v>
      </c>
      <c r="H181" s="129">
        <v>4</v>
      </c>
      <c r="I181" s="130"/>
      <c r="J181" s="130">
        <f t="shared" si="0"/>
        <v>0</v>
      </c>
      <c r="K181" s="127" t="s">
        <v>129</v>
      </c>
      <c r="L181" s="27"/>
      <c r="M181" s="47" t="s">
        <v>1</v>
      </c>
      <c r="N181" s="131" t="s">
        <v>39</v>
      </c>
      <c r="O181" s="132">
        <v>2.5859999999999999</v>
      </c>
      <c r="P181" s="132">
        <f t="shared" si="1"/>
        <v>10.343999999999999</v>
      </c>
      <c r="Q181" s="132">
        <v>3.1E-4</v>
      </c>
      <c r="R181" s="132">
        <f t="shared" si="2"/>
        <v>1.24E-3</v>
      </c>
      <c r="S181" s="132">
        <v>0</v>
      </c>
      <c r="T181" s="133">
        <f t="shared" si="3"/>
        <v>0</v>
      </c>
      <c r="AR181" s="16" t="s">
        <v>293</v>
      </c>
      <c r="AT181" s="16" t="s">
        <v>125</v>
      </c>
      <c r="AU181" s="16" t="s">
        <v>78</v>
      </c>
      <c r="AY181" s="16" t="s">
        <v>123</v>
      </c>
      <c r="BE181" s="134">
        <f t="shared" si="4"/>
        <v>0</v>
      </c>
      <c r="BF181" s="134">
        <f t="shared" si="5"/>
        <v>0</v>
      </c>
      <c r="BG181" s="134">
        <f t="shared" si="6"/>
        <v>0</v>
      </c>
      <c r="BH181" s="134">
        <f t="shared" si="7"/>
        <v>0</v>
      </c>
      <c r="BI181" s="134">
        <f t="shared" si="8"/>
        <v>0</v>
      </c>
      <c r="BJ181" s="16" t="s">
        <v>76</v>
      </c>
      <c r="BK181" s="134">
        <f t="shared" si="9"/>
        <v>0</v>
      </c>
      <c r="BL181" s="16" t="s">
        <v>293</v>
      </c>
      <c r="BM181" s="16" t="s">
        <v>331</v>
      </c>
    </row>
    <row r="182" spans="2:65" s="1" customFormat="1" ht="22.5" customHeight="1">
      <c r="B182" s="124"/>
      <c r="C182" s="156" t="s">
        <v>332</v>
      </c>
      <c r="D182" s="156" t="s">
        <v>247</v>
      </c>
      <c r="E182" s="157" t="s">
        <v>333</v>
      </c>
      <c r="F182" s="158" t="s">
        <v>334</v>
      </c>
      <c r="G182" s="159" t="s">
        <v>141</v>
      </c>
      <c r="H182" s="160">
        <v>2</v>
      </c>
      <c r="I182" s="161"/>
      <c r="J182" s="161">
        <f t="shared" si="0"/>
        <v>0</v>
      </c>
      <c r="K182" s="158" t="s">
        <v>1</v>
      </c>
      <c r="L182" s="162"/>
      <c r="M182" s="163" t="s">
        <v>1</v>
      </c>
      <c r="N182" s="164" t="s">
        <v>39</v>
      </c>
      <c r="O182" s="132">
        <v>0</v>
      </c>
      <c r="P182" s="132">
        <f t="shared" si="1"/>
        <v>0</v>
      </c>
      <c r="Q182" s="132">
        <v>0</v>
      </c>
      <c r="R182" s="132">
        <f t="shared" si="2"/>
        <v>0</v>
      </c>
      <c r="S182" s="132">
        <v>0</v>
      </c>
      <c r="T182" s="133">
        <f t="shared" si="3"/>
        <v>0</v>
      </c>
      <c r="AR182" s="16" t="s">
        <v>313</v>
      </c>
      <c r="AT182" s="16" t="s">
        <v>247</v>
      </c>
      <c r="AU182" s="16" t="s">
        <v>78</v>
      </c>
      <c r="AY182" s="16" t="s">
        <v>123</v>
      </c>
      <c r="BE182" s="134">
        <f t="shared" si="4"/>
        <v>0</v>
      </c>
      <c r="BF182" s="134">
        <f t="shared" si="5"/>
        <v>0</v>
      </c>
      <c r="BG182" s="134">
        <f t="shared" si="6"/>
        <v>0</v>
      </c>
      <c r="BH182" s="134">
        <f t="shared" si="7"/>
        <v>0</v>
      </c>
      <c r="BI182" s="134">
        <f t="shared" si="8"/>
        <v>0</v>
      </c>
      <c r="BJ182" s="16" t="s">
        <v>76</v>
      </c>
      <c r="BK182" s="134">
        <f t="shared" si="9"/>
        <v>0</v>
      </c>
      <c r="BL182" s="16" t="s">
        <v>293</v>
      </c>
      <c r="BM182" s="16" t="s">
        <v>335</v>
      </c>
    </row>
    <row r="183" spans="2:65" s="1" customFormat="1" ht="16.5" customHeight="1">
      <c r="B183" s="124"/>
      <c r="C183" s="156" t="s">
        <v>336</v>
      </c>
      <c r="D183" s="156" t="s">
        <v>247</v>
      </c>
      <c r="E183" s="157" t="s">
        <v>337</v>
      </c>
      <c r="F183" s="158" t="s">
        <v>338</v>
      </c>
      <c r="G183" s="159" t="s">
        <v>271</v>
      </c>
      <c r="H183" s="160">
        <v>1</v>
      </c>
      <c r="I183" s="161"/>
      <c r="J183" s="161">
        <f t="shared" si="0"/>
        <v>0</v>
      </c>
      <c r="K183" s="158" t="s">
        <v>1</v>
      </c>
      <c r="L183" s="162"/>
      <c r="M183" s="163" t="s">
        <v>1</v>
      </c>
      <c r="N183" s="164" t="s">
        <v>39</v>
      </c>
      <c r="O183" s="132">
        <v>0</v>
      </c>
      <c r="P183" s="132">
        <f t="shared" si="1"/>
        <v>0</v>
      </c>
      <c r="Q183" s="132">
        <v>0</v>
      </c>
      <c r="R183" s="132">
        <f t="shared" si="2"/>
        <v>0</v>
      </c>
      <c r="S183" s="132">
        <v>0</v>
      </c>
      <c r="T183" s="133">
        <f t="shared" si="3"/>
        <v>0</v>
      </c>
      <c r="AR183" s="16" t="s">
        <v>313</v>
      </c>
      <c r="AT183" s="16" t="s">
        <v>247</v>
      </c>
      <c r="AU183" s="16" t="s">
        <v>78</v>
      </c>
      <c r="AY183" s="16" t="s">
        <v>123</v>
      </c>
      <c r="BE183" s="134">
        <f t="shared" si="4"/>
        <v>0</v>
      </c>
      <c r="BF183" s="134">
        <f t="shared" si="5"/>
        <v>0</v>
      </c>
      <c r="BG183" s="134">
        <f t="shared" si="6"/>
        <v>0</v>
      </c>
      <c r="BH183" s="134">
        <f t="shared" si="7"/>
        <v>0</v>
      </c>
      <c r="BI183" s="134">
        <f t="shared" si="8"/>
        <v>0</v>
      </c>
      <c r="BJ183" s="16" t="s">
        <v>76</v>
      </c>
      <c r="BK183" s="134">
        <f t="shared" si="9"/>
        <v>0</v>
      </c>
      <c r="BL183" s="16" t="s">
        <v>293</v>
      </c>
      <c r="BM183" s="16" t="s">
        <v>339</v>
      </c>
    </row>
    <row r="184" spans="2:65" s="1" customFormat="1" ht="16.5" customHeight="1">
      <c r="B184" s="124"/>
      <c r="C184" s="156" t="s">
        <v>340</v>
      </c>
      <c r="D184" s="156" t="s">
        <v>247</v>
      </c>
      <c r="E184" s="157" t="s">
        <v>341</v>
      </c>
      <c r="F184" s="158" t="s">
        <v>342</v>
      </c>
      <c r="G184" s="159" t="s">
        <v>271</v>
      </c>
      <c r="H184" s="160">
        <v>1</v>
      </c>
      <c r="I184" s="161"/>
      <c r="J184" s="161">
        <f t="shared" si="0"/>
        <v>0</v>
      </c>
      <c r="K184" s="158" t="s">
        <v>1</v>
      </c>
      <c r="L184" s="162"/>
      <c r="M184" s="163" t="s">
        <v>1</v>
      </c>
      <c r="N184" s="164" t="s">
        <v>39</v>
      </c>
      <c r="O184" s="132">
        <v>0</v>
      </c>
      <c r="P184" s="132">
        <f t="shared" si="1"/>
        <v>0</v>
      </c>
      <c r="Q184" s="132">
        <v>0</v>
      </c>
      <c r="R184" s="132">
        <f t="shared" si="2"/>
        <v>0</v>
      </c>
      <c r="S184" s="132">
        <v>0</v>
      </c>
      <c r="T184" s="133">
        <f t="shared" si="3"/>
        <v>0</v>
      </c>
      <c r="AR184" s="16" t="s">
        <v>313</v>
      </c>
      <c r="AT184" s="16" t="s">
        <v>247</v>
      </c>
      <c r="AU184" s="16" t="s">
        <v>78</v>
      </c>
      <c r="AY184" s="16" t="s">
        <v>123</v>
      </c>
      <c r="BE184" s="134">
        <f t="shared" si="4"/>
        <v>0</v>
      </c>
      <c r="BF184" s="134">
        <f t="shared" si="5"/>
        <v>0</v>
      </c>
      <c r="BG184" s="134">
        <f t="shared" si="6"/>
        <v>0</v>
      </c>
      <c r="BH184" s="134">
        <f t="shared" si="7"/>
        <v>0</v>
      </c>
      <c r="BI184" s="134">
        <f t="shared" si="8"/>
        <v>0</v>
      </c>
      <c r="BJ184" s="16" t="s">
        <v>76</v>
      </c>
      <c r="BK184" s="134">
        <f t="shared" si="9"/>
        <v>0</v>
      </c>
      <c r="BL184" s="16" t="s">
        <v>293</v>
      </c>
      <c r="BM184" s="16" t="s">
        <v>343</v>
      </c>
    </row>
    <row r="185" spans="2:65" s="1" customFormat="1" ht="16.5" customHeight="1">
      <c r="B185" s="124"/>
      <c r="C185" s="156" t="s">
        <v>344</v>
      </c>
      <c r="D185" s="156" t="s">
        <v>247</v>
      </c>
      <c r="E185" s="157" t="s">
        <v>345</v>
      </c>
      <c r="F185" s="158" t="s">
        <v>346</v>
      </c>
      <c r="G185" s="159" t="s">
        <v>271</v>
      </c>
      <c r="H185" s="160">
        <v>1</v>
      </c>
      <c r="I185" s="161"/>
      <c r="J185" s="161">
        <f t="shared" si="0"/>
        <v>0</v>
      </c>
      <c r="K185" s="158" t="s">
        <v>1</v>
      </c>
      <c r="L185" s="162"/>
      <c r="M185" s="163" t="s">
        <v>1</v>
      </c>
      <c r="N185" s="164" t="s">
        <v>39</v>
      </c>
      <c r="O185" s="132">
        <v>0</v>
      </c>
      <c r="P185" s="132">
        <f t="shared" si="1"/>
        <v>0</v>
      </c>
      <c r="Q185" s="132">
        <v>0</v>
      </c>
      <c r="R185" s="132">
        <f t="shared" si="2"/>
        <v>0</v>
      </c>
      <c r="S185" s="132">
        <v>0</v>
      </c>
      <c r="T185" s="133">
        <f t="shared" si="3"/>
        <v>0</v>
      </c>
      <c r="AR185" s="16" t="s">
        <v>313</v>
      </c>
      <c r="AT185" s="16" t="s">
        <v>247</v>
      </c>
      <c r="AU185" s="16" t="s">
        <v>78</v>
      </c>
      <c r="AY185" s="16" t="s">
        <v>123</v>
      </c>
      <c r="BE185" s="134">
        <f t="shared" si="4"/>
        <v>0</v>
      </c>
      <c r="BF185" s="134">
        <f t="shared" si="5"/>
        <v>0</v>
      </c>
      <c r="BG185" s="134">
        <f t="shared" si="6"/>
        <v>0</v>
      </c>
      <c r="BH185" s="134">
        <f t="shared" si="7"/>
        <v>0</v>
      </c>
      <c r="BI185" s="134">
        <f t="shared" si="8"/>
        <v>0</v>
      </c>
      <c r="BJ185" s="16" t="s">
        <v>76</v>
      </c>
      <c r="BK185" s="134">
        <f t="shared" si="9"/>
        <v>0</v>
      </c>
      <c r="BL185" s="16" t="s">
        <v>293</v>
      </c>
      <c r="BM185" s="16" t="s">
        <v>347</v>
      </c>
    </row>
    <row r="186" spans="2:65" s="1" customFormat="1" ht="16.5" customHeight="1">
      <c r="B186" s="124"/>
      <c r="C186" s="125" t="s">
        <v>348</v>
      </c>
      <c r="D186" s="125" t="s">
        <v>125</v>
      </c>
      <c r="E186" s="126" t="s">
        <v>349</v>
      </c>
      <c r="F186" s="127" t="s">
        <v>350</v>
      </c>
      <c r="G186" s="128" t="s">
        <v>193</v>
      </c>
      <c r="H186" s="129">
        <v>3.6440000000000001</v>
      </c>
      <c r="I186" s="130"/>
      <c r="J186" s="130">
        <f t="shared" si="0"/>
        <v>0</v>
      </c>
      <c r="K186" s="127" t="s">
        <v>129</v>
      </c>
      <c r="L186" s="27"/>
      <c r="M186" s="47" t="s">
        <v>1</v>
      </c>
      <c r="N186" s="131" t="s">
        <v>39</v>
      </c>
      <c r="O186" s="132">
        <v>1.0569999999999999</v>
      </c>
      <c r="P186" s="132">
        <f t="shared" si="1"/>
        <v>3.8517079999999999</v>
      </c>
      <c r="Q186" s="132">
        <v>5.8E-4</v>
      </c>
      <c r="R186" s="132">
        <f t="shared" si="2"/>
        <v>2.1135200000000002E-3</v>
      </c>
      <c r="S186" s="132">
        <v>0</v>
      </c>
      <c r="T186" s="133">
        <f t="shared" si="3"/>
        <v>0</v>
      </c>
      <c r="AR186" s="16" t="s">
        <v>293</v>
      </c>
      <c r="AT186" s="16" t="s">
        <v>125</v>
      </c>
      <c r="AU186" s="16" t="s">
        <v>78</v>
      </c>
      <c r="AY186" s="16" t="s">
        <v>123</v>
      </c>
      <c r="BE186" s="134">
        <f t="shared" si="4"/>
        <v>0</v>
      </c>
      <c r="BF186" s="134">
        <f t="shared" si="5"/>
        <v>0</v>
      </c>
      <c r="BG186" s="134">
        <f t="shared" si="6"/>
        <v>0</v>
      </c>
      <c r="BH186" s="134">
        <f t="shared" si="7"/>
        <v>0</v>
      </c>
      <c r="BI186" s="134">
        <f t="shared" si="8"/>
        <v>0</v>
      </c>
      <c r="BJ186" s="16" t="s">
        <v>76</v>
      </c>
      <c r="BK186" s="134">
        <f t="shared" si="9"/>
        <v>0</v>
      </c>
      <c r="BL186" s="16" t="s">
        <v>293</v>
      </c>
      <c r="BM186" s="16" t="s">
        <v>351</v>
      </c>
    </row>
    <row r="187" spans="2:65" s="12" customFormat="1">
      <c r="B187" s="143"/>
      <c r="D187" s="136" t="s">
        <v>132</v>
      </c>
      <c r="E187" s="144" t="s">
        <v>1</v>
      </c>
      <c r="F187" s="145" t="s">
        <v>352</v>
      </c>
      <c r="H187" s="144" t="s">
        <v>1</v>
      </c>
      <c r="L187" s="143"/>
      <c r="M187" s="146"/>
      <c r="N187" s="147"/>
      <c r="O187" s="147"/>
      <c r="P187" s="147"/>
      <c r="Q187" s="147"/>
      <c r="R187" s="147"/>
      <c r="S187" s="147"/>
      <c r="T187" s="148"/>
      <c r="AT187" s="144" t="s">
        <v>132</v>
      </c>
      <c r="AU187" s="144" t="s">
        <v>78</v>
      </c>
      <c r="AV187" s="12" t="s">
        <v>76</v>
      </c>
      <c r="AW187" s="12" t="s">
        <v>30</v>
      </c>
      <c r="AX187" s="12" t="s">
        <v>68</v>
      </c>
      <c r="AY187" s="144" t="s">
        <v>123</v>
      </c>
    </row>
    <row r="188" spans="2:65" s="11" customFormat="1">
      <c r="B188" s="135"/>
      <c r="D188" s="136" t="s">
        <v>132</v>
      </c>
      <c r="E188" s="137" t="s">
        <v>353</v>
      </c>
      <c r="F188" s="138" t="s">
        <v>354</v>
      </c>
      <c r="H188" s="139">
        <v>3.6440000000000001</v>
      </c>
      <c r="L188" s="135"/>
      <c r="M188" s="140"/>
      <c r="N188" s="141"/>
      <c r="O188" s="141"/>
      <c r="P188" s="141"/>
      <c r="Q188" s="141"/>
      <c r="R188" s="141"/>
      <c r="S188" s="141"/>
      <c r="T188" s="142"/>
      <c r="AT188" s="137" t="s">
        <v>132</v>
      </c>
      <c r="AU188" s="137" t="s">
        <v>78</v>
      </c>
      <c r="AV188" s="11" t="s">
        <v>78</v>
      </c>
      <c r="AW188" s="11" t="s">
        <v>30</v>
      </c>
      <c r="AX188" s="11" t="s">
        <v>76</v>
      </c>
      <c r="AY188" s="137" t="s">
        <v>123</v>
      </c>
    </row>
    <row r="189" spans="2:65" s="1" customFormat="1" ht="16.5" customHeight="1">
      <c r="B189" s="124"/>
      <c r="C189" s="156" t="s">
        <v>355</v>
      </c>
      <c r="D189" s="156" t="s">
        <v>247</v>
      </c>
      <c r="E189" s="157" t="s">
        <v>356</v>
      </c>
      <c r="F189" s="158" t="s">
        <v>357</v>
      </c>
      <c r="G189" s="159" t="s">
        <v>299</v>
      </c>
      <c r="H189" s="160">
        <v>10</v>
      </c>
      <c r="I189" s="161"/>
      <c r="J189" s="161">
        <f>ROUND(I189*H189,2)</f>
        <v>0</v>
      </c>
      <c r="K189" s="158" t="s">
        <v>1</v>
      </c>
      <c r="L189" s="162"/>
      <c r="M189" s="163" t="s">
        <v>1</v>
      </c>
      <c r="N189" s="164" t="s">
        <v>39</v>
      </c>
      <c r="O189" s="132">
        <v>0</v>
      </c>
      <c r="P189" s="132">
        <f>O189*H189</f>
        <v>0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AR189" s="16" t="s">
        <v>313</v>
      </c>
      <c r="AT189" s="16" t="s">
        <v>247</v>
      </c>
      <c r="AU189" s="16" t="s">
        <v>78</v>
      </c>
      <c r="AY189" s="16" t="s">
        <v>123</v>
      </c>
      <c r="BE189" s="134">
        <f>IF(N189="základní",J189,0)</f>
        <v>0</v>
      </c>
      <c r="BF189" s="134">
        <f>IF(N189="snížená",J189,0)</f>
        <v>0</v>
      </c>
      <c r="BG189" s="134">
        <f>IF(N189="zákl. přenesená",J189,0)</f>
        <v>0</v>
      </c>
      <c r="BH189" s="134">
        <f>IF(N189="sníž. přenesená",J189,0)</f>
        <v>0</v>
      </c>
      <c r="BI189" s="134">
        <f>IF(N189="nulová",J189,0)</f>
        <v>0</v>
      </c>
      <c r="BJ189" s="16" t="s">
        <v>76</v>
      </c>
      <c r="BK189" s="134">
        <f>ROUND(I189*H189,2)</f>
        <v>0</v>
      </c>
      <c r="BL189" s="16" t="s">
        <v>293</v>
      </c>
      <c r="BM189" s="16" t="s">
        <v>358</v>
      </c>
    </row>
    <row r="190" spans="2:65" s="1" customFormat="1" ht="16.5" customHeight="1">
      <c r="B190" s="124"/>
      <c r="C190" s="156" t="s">
        <v>359</v>
      </c>
      <c r="D190" s="156" t="s">
        <v>247</v>
      </c>
      <c r="E190" s="157" t="s">
        <v>360</v>
      </c>
      <c r="F190" s="158" t="s">
        <v>361</v>
      </c>
      <c r="G190" s="159" t="s">
        <v>299</v>
      </c>
      <c r="H190" s="160">
        <v>7</v>
      </c>
      <c r="I190" s="161"/>
      <c r="J190" s="161">
        <f>ROUND(I190*H190,2)</f>
        <v>0</v>
      </c>
      <c r="K190" s="158" t="s">
        <v>1</v>
      </c>
      <c r="L190" s="162"/>
      <c r="M190" s="163" t="s">
        <v>1</v>
      </c>
      <c r="N190" s="164" t="s">
        <v>39</v>
      </c>
      <c r="O190" s="132">
        <v>0</v>
      </c>
      <c r="P190" s="132">
        <f>O190*H190</f>
        <v>0</v>
      </c>
      <c r="Q190" s="132">
        <v>0</v>
      </c>
      <c r="R190" s="132">
        <f>Q190*H190</f>
        <v>0</v>
      </c>
      <c r="S190" s="132">
        <v>0</v>
      </c>
      <c r="T190" s="133">
        <f>S190*H190</f>
        <v>0</v>
      </c>
      <c r="AR190" s="16" t="s">
        <v>313</v>
      </c>
      <c r="AT190" s="16" t="s">
        <v>247</v>
      </c>
      <c r="AU190" s="16" t="s">
        <v>78</v>
      </c>
      <c r="AY190" s="16" t="s">
        <v>123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76</v>
      </c>
      <c r="BK190" s="134">
        <f>ROUND(I190*H190,2)</f>
        <v>0</v>
      </c>
      <c r="BL190" s="16" t="s">
        <v>293</v>
      </c>
      <c r="BM190" s="16" t="s">
        <v>362</v>
      </c>
    </row>
    <row r="191" spans="2:65" s="1" customFormat="1" ht="16.5" customHeight="1">
      <c r="B191" s="124"/>
      <c r="C191" s="125" t="s">
        <v>363</v>
      </c>
      <c r="D191" s="125" t="s">
        <v>125</v>
      </c>
      <c r="E191" s="126" t="s">
        <v>364</v>
      </c>
      <c r="F191" s="127" t="s">
        <v>365</v>
      </c>
      <c r="G191" s="128" t="s">
        <v>193</v>
      </c>
      <c r="H191" s="129">
        <v>5.4790000000000001</v>
      </c>
      <c r="I191" s="130"/>
      <c r="J191" s="130">
        <f>ROUND(I191*H191,2)</f>
        <v>0</v>
      </c>
      <c r="K191" s="127" t="s">
        <v>129</v>
      </c>
      <c r="L191" s="27"/>
      <c r="M191" s="47" t="s">
        <v>1</v>
      </c>
      <c r="N191" s="131" t="s">
        <v>39</v>
      </c>
      <c r="O191" s="132">
        <v>0.66500000000000004</v>
      </c>
      <c r="P191" s="132">
        <f>O191*H191</f>
        <v>3.6435350000000004</v>
      </c>
      <c r="Q191" s="132">
        <v>0</v>
      </c>
      <c r="R191" s="132">
        <f>Q191*H191</f>
        <v>0</v>
      </c>
      <c r="S191" s="132">
        <v>0</v>
      </c>
      <c r="T191" s="133">
        <f>S191*H191</f>
        <v>0</v>
      </c>
      <c r="AR191" s="16" t="s">
        <v>293</v>
      </c>
      <c r="AT191" s="16" t="s">
        <v>125</v>
      </c>
      <c r="AU191" s="16" t="s">
        <v>78</v>
      </c>
      <c r="AY191" s="16" t="s">
        <v>123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6" t="s">
        <v>76</v>
      </c>
      <c r="BK191" s="134">
        <f>ROUND(I191*H191,2)</f>
        <v>0</v>
      </c>
      <c r="BL191" s="16" t="s">
        <v>293</v>
      </c>
      <c r="BM191" s="16" t="s">
        <v>366</v>
      </c>
    </row>
    <row r="192" spans="2:65" s="12" customFormat="1">
      <c r="B192" s="143"/>
      <c r="D192" s="136" t="s">
        <v>132</v>
      </c>
      <c r="E192" s="144" t="s">
        <v>1</v>
      </c>
      <c r="F192" s="145" t="s">
        <v>367</v>
      </c>
      <c r="H192" s="144" t="s">
        <v>1</v>
      </c>
      <c r="L192" s="143"/>
      <c r="M192" s="146"/>
      <c r="N192" s="147"/>
      <c r="O192" s="147"/>
      <c r="P192" s="147"/>
      <c r="Q192" s="147"/>
      <c r="R192" s="147"/>
      <c r="S192" s="147"/>
      <c r="T192" s="148"/>
      <c r="AT192" s="144" t="s">
        <v>132</v>
      </c>
      <c r="AU192" s="144" t="s">
        <v>78</v>
      </c>
      <c r="AV192" s="12" t="s">
        <v>76</v>
      </c>
      <c r="AW192" s="12" t="s">
        <v>30</v>
      </c>
      <c r="AX192" s="12" t="s">
        <v>68</v>
      </c>
      <c r="AY192" s="144" t="s">
        <v>123</v>
      </c>
    </row>
    <row r="193" spans="2:65" s="11" customFormat="1">
      <c r="B193" s="135"/>
      <c r="D193" s="136" t="s">
        <v>132</v>
      </c>
      <c r="E193" s="137" t="s">
        <v>90</v>
      </c>
      <c r="F193" s="138" t="s">
        <v>368</v>
      </c>
      <c r="H193" s="139">
        <v>1.077</v>
      </c>
      <c r="L193" s="135"/>
      <c r="M193" s="140"/>
      <c r="N193" s="141"/>
      <c r="O193" s="141"/>
      <c r="P193" s="141"/>
      <c r="Q193" s="141"/>
      <c r="R193" s="141"/>
      <c r="S193" s="141"/>
      <c r="T193" s="142"/>
      <c r="AT193" s="137" t="s">
        <v>132</v>
      </c>
      <c r="AU193" s="137" t="s">
        <v>78</v>
      </c>
      <c r="AV193" s="11" t="s">
        <v>78</v>
      </c>
      <c r="AW193" s="11" t="s">
        <v>30</v>
      </c>
      <c r="AX193" s="11" t="s">
        <v>68</v>
      </c>
      <c r="AY193" s="137" t="s">
        <v>123</v>
      </c>
    </row>
    <row r="194" spans="2:65" s="12" customFormat="1">
      <c r="B194" s="143"/>
      <c r="D194" s="136" t="s">
        <v>132</v>
      </c>
      <c r="E194" s="144" t="s">
        <v>1</v>
      </c>
      <c r="F194" s="145" t="s">
        <v>369</v>
      </c>
      <c r="H194" s="144" t="s">
        <v>1</v>
      </c>
      <c r="L194" s="143"/>
      <c r="M194" s="146"/>
      <c r="N194" s="147"/>
      <c r="O194" s="147"/>
      <c r="P194" s="147"/>
      <c r="Q194" s="147"/>
      <c r="R194" s="147"/>
      <c r="S194" s="147"/>
      <c r="T194" s="148"/>
      <c r="AT194" s="144" t="s">
        <v>132</v>
      </c>
      <c r="AU194" s="144" t="s">
        <v>78</v>
      </c>
      <c r="AV194" s="12" t="s">
        <v>76</v>
      </c>
      <c r="AW194" s="12" t="s">
        <v>30</v>
      </c>
      <c r="AX194" s="12" t="s">
        <v>68</v>
      </c>
      <c r="AY194" s="144" t="s">
        <v>123</v>
      </c>
    </row>
    <row r="195" spans="2:65" s="11" customFormat="1">
      <c r="B195" s="135"/>
      <c r="D195" s="136" t="s">
        <v>132</v>
      </c>
      <c r="E195" s="137" t="s">
        <v>92</v>
      </c>
      <c r="F195" s="138" t="s">
        <v>370</v>
      </c>
      <c r="H195" s="139">
        <v>4.4020000000000001</v>
      </c>
      <c r="L195" s="135"/>
      <c r="M195" s="140"/>
      <c r="N195" s="141"/>
      <c r="O195" s="141"/>
      <c r="P195" s="141"/>
      <c r="Q195" s="141"/>
      <c r="R195" s="141"/>
      <c r="S195" s="141"/>
      <c r="T195" s="142"/>
      <c r="AT195" s="137" t="s">
        <v>132</v>
      </c>
      <c r="AU195" s="137" t="s">
        <v>78</v>
      </c>
      <c r="AV195" s="11" t="s">
        <v>78</v>
      </c>
      <c r="AW195" s="11" t="s">
        <v>30</v>
      </c>
      <c r="AX195" s="11" t="s">
        <v>68</v>
      </c>
      <c r="AY195" s="137" t="s">
        <v>123</v>
      </c>
    </row>
    <row r="196" spans="2:65" s="14" customFormat="1">
      <c r="B196" s="165"/>
      <c r="D196" s="136" t="s">
        <v>132</v>
      </c>
      <c r="E196" s="166" t="s">
        <v>1</v>
      </c>
      <c r="F196" s="167" t="s">
        <v>371</v>
      </c>
      <c r="H196" s="168">
        <v>5.4790000000000001</v>
      </c>
      <c r="L196" s="165"/>
      <c r="M196" s="169"/>
      <c r="N196" s="170"/>
      <c r="O196" s="170"/>
      <c r="P196" s="170"/>
      <c r="Q196" s="170"/>
      <c r="R196" s="170"/>
      <c r="S196" s="170"/>
      <c r="T196" s="171"/>
      <c r="AT196" s="166" t="s">
        <v>132</v>
      </c>
      <c r="AU196" s="166" t="s">
        <v>78</v>
      </c>
      <c r="AV196" s="14" t="s">
        <v>138</v>
      </c>
      <c r="AW196" s="14" t="s">
        <v>30</v>
      </c>
      <c r="AX196" s="14" t="s">
        <v>68</v>
      </c>
      <c r="AY196" s="166" t="s">
        <v>123</v>
      </c>
    </row>
    <row r="197" spans="2:65" s="13" customFormat="1">
      <c r="B197" s="149"/>
      <c r="D197" s="136" t="s">
        <v>132</v>
      </c>
      <c r="E197" s="150" t="s">
        <v>1</v>
      </c>
      <c r="F197" s="151" t="s">
        <v>162</v>
      </c>
      <c r="H197" s="152">
        <v>5.4790000000000001</v>
      </c>
      <c r="L197" s="149"/>
      <c r="M197" s="153"/>
      <c r="N197" s="154"/>
      <c r="O197" s="154"/>
      <c r="P197" s="154"/>
      <c r="Q197" s="154"/>
      <c r="R197" s="154"/>
      <c r="S197" s="154"/>
      <c r="T197" s="155"/>
      <c r="AT197" s="150" t="s">
        <v>132</v>
      </c>
      <c r="AU197" s="150" t="s">
        <v>78</v>
      </c>
      <c r="AV197" s="13" t="s">
        <v>130</v>
      </c>
      <c r="AW197" s="13" t="s">
        <v>30</v>
      </c>
      <c r="AX197" s="13" t="s">
        <v>76</v>
      </c>
      <c r="AY197" s="150" t="s">
        <v>123</v>
      </c>
    </row>
    <row r="198" spans="2:65" s="1" customFormat="1" ht="16.5" customHeight="1">
      <c r="B198" s="124"/>
      <c r="C198" s="156" t="s">
        <v>372</v>
      </c>
      <c r="D198" s="156" t="s">
        <v>247</v>
      </c>
      <c r="E198" s="157" t="s">
        <v>373</v>
      </c>
      <c r="F198" s="158" t="s">
        <v>374</v>
      </c>
      <c r="G198" s="159" t="s">
        <v>375</v>
      </c>
      <c r="H198" s="160">
        <v>1.4359999999999999</v>
      </c>
      <c r="I198" s="161"/>
      <c r="J198" s="161">
        <f>ROUND(I198*H198,2)</f>
        <v>0</v>
      </c>
      <c r="K198" s="158" t="s">
        <v>1</v>
      </c>
      <c r="L198" s="162"/>
      <c r="M198" s="163" t="s">
        <v>1</v>
      </c>
      <c r="N198" s="164" t="s">
        <v>39</v>
      </c>
      <c r="O198" s="132">
        <v>0</v>
      </c>
      <c r="P198" s="132">
        <f>O198*H198</f>
        <v>0</v>
      </c>
      <c r="Q198" s="132">
        <v>0</v>
      </c>
      <c r="R198" s="132">
        <f>Q198*H198</f>
        <v>0</v>
      </c>
      <c r="S198" s="132">
        <v>0</v>
      </c>
      <c r="T198" s="133">
        <f>S198*H198</f>
        <v>0</v>
      </c>
      <c r="AR198" s="16" t="s">
        <v>313</v>
      </c>
      <c r="AT198" s="16" t="s">
        <v>247</v>
      </c>
      <c r="AU198" s="16" t="s">
        <v>78</v>
      </c>
      <c r="AY198" s="16" t="s">
        <v>123</v>
      </c>
      <c r="BE198" s="134">
        <f>IF(N198="základní",J198,0)</f>
        <v>0</v>
      </c>
      <c r="BF198" s="134">
        <f>IF(N198="snížená",J198,0)</f>
        <v>0</v>
      </c>
      <c r="BG198" s="134">
        <f>IF(N198="zákl. přenesená",J198,0)</f>
        <v>0</v>
      </c>
      <c r="BH198" s="134">
        <f>IF(N198="sníž. přenesená",J198,0)</f>
        <v>0</v>
      </c>
      <c r="BI198" s="134">
        <f>IF(N198="nulová",J198,0)</f>
        <v>0</v>
      </c>
      <c r="BJ198" s="16" t="s">
        <v>76</v>
      </c>
      <c r="BK198" s="134">
        <f>ROUND(I198*H198,2)</f>
        <v>0</v>
      </c>
      <c r="BL198" s="16" t="s">
        <v>293</v>
      </c>
      <c r="BM198" s="16" t="s">
        <v>376</v>
      </c>
    </row>
    <row r="199" spans="2:65" s="12" customFormat="1">
      <c r="B199" s="143"/>
      <c r="D199" s="136" t="s">
        <v>132</v>
      </c>
      <c r="E199" s="144" t="s">
        <v>1</v>
      </c>
      <c r="F199" s="145" t="s">
        <v>377</v>
      </c>
      <c r="H199" s="144" t="s">
        <v>1</v>
      </c>
      <c r="L199" s="143"/>
      <c r="M199" s="146"/>
      <c r="N199" s="147"/>
      <c r="O199" s="147"/>
      <c r="P199" s="147"/>
      <c r="Q199" s="147"/>
      <c r="R199" s="147"/>
      <c r="S199" s="147"/>
      <c r="T199" s="148"/>
      <c r="AT199" s="144" t="s">
        <v>132</v>
      </c>
      <c r="AU199" s="144" t="s">
        <v>78</v>
      </c>
      <c r="AV199" s="12" t="s">
        <v>76</v>
      </c>
      <c r="AW199" s="12" t="s">
        <v>30</v>
      </c>
      <c r="AX199" s="12" t="s">
        <v>68</v>
      </c>
      <c r="AY199" s="144" t="s">
        <v>123</v>
      </c>
    </row>
    <row r="200" spans="2:65" s="11" customFormat="1">
      <c r="B200" s="135"/>
      <c r="D200" s="136" t="s">
        <v>132</v>
      </c>
      <c r="E200" s="137" t="s">
        <v>1</v>
      </c>
      <c r="F200" s="138" t="s">
        <v>378</v>
      </c>
      <c r="H200" s="139">
        <v>1.4359999999999999</v>
      </c>
      <c r="L200" s="135"/>
      <c r="M200" s="140"/>
      <c r="N200" s="141"/>
      <c r="O200" s="141"/>
      <c r="P200" s="141"/>
      <c r="Q200" s="141"/>
      <c r="R200" s="141"/>
      <c r="S200" s="141"/>
      <c r="T200" s="142"/>
      <c r="AT200" s="137" t="s">
        <v>132</v>
      </c>
      <c r="AU200" s="137" t="s">
        <v>78</v>
      </c>
      <c r="AV200" s="11" t="s">
        <v>78</v>
      </c>
      <c r="AW200" s="11" t="s">
        <v>30</v>
      </c>
      <c r="AX200" s="11" t="s">
        <v>76</v>
      </c>
      <c r="AY200" s="137" t="s">
        <v>123</v>
      </c>
    </row>
    <row r="201" spans="2:65" s="1" customFormat="1" ht="16.5" customHeight="1">
      <c r="B201" s="124"/>
      <c r="C201" s="156" t="s">
        <v>379</v>
      </c>
      <c r="D201" s="156" t="s">
        <v>247</v>
      </c>
      <c r="E201" s="157" t="s">
        <v>380</v>
      </c>
      <c r="F201" s="158" t="s">
        <v>381</v>
      </c>
      <c r="G201" s="159" t="s">
        <v>375</v>
      </c>
      <c r="H201" s="160">
        <v>5.8689999999999998</v>
      </c>
      <c r="I201" s="161"/>
      <c r="J201" s="161">
        <f>ROUND(I201*H201,2)</f>
        <v>0</v>
      </c>
      <c r="K201" s="158" t="s">
        <v>1</v>
      </c>
      <c r="L201" s="162"/>
      <c r="M201" s="163" t="s">
        <v>1</v>
      </c>
      <c r="N201" s="164" t="s">
        <v>39</v>
      </c>
      <c r="O201" s="132">
        <v>0</v>
      </c>
      <c r="P201" s="132">
        <f>O201*H201</f>
        <v>0</v>
      </c>
      <c r="Q201" s="132">
        <v>0</v>
      </c>
      <c r="R201" s="132">
        <f>Q201*H201</f>
        <v>0</v>
      </c>
      <c r="S201" s="132">
        <v>0</v>
      </c>
      <c r="T201" s="133">
        <f>S201*H201</f>
        <v>0</v>
      </c>
      <c r="AR201" s="16" t="s">
        <v>313</v>
      </c>
      <c r="AT201" s="16" t="s">
        <v>247</v>
      </c>
      <c r="AU201" s="16" t="s">
        <v>78</v>
      </c>
      <c r="AY201" s="16" t="s">
        <v>123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6" t="s">
        <v>76</v>
      </c>
      <c r="BK201" s="134">
        <f>ROUND(I201*H201,2)</f>
        <v>0</v>
      </c>
      <c r="BL201" s="16" t="s">
        <v>293</v>
      </c>
      <c r="BM201" s="16" t="s">
        <v>382</v>
      </c>
    </row>
    <row r="202" spans="2:65" s="12" customFormat="1">
      <c r="B202" s="143"/>
      <c r="D202" s="136" t="s">
        <v>132</v>
      </c>
      <c r="E202" s="144" t="s">
        <v>1</v>
      </c>
      <c r="F202" s="145" t="s">
        <v>377</v>
      </c>
      <c r="H202" s="144" t="s">
        <v>1</v>
      </c>
      <c r="L202" s="143"/>
      <c r="M202" s="146"/>
      <c r="N202" s="147"/>
      <c r="O202" s="147"/>
      <c r="P202" s="147"/>
      <c r="Q202" s="147"/>
      <c r="R202" s="147"/>
      <c r="S202" s="147"/>
      <c r="T202" s="148"/>
      <c r="AT202" s="144" t="s">
        <v>132</v>
      </c>
      <c r="AU202" s="144" t="s">
        <v>78</v>
      </c>
      <c r="AV202" s="12" t="s">
        <v>76</v>
      </c>
      <c r="AW202" s="12" t="s">
        <v>30</v>
      </c>
      <c r="AX202" s="12" t="s">
        <v>68</v>
      </c>
      <c r="AY202" s="144" t="s">
        <v>123</v>
      </c>
    </row>
    <row r="203" spans="2:65" s="11" customFormat="1">
      <c r="B203" s="135"/>
      <c r="D203" s="136" t="s">
        <v>132</v>
      </c>
      <c r="E203" s="137" t="s">
        <v>1</v>
      </c>
      <c r="F203" s="138" t="s">
        <v>383</v>
      </c>
      <c r="H203" s="139">
        <v>5.8689999999999998</v>
      </c>
      <c r="L203" s="135"/>
      <c r="M203" s="140"/>
      <c r="N203" s="141"/>
      <c r="O203" s="141"/>
      <c r="P203" s="141"/>
      <c r="Q203" s="141"/>
      <c r="R203" s="141"/>
      <c r="S203" s="141"/>
      <c r="T203" s="142"/>
      <c r="AT203" s="137" t="s">
        <v>132</v>
      </c>
      <c r="AU203" s="137" t="s">
        <v>78</v>
      </c>
      <c r="AV203" s="11" t="s">
        <v>78</v>
      </c>
      <c r="AW203" s="11" t="s">
        <v>30</v>
      </c>
      <c r="AX203" s="11" t="s">
        <v>76</v>
      </c>
      <c r="AY203" s="137" t="s">
        <v>123</v>
      </c>
    </row>
    <row r="204" spans="2:65" s="1" customFormat="1" ht="16.5" customHeight="1">
      <c r="B204" s="124"/>
      <c r="C204" s="125" t="s">
        <v>384</v>
      </c>
      <c r="D204" s="125" t="s">
        <v>125</v>
      </c>
      <c r="E204" s="126" t="s">
        <v>385</v>
      </c>
      <c r="F204" s="127" t="s">
        <v>386</v>
      </c>
      <c r="G204" s="128" t="s">
        <v>271</v>
      </c>
      <c r="H204" s="129">
        <v>1</v>
      </c>
      <c r="I204" s="130"/>
      <c r="J204" s="130">
        <f t="shared" ref="J204:J209" si="10">ROUND(I204*H204,2)</f>
        <v>0</v>
      </c>
      <c r="K204" s="127" t="s">
        <v>129</v>
      </c>
      <c r="L204" s="27"/>
      <c r="M204" s="47" t="s">
        <v>1</v>
      </c>
      <c r="N204" s="131" t="s">
        <v>39</v>
      </c>
      <c r="O204" s="132">
        <v>0.28599999999999998</v>
      </c>
      <c r="P204" s="132">
        <f t="shared" ref="P204:P209" si="11">O204*H204</f>
        <v>0.28599999999999998</v>
      </c>
      <c r="Q204" s="132">
        <v>0</v>
      </c>
      <c r="R204" s="132">
        <f t="shared" ref="R204:R209" si="12">Q204*H204</f>
        <v>0</v>
      </c>
      <c r="S204" s="132">
        <v>0</v>
      </c>
      <c r="T204" s="133">
        <f t="shared" ref="T204:T209" si="13">S204*H204</f>
        <v>0</v>
      </c>
      <c r="AR204" s="16" t="s">
        <v>293</v>
      </c>
      <c r="AT204" s="16" t="s">
        <v>125</v>
      </c>
      <c r="AU204" s="16" t="s">
        <v>78</v>
      </c>
      <c r="AY204" s="16" t="s">
        <v>123</v>
      </c>
      <c r="BE204" s="134">
        <f t="shared" ref="BE204:BE209" si="14">IF(N204="základní",J204,0)</f>
        <v>0</v>
      </c>
      <c r="BF204" s="134">
        <f t="shared" ref="BF204:BF209" si="15">IF(N204="snížená",J204,0)</f>
        <v>0</v>
      </c>
      <c r="BG204" s="134">
        <f t="shared" ref="BG204:BG209" si="16">IF(N204="zákl. přenesená",J204,0)</f>
        <v>0</v>
      </c>
      <c r="BH204" s="134">
        <f t="shared" ref="BH204:BH209" si="17">IF(N204="sníž. přenesená",J204,0)</f>
        <v>0</v>
      </c>
      <c r="BI204" s="134">
        <f t="shared" ref="BI204:BI209" si="18">IF(N204="nulová",J204,0)</f>
        <v>0</v>
      </c>
      <c r="BJ204" s="16" t="s">
        <v>76</v>
      </c>
      <c r="BK204" s="134">
        <f t="shared" ref="BK204:BK209" si="19">ROUND(I204*H204,2)</f>
        <v>0</v>
      </c>
      <c r="BL204" s="16" t="s">
        <v>293</v>
      </c>
      <c r="BM204" s="16" t="s">
        <v>387</v>
      </c>
    </row>
    <row r="205" spans="2:65" s="1" customFormat="1" ht="16.5" customHeight="1">
      <c r="B205" s="124"/>
      <c r="C205" s="156" t="s">
        <v>388</v>
      </c>
      <c r="D205" s="156" t="s">
        <v>247</v>
      </c>
      <c r="E205" s="157" t="s">
        <v>389</v>
      </c>
      <c r="F205" s="158" t="s">
        <v>390</v>
      </c>
      <c r="G205" s="159" t="s">
        <v>299</v>
      </c>
      <c r="H205" s="160">
        <v>1</v>
      </c>
      <c r="I205" s="161"/>
      <c r="J205" s="161">
        <f t="shared" si="10"/>
        <v>0</v>
      </c>
      <c r="K205" s="158" t="s">
        <v>1</v>
      </c>
      <c r="L205" s="162"/>
      <c r="M205" s="163" t="s">
        <v>1</v>
      </c>
      <c r="N205" s="164" t="s">
        <v>39</v>
      </c>
      <c r="O205" s="132">
        <v>0</v>
      </c>
      <c r="P205" s="132">
        <f t="shared" si="11"/>
        <v>0</v>
      </c>
      <c r="Q205" s="132">
        <v>0</v>
      </c>
      <c r="R205" s="132">
        <f t="shared" si="12"/>
        <v>0</v>
      </c>
      <c r="S205" s="132">
        <v>0</v>
      </c>
      <c r="T205" s="133">
        <f t="shared" si="13"/>
        <v>0</v>
      </c>
      <c r="AR205" s="16" t="s">
        <v>300</v>
      </c>
      <c r="AT205" s="16" t="s">
        <v>247</v>
      </c>
      <c r="AU205" s="16" t="s">
        <v>78</v>
      </c>
      <c r="AY205" s="16" t="s">
        <v>123</v>
      </c>
      <c r="BE205" s="134">
        <f t="shared" si="14"/>
        <v>0</v>
      </c>
      <c r="BF205" s="134">
        <f t="shared" si="15"/>
        <v>0</v>
      </c>
      <c r="BG205" s="134">
        <f t="shared" si="16"/>
        <v>0</v>
      </c>
      <c r="BH205" s="134">
        <f t="shared" si="17"/>
        <v>0</v>
      </c>
      <c r="BI205" s="134">
        <f t="shared" si="18"/>
        <v>0</v>
      </c>
      <c r="BJ205" s="16" t="s">
        <v>76</v>
      </c>
      <c r="BK205" s="134">
        <f t="shared" si="19"/>
        <v>0</v>
      </c>
      <c r="BL205" s="16" t="s">
        <v>300</v>
      </c>
      <c r="BM205" s="16" t="s">
        <v>391</v>
      </c>
    </row>
    <row r="206" spans="2:65" s="1" customFormat="1" ht="16.5" customHeight="1">
      <c r="B206" s="124"/>
      <c r="C206" s="156" t="s">
        <v>392</v>
      </c>
      <c r="D206" s="156" t="s">
        <v>247</v>
      </c>
      <c r="E206" s="157" t="s">
        <v>393</v>
      </c>
      <c r="F206" s="158" t="s">
        <v>394</v>
      </c>
      <c r="G206" s="159" t="s">
        <v>299</v>
      </c>
      <c r="H206" s="160">
        <v>1</v>
      </c>
      <c r="I206" s="161"/>
      <c r="J206" s="161">
        <f t="shared" si="10"/>
        <v>0</v>
      </c>
      <c r="K206" s="158" t="s">
        <v>1</v>
      </c>
      <c r="L206" s="162"/>
      <c r="M206" s="163" t="s">
        <v>1</v>
      </c>
      <c r="N206" s="164" t="s">
        <v>39</v>
      </c>
      <c r="O206" s="132">
        <v>0</v>
      </c>
      <c r="P206" s="132">
        <f t="shared" si="11"/>
        <v>0</v>
      </c>
      <c r="Q206" s="132">
        <v>0</v>
      </c>
      <c r="R206" s="132">
        <f t="shared" si="12"/>
        <v>0</v>
      </c>
      <c r="S206" s="132">
        <v>0</v>
      </c>
      <c r="T206" s="133">
        <f t="shared" si="13"/>
        <v>0</v>
      </c>
      <c r="AR206" s="16" t="s">
        <v>300</v>
      </c>
      <c r="AT206" s="16" t="s">
        <v>247</v>
      </c>
      <c r="AU206" s="16" t="s">
        <v>78</v>
      </c>
      <c r="AY206" s="16" t="s">
        <v>123</v>
      </c>
      <c r="BE206" s="134">
        <f t="shared" si="14"/>
        <v>0</v>
      </c>
      <c r="BF206" s="134">
        <f t="shared" si="15"/>
        <v>0</v>
      </c>
      <c r="BG206" s="134">
        <f t="shared" si="16"/>
        <v>0</v>
      </c>
      <c r="BH206" s="134">
        <f t="shared" si="17"/>
        <v>0</v>
      </c>
      <c r="BI206" s="134">
        <f t="shared" si="18"/>
        <v>0</v>
      </c>
      <c r="BJ206" s="16" t="s">
        <v>76</v>
      </c>
      <c r="BK206" s="134">
        <f t="shared" si="19"/>
        <v>0</v>
      </c>
      <c r="BL206" s="16" t="s">
        <v>300</v>
      </c>
      <c r="BM206" s="16" t="s">
        <v>395</v>
      </c>
    </row>
    <row r="207" spans="2:65" s="1" customFormat="1" ht="16.5" customHeight="1">
      <c r="B207" s="124"/>
      <c r="C207" s="125" t="s">
        <v>396</v>
      </c>
      <c r="D207" s="125" t="s">
        <v>125</v>
      </c>
      <c r="E207" s="126" t="s">
        <v>397</v>
      </c>
      <c r="F207" s="127" t="s">
        <v>398</v>
      </c>
      <c r="G207" s="128" t="s">
        <v>271</v>
      </c>
      <c r="H207" s="129">
        <v>1</v>
      </c>
      <c r="I207" s="130"/>
      <c r="J207" s="130">
        <f t="shared" si="10"/>
        <v>0</v>
      </c>
      <c r="K207" s="127" t="s">
        <v>129</v>
      </c>
      <c r="L207" s="27"/>
      <c r="M207" s="47" t="s">
        <v>1</v>
      </c>
      <c r="N207" s="131" t="s">
        <v>39</v>
      </c>
      <c r="O207" s="132">
        <v>0.47699999999999998</v>
      </c>
      <c r="P207" s="132">
        <f t="shared" si="11"/>
        <v>0.47699999999999998</v>
      </c>
      <c r="Q207" s="132">
        <v>0</v>
      </c>
      <c r="R207" s="132">
        <f t="shared" si="12"/>
        <v>0</v>
      </c>
      <c r="S207" s="132">
        <v>0</v>
      </c>
      <c r="T207" s="133">
        <f t="shared" si="13"/>
        <v>0</v>
      </c>
      <c r="AR207" s="16" t="s">
        <v>293</v>
      </c>
      <c r="AT207" s="16" t="s">
        <v>125</v>
      </c>
      <c r="AU207" s="16" t="s">
        <v>78</v>
      </c>
      <c r="AY207" s="16" t="s">
        <v>123</v>
      </c>
      <c r="BE207" s="134">
        <f t="shared" si="14"/>
        <v>0</v>
      </c>
      <c r="BF207" s="134">
        <f t="shared" si="15"/>
        <v>0</v>
      </c>
      <c r="BG207" s="134">
        <f t="shared" si="16"/>
        <v>0</v>
      </c>
      <c r="BH207" s="134">
        <f t="shared" si="17"/>
        <v>0</v>
      </c>
      <c r="BI207" s="134">
        <f t="shared" si="18"/>
        <v>0</v>
      </c>
      <c r="BJ207" s="16" t="s">
        <v>76</v>
      </c>
      <c r="BK207" s="134">
        <f t="shared" si="19"/>
        <v>0</v>
      </c>
      <c r="BL207" s="16" t="s">
        <v>293</v>
      </c>
      <c r="BM207" s="16" t="s">
        <v>399</v>
      </c>
    </row>
    <row r="208" spans="2:65" s="1" customFormat="1" ht="16.5" customHeight="1">
      <c r="B208" s="124"/>
      <c r="C208" s="156" t="s">
        <v>400</v>
      </c>
      <c r="D208" s="156" t="s">
        <v>247</v>
      </c>
      <c r="E208" s="157" t="s">
        <v>401</v>
      </c>
      <c r="F208" s="158" t="s">
        <v>402</v>
      </c>
      <c r="G208" s="159" t="s">
        <v>299</v>
      </c>
      <c r="H208" s="160">
        <v>1</v>
      </c>
      <c r="I208" s="161"/>
      <c r="J208" s="161">
        <f t="shared" si="10"/>
        <v>0</v>
      </c>
      <c r="K208" s="158" t="s">
        <v>1</v>
      </c>
      <c r="L208" s="162"/>
      <c r="M208" s="163" t="s">
        <v>1</v>
      </c>
      <c r="N208" s="164" t="s">
        <v>39</v>
      </c>
      <c r="O208" s="132">
        <v>0</v>
      </c>
      <c r="P208" s="132">
        <f t="shared" si="11"/>
        <v>0</v>
      </c>
      <c r="Q208" s="132">
        <v>0</v>
      </c>
      <c r="R208" s="132">
        <f t="shared" si="12"/>
        <v>0</v>
      </c>
      <c r="S208" s="132">
        <v>0</v>
      </c>
      <c r="T208" s="133">
        <f t="shared" si="13"/>
        <v>0</v>
      </c>
      <c r="AR208" s="16" t="s">
        <v>313</v>
      </c>
      <c r="AT208" s="16" t="s">
        <v>247</v>
      </c>
      <c r="AU208" s="16" t="s">
        <v>78</v>
      </c>
      <c r="AY208" s="16" t="s">
        <v>123</v>
      </c>
      <c r="BE208" s="134">
        <f t="shared" si="14"/>
        <v>0</v>
      </c>
      <c r="BF208" s="134">
        <f t="shared" si="15"/>
        <v>0</v>
      </c>
      <c r="BG208" s="134">
        <f t="shared" si="16"/>
        <v>0</v>
      </c>
      <c r="BH208" s="134">
        <f t="shared" si="17"/>
        <v>0</v>
      </c>
      <c r="BI208" s="134">
        <f t="shared" si="18"/>
        <v>0</v>
      </c>
      <c r="BJ208" s="16" t="s">
        <v>76</v>
      </c>
      <c r="BK208" s="134">
        <f t="shared" si="19"/>
        <v>0</v>
      </c>
      <c r="BL208" s="16" t="s">
        <v>293</v>
      </c>
      <c r="BM208" s="16" t="s">
        <v>403</v>
      </c>
    </row>
    <row r="209" spans="2:65" s="1" customFormat="1" ht="16.5" customHeight="1">
      <c r="B209" s="124"/>
      <c r="C209" s="125" t="s">
        <v>404</v>
      </c>
      <c r="D209" s="125" t="s">
        <v>125</v>
      </c>
      <c r="E209" s="126" t="s">
        <v>405</v>
      </c>
      <c r="F209" s="127" t="s">
        <v>406</v>
      </c>
      <c r="G209" s="128" t="s">
        <v>141</v>
      </c>
      <c r="H209" s="129">
        <v>20</v>
      </c>
      <c r="I209" s="130"/>
      <c r="J209" s="130">
        <f t="shared" si="10"/>
        <v>0</v>
      </c>
      <c r="K209" s="127" t="s">
        <v>129</v>
      </c>
      <c r="L209" s="27"/>
      <c r="M209" s="47" t="s">
        <v>1</v>
      </c>
      <c r="N209" s="131" t="s">
        <v>39</v>
      </c>
      <c r="O209" s="132">
        <v>1.4999999999999999E-2</v>
      </c>
      <c r="P209" s="132">
        <f t="shared" si="11"/>
        <v>0.3</v>
      </c>
      <c r="Q209" s="132">
        <v>0</v>
      </c>
      <c r="R209" s="132">
        <f t="shared" si="12"/>
        <v>0</v>
      </c>
      <c r="S209" s="132">
        <v>0</v>
      </c>
      <c r="T209" s="133">
        <f t="shared" si="13"/>
        <v>0</v>
      </c>
      <c r="AR209" s="16" t="s">
        <v>293</v>
      </c>
      <c r="AT209" s="16" t="s">
        <v>125</v>
      </c>
      <c r="AU209" s="16" t="s">
        <v>78</v>
      </c>
      <c r="AY209" s="16" t="s">
        <v>123</v>
      </c>
      <c r="BE209" s="134">
        <f t="shared" si="14"/>
        <v>0</v>
      </c>
      <c r="BF209" s="134">
        <f t="shared" si="15"/>
        <v>0</v>
      </c>
      <c r="BG209" s="134">
        <f t="shared" si="16"/>
        <v>0</v>
      </c>
      <c r="BH209" s="134">
        <f t="shared" si="17"/>
        <v>0</v>
      </c>
      <c r="BI209" s="134">
        <f t="shared" si="18"/>
        <v>0</v>
      </c>
      <c r="BJ209" s="16" t="s">
        <v>76</v>
      </c>
      <c r="BK209" s="134">
        <f t="shared" si="19"/>
        <v>0</v>
      </c>
      <c r="BL209" s="16" t="s">
        <v>293</v>
      </c>
      <c r="BM209" s="16" t="s">
        <v>407</v>
      </c>
    </row>
    <row r="210" spans="2:65" s="11" customFormat="1">
      <c r="B210" s="135"/>
      <c r="D210" s="136" t="s">
        <v>132</v>
      </c>
      <c r="E210" s="137" t="s">
        <v>1</v>
      </c>
      <c r="F210" s="138" t="s">
        <v>88</v>
      </c>
      <c r="H210" s="139">
        <v>20</v>
      </c>
      <c r="L210" s="135"/>
      <c r="M210" s="140"/>
      <c r="N210" s="141"/>
      <c r="O210" s="141"/>
      <c r="P210" s="141"/>
      <c r="Q210" s="141"/>
      <c r="R210" s="141"/>
      <c r="S210" s="141"/>
      <c r="T210" s="142"/>
      <c r="AT210" s="137" t="s">
        <v>132</v>
      </c>
      <c r="AU210" s="137" t="s">
        <v>78</v>
      </c>
      <c r="AV210" s="11" t="s">
        <v>78</v>
      </c>
      <c r="AW210" s="11" t="s">
        <v>30</v>
      </c>
      <c r="AX210" s="11" t="s">
        <v>76</v>
      </c>
      <c r="AY210" s="137" t="s">
        <v>123</v>
      </c>
    </row>
    <row r="211" spans="2:65" s="1" customFormat="1" ht="16.5" customHeight="1">
      <c r="B211" s="124"/>
      <c r="C211" s="125" t="s">
        <v>408</v>
      </c>
      <c r="D211" s="125" t="s">
        <v>125</v>
      </c>
      <c r="E211" s="126" t="s">
        <v>409</v>
      </c>
      <c r="F211" s="127" t="s">
        <v>410</v>
      </c>
      <c r="G211" s="128" t="s">
        <v>411</v>
      </c>
      <c r="H211" s="129">
        <v>1</v>
      </c>
      <c r="I211" s="130"/>
      <c r="J211" s="130">
        <f t="shared" ref="J211:J217" si="20">ROUND(I211*H211,2)</f>
        <v>0</v>
      </c>
      <c r="K211" s="127" t="s">
        <v>1</v>
      </c>
      <c r="L211" s="27"/>
      <c r="M211" s="47" t="s">
        <v>1</v>
      </c>
      <c r="N211" s="131" t="s">
        <v>39</v>
      </c>
      <c r="O211" s="132">
        <v>0</v>
      </c>
      <c r="P211" s="132">
        <f t="shared" ref="P211:P217" si="21">O211*H211</f>
        <v>0</v>
      </c>
      <c r="Q211" s="132">
        <v>0</v>
      </c>
      <c r="R211" s="132">
        <f t="shared" ref="R211:R217" si="22">Q211*H211</f>
        <v>0</v>
      </c>
      <c r="S211" s="132">
        <v>0</v>
      </c>
      <c r="T211" s="133">
        <f t="shared" ref="T211:T217" si="23">S211*H211</f>
        <v>0</v>
      </c>
      <c r="AR211" s="16" t="s">
        <v>293</v>
      </c>
      <c r="AT211" s="16" t="s">
        <v>125</v>
      </c>
      <c r="AU211" s="16" t="s">
        <v>78</v>
      </c>
      <c r="AY211" s="16" t="s">
        <v>123</v>
      </c>
      <c r="BE211" s="134">
        <f t="shared" ref="BE211:BE217" si="24">IF(N211="základní",J211,0)</f>
        <v>0</v>
      </c>
      <c r="BF211" s="134">
        <f t="shared" ref="BF211:BF217" si="25">IF(N211="snížená",J211,0)</f>
        <v>0</v>
      </c>
      <c r="BG211" s="134">
        <f t="shared" ref="BG211:BG217" si="26">IF(N211="zákl. přenesená",J211,0)</f>
        <v>0</v>
      </c>
      <c r="BH211" s="134">
        <f t="shared" ref="BH211:BH217" si="27">IF(N211="sníž. přenesená",J211,0)</f>
        <v>0</v>
      </c>
      <c r="BI211" s="134">
        <f t="shared" ref="BI211:BI217" si="28">IF(N211="nulová",J211,0)</f>
        <v>0</v>
      </c>
      <c r="BJ211" s="16" t="s">
        <v>76</v>
      </c>
      <c r="BK211" s="134">
        <f t="shared" ref="BK211:BK217" si="29">ROUND(I211*H211,2)</f>
        <v>0</v>
      </c>
      <c r="BL211" s="16" t="s">
        <v>293</v>
      </c>
      <c r="BM211" s="16" t="s">
        <v>412</v>
      </c>
    </row>
    <row r="212" spans="2:65" s="1" customFormat="1" ht="16.5" customHeight="1">
      <c r="B212" s="124"/>
      <c r="C212" s="125" t="s">
        <v>413</v>
      </c>
      <c r="D212" s="125" t="s">
        <v>125</v>
      </c>
      <c r="E212" s="126" t="s">
        <v>414</v>
      </c>
      <c r="F212" s="127" t="s">
        <v>415</v>
      </c>
      <c r="G212" s="128" t="s">
        <v>299</v>
      </c>
      <c r="H212" s="129">
        <v>1</v>
      </c>
      <c r="I212" s="130"/>
      <c r="J212" s="130">
        <f t="shared" si="20"/>
        <v>0</v>
      </c>
      <c r="K212" s="127" t="s">
        <v>1</v>
      </c>
      <c r="L212" s="27"/>
      <c r="M212" s="47" t="s">
        <v>1</v>
      </c>
      <c r="N212" s="131" t="s">
        <v>39</v>
      </c>
      <c r="O212" s="132">
        <v>0</v>
      </c>
      <c r="P212" s="132">
        <f t="shared" si="21"/>
        <v>0</v>
      </c>
      <c r="Q212" s="132">
        <v>0</v>
      </c>
      <c r="R212" s="132">
        <f t="shared" si="22"/>
        <v>0</v>
      </c>
      <c r="S212" s="132">
        <v>0</v>
      </c>
      <c r="T212" s="133">
        <f t="shared" si="23"/>
        <v>0</v>
      </c>
      <c r="AR212" s="16" t="s">
        <v>210</v>
      </c>
      <c r="AT212" s="16" t="s">
        <v>125</v>
      </c>
      <c r="AU212" s="16" t="s">
        <v>78</v>
      </c>
      <c r="AY212" s="16" t="s">
        <v>123</v>
      </c>
      <c r="BE212" s="134">
        <f t="shared" si="24"/>
        <v>0</v>
      </c>
      <c r="BF212" s="134">
        <f t="shared" si="25"/>
        <v>0</v>
      </c>
      <c r="BG212" s="134">
        <f t="shared" si="26"/>
        <v>0</v>
      </c>
      <c r="BH212" s="134">
        <f t="shared" si="27"/>
        <v>0</v>
      </c>
      <c r="BI212" s="134">
        <f t="shared" si="28"/>
        <v>0</v>
      </c>
      <c r="BJ212" s="16" t="s">
        <v>76</v>
      </c>
      <c r="BK212" s="134">
        <f t="shared" si="29"/>
        <v>0</v>
      </c>
      <c r="BL212" s="16" t="s">
        <v>210</v>
      </c>
      <c r="BM212" s="16" t="s">
        <v>416</v>
      </c>
    </row>
    <row r="213" spans="2:65" s="1" customFormat="1" ht="16.5" customHeight="1">
      <c r="B213" s="124"/>
      <c r="C213" s="125" t="s">
        <v>417</v>
      </c>
      <c r="D213" s="125" t="s">
        <v>125</v>
      </c>
      <c r="E213" s="126" t="s">
        <v>418</v>
      </c>
      <c r="F213" s="127" t="s">
        <v>419</v>
      </c>
      <c r="G213" s="128" t="s">
        <v>299</v>
      </c>
      <c r="H213" s="129">
        <v>2</v>
      </c>
      <c r="I213" s="130"/>
      <c r="J213" s="130">
        <f t="shared" si="20"/>
        <v>0</v>
      </c>
      <c r="K213" s="127" t="s">
        <v>1</v>
      </c>
      <c r="L213" s="27"/>
      <c r="M213" s="47" t="s">
        <v>1</v>
      </c>
      <c r="N213" s="131" t="s">
        <v>39</v>
      </c>
      <c r="O213" s="132">
        <v>0</v>
      </c>
      <c r="P213" s="132">
        <f t="shared" si="21"/>
        <v>0</v>
      </c>
      <c r="Q213" s="132">
        <v>0</v>
      </c>
      <c r="R213" s="132">
        <f t="shared" si="22"/>
        <v>0</v>
      </c>
      <c r="S213" s="132">
        <v>0</v>
      </c>
      <c r="T213" s="133">
        <f t="shared" si="23"/>
        <v>0</v>
      </c>
      <c r="AR213" s="16" t="s">
        <v>210</v>
      </c>
      <c r="AT213" s="16" t="s">
        <v>125</v>
      </c>
      <c r="AU213" s="16" t="s">
        <v>78</v>
      </c>
      <c r="AY213" s="16" t="s">
        <v>123</v>
      </c>
      <c r="BE213" s="134">
        <f t="shared" si="24"/>
        <v>0</v>
      </c>
      <c r="BF213" s="134">
        <f t="shared" si="25"/>
        <v>0</v>
      </c>
      <c r="BG213" s="134">
        <f t="shared" si="26"/>
        <v>0</v>
      </c>
      <c r="BH213" s="134">
        <f t="shared" si="27"/>
        <v>0</v>
      </c>
      <c r="BI213" s="134">
        <f t="shared" si="28"/>
        <v>0</v>
      </c>
      <c r="BJ213" s="16" t="s">
        <v>76</v>
      </c>
      <c r="BK213" s="134">
        <f t="shared" si="29"/>
        <v>0</v>
      </c>
      <c r="BL213" s="16" t="s">
        <v>210</v>
      </c>
      <c r="BM213" s="16" t="s">
        <v>420</v>
      </c>
    </row>
    <row r="214" spans="2:65" s="1" customFormat="1" ht="16.5" customHeight="1">
      <c r="B214" s="124"/>
      <c r="C214" s="125" t="s">
        <v>421</v>
      </c>
      <c r="D214" s="125" t="s">
        <v>125</v>
      </c>
      <c r="E214" s="126" t="s">
        <v>422</v>
      </c>
      <c r="F214" s="127" t="s">
        <v>423</v>
      </c>
      <c r="G214" s="128" t="s">
        <v>411</v>
      </c>
      <c r="H214" s="129">
        <v>1</v>
      </c>
      <c r="I214" s="130"/>
      <c r="J214" s="130">
        <f t="shared" si="20"/>
        <v>0</v>
      </c>
      <c r="K214" s="127" t="s">
        <v>1</v>
      </c>
      <c r="L214" s="27"/>
      <c r="M214" s="47" t="s">
        <v>1</v>
      </c>
      <c r="N214" s="131" t="s">
        <v>39</v>
      </c>
      <c r="O214" s="132">
        <v>0</v>
      </c>
      <c r="P214" s="132">
        <f t="shared" si="21"/>
        <v>0</v>
      </c>
      <c r="Q214" s="132">
        <v>0</v>
      </c>
      <c r="R214" s="132">
        <f t="shared" si="22"/>
        <v>0</v>
      </c>
      <c r="S214" s="132">
        <v>0</v>
      </c>
      <c r="T214" s="133">
        <f t="shared" si="23"/>
        <v>0</v>
      </c>
      <c r="AR214" s="16" t="s">
        <v>293</v>
      </c>
      <c r="AT214" s="16" t="s">
        <v>125</v>
      </c>
      <c r="AU214" s="16" t="s">
        <v>78</v>
      </c>
      <c r="AY214" s="16" t="s">
        <v>123</v>
      </c>
      <c r="BE214" s="134">
        <f t="shared" si="24"/>
        <v>0</v>
      </c>
      <c r="BF214" s="134">
        <f t="shared" si="25"/>
        <v>0</v>
      </c>
      <c r="BG214" s="134">
        <f t="shared" si="26"/>
        <v>0</v>
      </c>
      <c r="BH214" s="134">
        <f t="shared" si="27"/>
        <v>0</v>
      </c>
      <c r="BI214" s="134">
        <f t="shared" si="28"/>
        <v>0</v>
      </c>
      <c r="BJ214" s="16" t="s">
        <v>76</v>
      </c>
      <c r="BK214" s="134">
        <f t="shared" si="29"/>
        <v>0</v>
      </c>
      <c r="BL214" s="16" t="s">
        <v>293</v>
      </c>
      <c r="BM214" s="16" t="s">
        <v>424</v>
      </c>
    </row>
    <row r="215" spans="2:65" s="1" customFormat="1" ht="16.5" customHeight="1">
      <c r="B215" s="124"/>
      <c r="C215" s="125" t="s">
        <v>425</v>
      </c>
      <c r="D215" s="125" t="s">
        <v>125</v>
      </c>
      <c r="E215" s="126" t="s">
        <v>426</v>
      </c>
      <c r="F215" s="127" t="s">
        <v>427</v>
      </c>
      <c r="G215" s="128" t="s">
        <v>411</v>
      </c>
      <c r="H215" s="129">
        <v>1</v>
      </c>
      <c r="I215" s="130"/>
      <c r="J215" s="130">
        <f t="shared" si="20"/>
        <v>0</v>
      </c>
      <c r="K215" s="127" t="s">
        <v>1</v>
      </c>
      <c r="L215" s="27"/>
      <c r="M215" s="47" t="s">
        <v>1</v>
      </c>
      <c r="N215" s="131" t="s">
        <v>39</v>
      </c>
      <c r="O215" s="132">
        <v>0</v>
      </c>
      <c r="P215" s="132">
        <f t="shared" si="21"/>
        <v>0</v>
      </c>
      <c r="Q215" s="132">
        <v>0</v>
      </c>
      <c r="R215" s="132">
        <f t="shared" si="22"/>
        <v>0</v>
      </c>
      <c r="S215" s="132">
        <v>0</v>
      </c>
      <c r="T215" s="133">
        <f t="shared" si="23"/>
        <v>0</v>
      </c>
      <c r="AR215" s="16" t="s">
        <v>293</v>
      </c>
      <c r="AT215" s="16" t="s">
        <v>125</v>
      </c>
      <c r="AU215" s="16" t="s">
        <v>78</v>
      </c>
      <c r="AY215" s="16" t="s">
        <v>123</v>
      </c>
      <c r="BE215" s="134">
        <f t="shared" si="24"/>
        <v>0</v>
      </c>
      <c r="BF215" s="134">
        <f t="shared" si="25"/>
        <v>0</v>
      </c>
      <c r="BG215" s="134">
        <f t="shared" si="26"/>
        <v>0</v>
      </c>
      <c r="BH215" s="134">
        <f t="shared" si="27"/>
        <v>0</v>
      </c>
      <c r="BI215" s="134">
        <f t="shared" si="28"/>
        <v>0</v>
      </c>
      <c r="BJ215" s="16" t="s">
        <v>76</v>
      </c>
      <c r="BK215" s="134">
        <f t="shared" si="29"/>
        <v>0</v>
      </c>
      <c r="BL215" s="16" t="s">
        <v>293</v>
      </c>
      <c r="BM215" s="16" t="s">
        <v>428</v>
      </c>
    </row>
    <row r="216" spans="2:65" s="1" customFormat="1" ht="16.5" customHeight="1">
      <c r="B216" s="124"/>
      <c r="C216" s="125" t="s">
        <v>429</v>
      </c>
      <c r="D216" s="125" t="s">
        <v>125</v>
      </c>
      <c r="E216" s="126" t="s">
        <v>430</v>
      </c>
      <c r="F216" s="127" t="s">
        <v>431</v>
      </c>
      <c r="G216" s="128" t="s">
        <v>141</v>
      </c>
      <c r="H216" s="129">
        <v>20</v>
      </c>
      <c r="I216" s="130"/>
      <c r="J216" s="130">
        <f t="shared" si="20"/>
        <v>0</v>
      </c>
      <c r="K216" s="127" t="s">
        <v>1</v>
      </c>
      <c r="L216" s="27"/>
      <c r="M216" s="47" t="s">
        <v>1</v>
      </c>
      <c r="N216" s="131" t="s">
        <v>39</v>
      </c>
      <c r="O216" s="132">
        <v>0</v>
      </c>
      <c r="P216" s="132">
        <f t="shared" si="21"/>
        <v>0</v>
      </c>
      <c r="Q216" s="132">
        <v>0</v>
      </c>
      <c r="R216" s="132">
        <f t="shared" si="22"/>
        <v>0</v>
      </c>
      <c r="S216" s="132">
        <v>0</v>
      </c>
      <c r="T216" s="133">
        <f t="shared" si="23"/>
        <v>0</v>
      </c>
      <c r="AR216" s="16" t="s">
        <v>210</v>
      </c>
      <c r="AT216" s="16" t="s">
        <v>125</v>
      </c>
      <c r="AU216" s="16" t="s">
        <v>78</v>
      </c>
      <c r="AY216" s="16" t="s">
        <v>123</v>
      </c>
      <c r="BE216" s="134">
        <f t="shared" si="24"/>
        <v>0</v>
      </c>
      <c r="BF216" s="134">
        <f t="shared" si="25"/>
        <v>0</v>
      </c>
      <c r="BG216" s="134">
        <f t="shared" si="26"/>
        <v>0</v>
      </c>
      <c r="BH216" s="134">
        <f t="shared" si="27"/>
        <v>0</v>
      </c>
      <c r="BI216" s="134">
        <f t="shared" si="28"/>
        <v>0</v>
      </c>
      <c r="BJ216" s="16" t="s">
        <v>76</v>
      </c>
      <c r="BK216" s="134">
        <f t="shared" si="29"/>
        <v>0</v>
      </c>
      <c r="BL216" s="16" t="s">
        <v>210</v>
      </c>
      <c r="BM216" s="16" t="s">
        <v>432</v>
      </c>
    </row>
    <row r="217" spans="2:65" s="1" customFormat="1" ht="22.5" customHeight="1">
      <c r="B217" s="124"/>
      <c r="C217" s="125" t="s">
        <v>433</v>
      </c>
      <c r="D217" s="125" t="s">
        <v>125</v>
      </c>
      <c r="E217" s="126" t="s">
        <v>434</v>
      </c>
      <c r="F217" s="127" t="s">
        <v>435</v>
      </c>
      <c r="G217" s="128" t="s">
        <v>411</v>
      </c>
      <c r="H217" s="129">
        <v>1</v>
      </c>
      <c r="I217" s="130"/>
      <c r="J217" s="130">
        <f t="shared" si="20"/>
        <v>0</v>
      </c>
      <c r="K217" s="127" t="s">
        <v>1</v>
      </c>
      <c r="L217" s="27"/>
      <c r="M217" s="47" t="s">
        <v>1</v>
      </c>
      <c r="N217" s="131" t="s">
        <v>39</v>
      </c>
      <c r="O217" s="132">
        <v>0</v>
      </c>
      <c r="P217" s="132">
        <f t="shared" si="21"/>
        <v>0</v>
      </c>
      <c r="Q217" s="132">
        <v>0</v>
      </c>
      <c r="R217" s="132">
        <f t="shared" si="22"/>
        <v>0</v>
      </c>
      <c r="S217" s="132">
        <v>0</v>
      </c>
      <c r="T217" s="133">
        <f t="shared" si="23"/>
        <v>0</v>
      </c>
      <c r="AR217" s="16" t="s">
        <v>293</v>
      </c>
      <c r="AT217" s="16" t="s">
        <v>125</v>
      </c>
      <c r="AU217" s="16" t="s">
        <v>78</v>
      </c>
      <c r="AY217" s="16" t="s">
        <v>123</v>
      </c>
      <c r="BE217" s="134">
        <f t="shared" si="24"/>
        <v>0</v>
      </c>
      <c r="BF217" s="134">
        <f t="shared" si="25"/>
        <v>0</v>
      </c>
      <c r="BG217" s="134">
        <f t="shared" si="26"/>
        <v>0</v>
      </c>
      <c r="BH217" s="134">
        <f t="shared" si="27"/>
        <v>0</v>
      </c>
      <c r="BI217" s="134">
        <f t="shared" si="28"/>
        <v>0</v>
      </c>
      <c r="BJ217" s="16" t="s">
        <v>76</v>
      </c>
      <c r="BK217" s="134">
        <f t="shared" si="29"/>
        <v>0</v>
      </c>
      <c r="BL217" s="16" t="s">
        <v>293</v>
      </c>
      <c r="BM217" s="16" t="s">
        <v>436</v>
      </c>
    </row>
    <row r="218" spans="2:65" s="12" customFormat="1">
      <c r="B218" s="143"/>
      <c r="D218" s="136" t="s">
        <v>132</v>
      </c>
      <c r="E218" s="144" t="s">
        <v>1</v>
      </c>
      <c r="F218" s="145" t="s">
        <v>437</v>
      </c>
      <c r="H218" s="144" t="s">
        <v>1</v>
      </c>
      <c r="L218" s="143"/>
      <c r="M218" s="146"/>
      <c r="N218" s="147"/>
      <c r="O218" s="147"/>
      <c r="P218" s="147"/>
      <c r="Q218" s="147"/>
      <c r="R218" s="147"/>
      <c r="S218" s="147"/>
      <c r="T218" s="148"/>
      <c r="AT218" s="144" t="s">
        <v>132</v>
      </c>
      <c r="AU218" s="144" t="s">
        <v>78</v>
      </c>
      <c r="AV218" s="12" t="s">
        <v>76</v>
      </c>
      <c r="AW218" s="12" t="s">
        <v>30</v>
      </c>
      <c r="AX218" s="12" t="s">
        <v>68</v>
      </c>
      <c r="AY218" s="144" t="s">
        <v>123</v>
      </c>
    </row>
    <row r="219" spans="2:65" s="11" customFormat="1">
      <c r="B219" s="135"/>
      <c r="D219" s="136" t="s">
        <v>132</v>
      </c>
      <c r="E219" s="137" t="s">
        <v>1</v>
      </c>
      <c r="F219" s="138" t="s">
        <v>76</v>
      </c>
      <c r="H219" s="139">
        <v>1</v>
      </c>
      <c r="L219" s="135"/>
      <c r="M219" s="140"/>
      <c r="N219" s="141"/>
      <c r="O219" s="141"/>
      <c r="P219" s="141"/>
      <c r="Q219" s="141"/>
      <c r="R219" s="141"/>
      <c r="S219" s="141"/>
      <c r="T219" s="142"/>
      <c r="AT219" s="137" t="s">
        <v>132</v>
      </c>
      <c r="AU219" s="137" t="s">
        <v>78</v>
      </c>
      <c r="AV219" s="11" t="s">
        <v>78</v>
      </c>
      <c r="AW219" s="11" t="s">
        <v>30</v>
      </c>
      <c r="AX219" s="11" t="s">
        <v>76</v>
      </c>
      <c r="AY219" s="137" t="s">
        <v>123</v>
      </c>
    </row>
    <row r="220" spans="2:65" s="1" customFormat="1" ht="16.5" customHeight="1">
      <c r="B220" s="124"/>
      <c r="C220" s="125" t="s">
        <v>438</v>
      </c>
      <c r="D220" s="125" t="s">
        <v>125</v>
      </c>
      <c r="E220" s="126" t="s">
        <v>439</v>
      </c>
      <c r="F220" s="127" t="s">
        <v>440</v>
      </c>
      <c r="G220" s="128" t="s">
        <v>411</v>
      </c>
      <c r="H220" s="129">
        <v>1</v>
      </c>
      <c r="I220" s="130"/>
      <c r="J220" s="130">
        <f>ROUND(I220*H220,2)</f>
        <v>0</v>
      </c>
      <c r="K220" s="127" t="s">
        <v>1</v>
      </c>
      <c r="L220" s="27"/>
      <c r="M220" s="47" t="s">
        <v>1</v>
      </c>
      <c r="N220" s="131" t="s">
        <v>39</v>
      </c>
      <c r="O220" s="132">
        <v>0</v>
      </c>
      <c r="P220" s="132">
        <f>O220*H220</f>
        <v>0</v>
      </c>
      <c r="Q220" s="132">
        <v>0</v>
      </c>
      <c r="R220" s="132">
        <f>Q220*H220</f>
        <v>0</v>
      </c>
      <c r="S220" s="132">
        <v>0</v>
      </c>
      <c r="T220" s="133">
        <f>S220*H220</f>
        <v>0</v>
      </c>
      <c r="AR220" s="16" t="s">
        <v>293</v>
      </c>
      <c r="AT220" s="16" t="s">
        <v>125</v>
      </c>
      <c r="AU220" s="16" t="s">
        <v>78</v>
      </c>
      <c r="AY220" s="16" t="s">
        <v>123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76</v>
      </c>
      <c r="BK220" s="134">
        <f>ROUND(I220*H220,2)</f>
        <v>0</v>
      </c>
      <c r="BL220" s="16" t="s">
        <v>293</v>
      </c>
      <c r="BM220" s="16" t="s">
        <v>441</v>
      </c>
    </row>
    <row r="221" spans="2:65" s="1" customFormat="1" ht="16.5" customHeight="1">
      <c r="B221" s="124"/>
      <c r="C221" s="125" t="s">
        <v>293</v>
      </c>
      <c r="D221" s="125" t="s">
        <v>125</v>
      </c>
      <c r="E221" s="126" t="s">
        <v>442</v>
      </c>
      <c r="F221" s="127" t="s">
        <v>443</v>
      </c>
      <c r="G221" s="128" t="s">
        <v>411</v>
      </c>
      <c r="H221" s="129">
        <v>1</v>
      </c>
      <c r="I221" s="130"/>
      <c r="J221" s="130">
        <f>ROUND(I221*H221,2)</f>
        <v>0</v>
      </c>
      <c r="K221" s="127" t="s">
        <v>1</v>
      </c>
      <c r="L221" s="27"/>
      <c r="M221" s="47" t="s">
        <v>1</v>
      </c>
      <c r="N221" s="131" t="s">
        <v>39</v>
      </c>
      <c r="O221" s="132">
        <v>0</v>
      </c>
      <c r="P221" s="132">
        <f>O221*H221</f>
        <v>0</v>
      </c>
      <c r="Q221" s="132">
        <v>0</v>
      </c>
      <c r="R221" s="132">
        <f>Q221*H221</f>
        <v>0</v>
      </c>
      <c r="S221" s="132">
        <v>0</v>
      </c>
      <c r="T221" s="133">
        <f>S221*H221</f>
        <v>0</v>
      </c>
      <c r="AR221" s="16" t="s">
        <v>293</v>
      </c>
      <c r="AT221" s="16" t="s">
        <v>125</v>
      </c>
      <c r="AU221" s="16" t="s">
        <v>78</v>
      </c>
      <c r="AY221" s="16" t="s">
        <v>123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6" t="s">
        <v>76</v>
      </c>
      <c r="BK221" s="134">
        <f>ROUND(I221*H221,2)</f>
        <v>0</v>
      </c>
      <c r="BL221" s="16" t="s">
        <v>293</v>
      </c>
      <c r="BM221" s="16" t="s">
        <v>444</v>
      </c>
    </row>
    <row r="222" spans="2:65" s="1" customFormat="1" ht="16.5" customHeight="1">
      <c r="B222" s="124"/>
      <c r="C222" s="125" t="s">
        <v>445</v>
      </c>
      <c r="D222" s="125" t="s">
        <v>125</v>
      </c>
      <c r="E222" s="126" t="s">
        <v>446</v>
      </c>
      <c r="F222" s="127" t="s">
        <v>447</v>
      </c>
      <c r="G222" s="128" t="s">
        <v>411</v>
      </c>
      <c r="H222" s="129">
        <v>1</v>
      </c>
      <c r="I222" s="130"/>
      <c r="J222" s="130">
        <f>ROUND(I222*H222,2)</f>
        <v>0</v>
      </c>
      <c r="K222" s="127" t="s">
        <v>1</v>
      </c>
      <c r="L222" s="27"/>
      <c r="M222" s="47" t="s">
        <v>1</v>
      </c>
      <c r="N222" s="131" t="s">
        <v>39</v>
      </c>
      <c r="O222" s="132">
        <v>0</v>
      </c>
      <c r="P222" s="132">
        <f>O222*H222</f>
        <v>0</v>
      </c>
      <c r="Q222" s="132">
        <v>0</v>
      </c>
      <c r="R222" s="132">
        <f>Q222*H222</f>
        <v>0</v>
      </c>
      <c r="S222" s="132">
        <v>0</v>
      </c>
      <c r="T222" s="133">
        <f>S222*H222</f>
        <v>0</v>
      </c>
      <c r="AR222" s="16" t="s">
        <v>210</v>
      </c>
      <c r="AT222" s="16" t="s">
        <v>125</v>
      </c>
      <c r="AU222" s="16" t="s">
        <v>78</v>
      </c>
      <c r="AY222" s="16" t="s">
        <v>123</v>
      </c>
      <c r="BE222" s="134">
        <f>IF(N222="základní",J222,0)</f>
        <v>0</v>
      </c>
      <c r="BF222" s="134">
        <f>IF(N222="snížená",J222,0)</f>
        <v>0</v>
      </c>
      <c r="BG222" s="134">
        <f>IF(N222="zákl. přenesená",J222,0)</f>
        <v>0</v>
      </c>
      <c r="BH222" s="134">
        <f>IF(N222="sníž. přenesená",J222,0)</f>
        <v>0</v>
      </c>
      <c r="BI222" s="134">
        <f>IF(N222="nulová",J222,0)</f>
        <v>0</v>
      </c>
      <c r="BJ222" s="16" t="s">
        <v>76</v>
      </c>
      <c r="BK222" s="134">
        <f>ROUND(I222*H222,2)</f>
        <v>0</v>
      </c>
      <c r="BL222" s="16" t="s">
        <v>210</v>
      </c>
      <c r="BM222" s="16" t="s">
        <v>448</v>
      </c>
    </row>
    <row r="223" spans="2:65" s="11" customFormat="1">
      <c r="B223" s="135"/>
      <c r="D223" s="136" t="s">
        <v>132</v>
      </c>
      <c r="E223" s="137" t="s">
        <v>1</v>
      </c>
      <c r="F223" s="138" t="s">
        <v>76</v>
      </c>
      <c r="H223" s="139">
        <v>1</v>
      </c>
      <c r="L223" s="135"/>
      <c r="M223" s="140"/>
      <c r="N223" s="141"/>
      <c r="O223" s="141"/>
      <c r="P223" s="141"/>
      <c r="Q223" s="141"/>
      <c r="R223" s="141"/>
      <c r="S223" s="141"/>
      <c r="T223" s="142"/>
      <c r="AT223" s="137" t="s">
        <v>132</v>
      </c>
      <c r="AU223" s="137" t="s">
        <v>78</v>
      </c>
      <c r="AV223" s="11" t="s">
        <v>78</v>
      </c>
      <c r="AW223" s="11" t="s">
        <v>30</v>
      </c>
      <c r="AX223" s="11" t="s">
        <v>76</v>
      </c>
      <c r="AY223" s="137" t="s">
        <v>123</v>
      </c>
    </row>
    <row r="224" spans="2:65" s="1" customFormat="1" ht="16.5" customHeight="1">
      <c r="B224" s="124"/>
      <c r="C224" s="125" t="s">
        <v>449</v>
      </c>
      <c r="D224" s="125" t="s">
        <v>125</v>
      </c>
      <c r="E224" s="126" t="s">
        <v>450</v>
      </c>
      <c r="F224" s="127" t="s">
        <v>451</v>
      </c>
      <c r="G224" s="128" t="s">
        <v>299</v>
      </c>
      <c r="H224" s="129">
        <v>2</v>
      </c>
      <c r="I224" s="130"/>
      <c r="J224" s="130">
        <f>ROUND(I224*H224,2)</f>
        <v>0</v>
      </c>
      <c r="K224" s="127" t="s">
        <v>1</v>
      </c>
      <c r="L224" s="27"/>
      <c r="M224" s="47" t="s">
        <v>1</v>
      </c>
      <c r="N224" s="131" t="s">
        <v>39</v>
      </c>
      <c r="O224" s="132">
        <v>0</v>
      </c>
      <c r="P224" s="132">
        <f>O224*H224</f>
        <v>0</v>
      </c>
      <c r="Q224" s="132">
        <v>0</v>
      </c>
      <c r="R224" s="132">
        <f>Q224*H224</f>
        <v>0</v>
      </c>
      <c r="S224" s="132">
        <v>0</v>
      </c>
      <c r="T224" s="133">
        <f>S224*H224</f>
        <v>0</v>
      </c>
      <c r="AR224" s="16" t="s">
        <v>293</v>
      </c>
      <c r="AT224" s="16" t="s">
        <v>125</v>
      </c>
      <c r="AU224" s="16" t="s">
        <v>78</v>
      </c>
      <c r="AY224" s="16" t="s">
        <v>123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6" t="s">
        <v>76</v>
      </c>
      <c r="BK224" s="134">
        <f>ROUND(I224*H224,2)</f>
        <v>0</v>
      </c>
      <c r="BL224" s="16" t="s">
        <v>293</v>
      </c>
      <c r="BM224" s="16" t="s">
        <v>452</v>
      </c>
    </row>
    <row r="225" spans="2:65" s="1" customFormat="1" ht="16.5" customHeight="1">
      <c r="B225" s="124"/>
      <c r="C225" s="125" t="s">
        <v>453</v>
      </c>
      <c r="D225" s="125" t="s">
        <v>125</v>
      </c>
      <c r="E225" s="126" t="s">
        <v>454</v>
      </c>
      <c r="F225" s="127" t="s">
        <v>455</v>
      </c>
      <c r="G225" s="128" t="s">
        <v>271</v>
      </c>
      <c r="H225" s="129">
        <v>2</v>
      </c>
      <c r="I225" s="130"/>
      <c r="J225" s="130">
        <f>ROUND(I225*H225,2)</f>
        <v>0</v>
      </c>
      <c r="K225" s="127" t="s">
        <v>1</v>
      </c>
      <c r="L225" s="27"/>
      <c r="M225" s="47" t="s">
        <v>1</v>
      </c>
      <c r="N225" s="131" t="s">
        <v>39</v>
      </c>
      <c r="O225" s="132">
        <v>19.707000000000001</v>
      </c>
      <c r="P225" s="132">
        <f>O225*H225</f>
        <v>39.414000000000001</v>
      </c>
      <c r="Q225" s="132">
        <v>5.4000000000000001E-4</v>
      </c>
      <c r="R225" s="132">
        <f>Q225*H225</f>
        <v>1.08E-3</v>
      </c>
      <c r="S225" s="132">
        <v>0</v>
      </c>
      <c r="T225" s="133">
        <f>S225*H225</f>
        <v>0</v>
      </c>
      <c r="AR225" s="16" t="s">
        <v>293</v>
      </c>
      <c r="AT225" s="16" t="s">
        <v>125</v>
      </c>
      <c r="AU225" s="16" t="s">
        <v>78</v>
      </c>
      <c r="AY225" s="16" t="s">
        <v>123</v>
      </c>
      <c r="BE225" s="134">
        <f>IF(N225="základní",J225,0)</f>
        <v>0</v>
      </c>
      <c r="BF225" s="134">
        <f>IF(N225="snížená",J225,0)</f>
        <v>0</v>
      </c>
      <c r="BG225" s="134">
        <f>IF(N225="zákl. přenesená",J225,0)</f>
        <v>0</v>
      </c>
      <c r="BH225" s="134">
        <f>IF(N225="sníž. přenesená",J225,0)</f>
        <v>0</v>
      </c>
      <c r="BI225" s="134">
        <f>IF(N225="nulová",J225,0)</f>
        <v>0</v>
      </c>
      <c r="BJ225" s="16" t="s">
        <v>76</v>
      </c>
      <c r="BK225" s="134">
        <f>ROUND(I225*H225,2)</f>
        <v>0</v>
      </c>
      <c r="BL225" s="16" t="s">
        <v>293</v>
      </c>
      <c r="BM225" s="16" t="s">
        <v>456</v>
      </c>
    </row>
    <row r="226" spans="2:65" s="12" customFormat="1">
      <c r="B226" s="143"/>
      <c r="D226" s="136" t="s">
        <v>132</v>
      </c>
      <c r="E226" s="144" t="s">
        <v>1</v>
      </c>
      <c r="F226" s="145" t="s">
        <v>457</v>
      </c>
      <c r="H226" s="144" t="s">
        <v>1</v>
      </c>
      <c r="L226" s="143"/>
      <c r="M226" s="146"/>
      <c r="N226" s="147"/>
      <c r="O226" s="147"/>
      <c r="P226" s="147"/>
      <c r="Q226" s="147"/>
      <c r="R226" s="147"/>
      <c r="S226" s="147"/>
      <c r="T226" s="148"/>
      <c r="AT226" s="144" t="s">
        <v>132</v>
      </c>
      <c r="AU226" s="144" t="s">
        <v>78</v>
      </c>
      <c r="AV226" s="12" t="s">
        <v>76</v>
      </c>
      <c r="AW226" s="12" t="s">
        <v>30</v>
      </c>
      <c r="AX226" s="12" t="s">
        <v>68</v>
      </c>
      <c r="AY226" s="144" t="s">
        <v>123</v>
      </c>
    </row>
    <row r="227" spans="2:65" s="11" customFormat="1">
      <c r="B227" s="135"/>
      <c r="D227" s="136" t="s">
        <v>132</v>
      </c>
      <c r="E227" s="137" t="s">
        <v>1</v>
      </c>
      <c r="F227" s="138" t="s">
        <v>78</v>
      </c>
      <c r="H227" s="139">
        <v>2</v>
      </c>
      <c r="L227" s="135"/>
      <c r="M227" s="140"/>
      <c r="N227" s="141"/>
      <c r="O227" s="141"/>
      <c r="P227" s="141"/>
      <c r="Q227" s="141"/>
      <c r="R227" s="141"/>
      <c r="S227" s="141"/>
      <c r="T227" s="142"/>
      <c r="AT227" s="137" t="s">
        <v>132</v>
      </c>
      <c r="AU227" s="137" t="s">
        <v>78</v>
      </c>
      <c r="AV227" s="11" t="s">
        <v>78</v>
      </c>
      <c r="AW227" s="11" t="s">
        <v>30</v>
      </c>
      <c r="AX227" s="11" t="s">
        <v>76</v>
      </c>
      <c r="AY227" s="137" t="s">
        <v>123</v>
      </c>
    </row>
    <row r="228" spans="2:65" s="10" customFormat="1" ht="22.9" customHeight="1">
      <c r="B228" s="112"/>
      <c r="D228" s="113" t="s">
        <v>67</v>
      </c>
      <c r="E228" s="122" t="s">
        <v>458</v>
      </c>
      <c r="F228" s="122" t="s">
        <v>459</v>
      </c>
      <c r="J228" s="123">
        <f>BK228</f>
        <v>0</v>
      </c>
      <c r="L228" s="112"/>
      <c r="M228" s="116"/>
      <c r="N228" s="117"/>
      <c r="O228" s="117"/>
      <c r="P228" s="118">
        <f>SUM(P229:P232)</f>
        <v>1.5998679999999998</v>
      </c>
      <c r="Q228" s="117"/>
      <c r="R228" s="118">
        <f>SUM(R229:R232)</f>
        <v>0.32300000000000001</v>
      </c>
      <c r="S228" s="117"/>
      <c r="T228" s="119">
        <f>SUM(T229:T232)</f>
        <v>0</v>
      </c>
      <c r="AR228" s="113" t="s">
        <v>138</v>
      </c>
      <c r="AT228" s="120" t="s">
        <v>67</v>
      </c>
      <c r="AU228" s="120" t="s">
        <v>76</v>
      </c>
      <c r="AY228" s="113" t="s">
        <v>123</v>
      </c>
      <c r="BK228" s="121">
        <f>SUM(BK229:BK232)</f>
        <v>0</v>
      </c>
    </row>
    <row r="229" spans="2:65" s="1" customFormat="1" ht="16.5" customHeight="1">
      <c r="B229" s="124"/>
      <c r="C229" s="125" t="s">
        <v>460</v>
      </c>
      <c r="D229" s="125" t="s">
        <v>125</v>
      </c>
      <c r="E229" s="126" t="s">
        <v>461</v>
      </c>
      <c r="F229" s="127" t="s">
        <v>462</v>
      </c>
      <c r="G229" s="128" t="s">
        <v>193</v>
      </c>
      <c r="H229" s="129">
        <v>5.4790000000000001</v>
      </c>
      <c r="I229" s="130"/>
      <c r="J229" s="130">
        <f>ROUND(I229*H229,2)</f>
        <v>0</v>
      </c>
      <c r="K229" s="127" t="s">
        <v>1</v>
      </c>
      <c r="L229" s="27"/>
      <c r="M229" s="47" t="s">
        <v>1</v>
      </c>
      <c r="N229" s="131" t="s">
        <v>39</v>
      </c>
      <c r="O229" s="132">
        <v>0.29199999999999998</v>
      </c>
      <c r="P229" s="132">
        <f>O229*H229</f>
        <v>1.5998679999999998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6" t="s">
        <v>293</v>
      </c>
      <c r="AT229" s="16" t="s">
        <v>125</v>
      </c>
      <c r="AU229" s="16" t="s">
        <v>78</v>
      </c>
      <c r="AY229" s="16" t="s">
        <v>123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76</v>
      </c>
      <c r="BK229" s="134">
        <f>ROUND(I229*H229,2)</f>
        <v>0</v>
      </c>
      <c r="BL229" s="16" t="s">
        <v>293</v>
      </c>
      <c r="BM229" s="16" t="s">
        <v>463</v>
      </c>
    </row>
    <row r="230" spans="2:65" s="11" customFormat="1">
      <c r="B230" s="135"/>
      <c r="D230" s="136" t="s">
        <v>132</v>
      </c>
      <c r="E230" s="137" t="s">
        <v>1</v>
      </c>
      <c r="F230" s="138" t="s">
        <v>464</v>
      </c>
      <c r="H230" s="139">
        <v>5.4790000000000001</v>
      </c>
      <c r="L230" s="135"/>
      <c r="M230" s="140"/>
      <c r="N230" s="141"/>
      <c r="O230" s="141"/>
      <c r="P230" s="141"/>
      <c r="Q230" s="141"/>
      <c r="R230" s="141"/>
      <c r="S230" s="141"/>
      <c r="T230" s="142"/>
      <c r="AT230" s="137" t="s">
        <v>132</v>
      </c>
      <c r="AU230" s="137" t="s">
        <v>78</v>
      </c>
      <c r="AV230" s="11" t="s">
        <v>78</v>
      </c>
      <c r="AW230" s="11" t="s">
        <v>30</v>
      </c>
      <c r="AX230" s="11" t="s">
        <v>76</v>
      </c>
      <c r="AY230" s="137" t="s">
        <v>123</v>
      </c>
    </row>
    <row r="231" spans="2:65" s="1" customFormat="1" ht="16.5" customHeight="1">
      <c r="B231" s="124"/>
      <c r="C231" s="156" t="s">
        <v>465</v>
      </c>
      <c r="D231" s="156" t="s">
        <v>247</v>
      </c>
      <c r="E231" s="157" t="s">
        <v>466</v>
      </c>
      <c r="F231" s="158" t="s">
        <v>467</v>
      </c>
      <c r="G231" s="159" t="s">
        <v>230</v>
      </c>
      <c r="H231" s="160">
        <v>0.32300000000000001</v>
      </c>
      <c r="I231" s="161"/>
      <c r="J231" s="161">
        <f>ROUND(I231*H231,2)</f>
        <v>0</v>
      </c>
      <c r="K231" s="158" t="s">
        <v>129</v>
      </c>
      <c r="L231" s="162"/>
      <c r="M231" s="163" t="s">
        <v>1</v>
      </c>
      <c r="N231" s="164" t="s">
        <v>39</v>
      </c>
      <c r="O231" s="132">
        <v>0</v>
      </c>
      <c r="P231" s="132">
        <f>O231*H231</f>
        <v>0</v>
      </c>
      <c r="Q231" s="132">
        <v>1</v>
      </c>
      <c r="R231" s="132">
        <f>Q231*H231</f>
        <v>0.32300000000000001</v>
      </c>
      <c r="S231" s="132">
        <v>0</v>
      </c>
      <c r="T231" s="133">
        <f>S231*H231</f>
        <v>0</v>
      </c>
      <c r="AR231" s="16" t="s">
        <v>300</v>
      </c>
      <c r="AT231" s="16" t="s">
        <v>247</v>
      </c>
      <c r="AU231" s="16" t="s">
        <v>78</v>
      </c>
      <c r="AY231" s="16" t="s">
        <v>123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76</v>
      </c>
      <c r="BK231" s="134">
        <f>ROUND(I231*H231,2)</f>
        <v>0</v>
      </c>
      <c r="BL231" s="16" t="s">
        <v>300</v>
      </c>
      <c r="BM231" s="16" t="s">
        <v>468</v>
      </c>
    </row>
    <row r="232" spans="2:65" s="11" customFormat="1">
      <c r="B232" s="135"/>
      <c r="D232" s="136" t="s">
        <v>132</v>
      </c>
      <c r="E232" s="137" t="s">
        <v>1</v>
      </c>
      <c r="F232" s="138" t="s">
        <v>469</v>
      </c>
      <c r="H232" s="139">
        <v>0.32300000000000001</v>
      </c>
      <c r="L232" s="135"/>
      <c r="M232" s="140"/>
      <c r="N232" s="141"/>
      <c r="O232" s="141"/>
      <c r="P232" s="141"/>
      <c r="Q232" s="141"/>
      <c r="R232" s="141"/>
      <c r="S232" s="141"/>
      <c r="T232" s="142"/>
      <c r="AT232" s="137" t="s">
        <v>132</v>
      </c>
      <c r="AU232" s="137" t="s">
        <v>78</v>
      </c>
      <c r="AV232" s="11" t="s">
        <v>78</v>
      </c>
      <c r="AW232" s="11" t="s">
        <v>30</v>
      </c>
      <c r="AX232" s="11" t="s">
        <v>76</v>
      </c>
      <c r="AY232" s="137" t="s">
        <v>123</v>
      </c>
    </row>
    <row r="233" spans="2:65" s="10" customFormat="1" ht="22.9" customHeight="1">
      <c r="B233" s="112"/>
      <c r="D233" s="113" t="s">
        <v>67</v>
      </c>
      <c r="E233" s="122" t="s">
        <v>68</v>
      </c>
      <c r="F233" s="122" t="s">
        <v>470</v>
      </c>
      <c r="J233" s="123">
        <f>BK233</f>
        <v>0</v>
      </c>
      <c r="L233" s="112"/>
      <c r="M233" s="116"/>
      <c r="N233" s="117"/>
      <c r="O233" s="117"/>
      <c r="P233" s="118">
        <f>SUM(P234:P235)</f>
        <v>0</v>
      </c>
      <c r="Q233" s="117"/>
      <c r="R233" s="118">
        <f>SUM(R234:R235)</f>
        <v>0</v>
      </c>
      <c r="S233" s="117"/>
      <c r="T233" s="119">
        <f>SUM(T234:T235)</f>
        <v>0</v>
      </c>
      <c r="AR233" s="113" t="s">
        <v>130</v>
      </c>
      <c r="AT233" s="120" t="s">
        <v>67</v>
      </c>
      <c r="AU233" s="120" t="s">
        <v>76</v>
      </c>
      <c r="AY233" s="113" t="s">
        <v>123</v>
      </c>
      <c r="BK233" s="121">
        <f>SUM(BK234:BK235)</f>
        <v>0</v>
      </c>
    </row>
    <row r="234" spans="2:65" s="1" customFormat="1" ht="16.5" customHeight="1">
      <c r="B234" s="124"/>
      <c r="C234" s="125" t="s">
        <v>471</v>
      </c>
      <c r="D234" s="125" t="s">
        <v>125</v>
      </c>
      <c r="E234" s="126" t="s">
        <v>472</v>
      </c>
      <c r="F234" s="127" t="s">
        <v>473</v>
      </c>
      <c r="G234" s="128" t="s">
        <v>411</v>
      </c>
      <c r="H234" s="129">
        <v>1</v>
      </c>
      <c r="I234" s="130"/>
      <c r="J234" s="130">
        <f>ROUND(I234*H234,2)</f>
        <v>0</v>
      </c>
      <c r="K234" s="127" t="s">
        <v>1</v>
      </c>
      <c r="L234" s="27"/>
      <c r="M234" s="47" t="s">
        <v>1</v>
      </c>
      <c r="N234" s="131" t="s">
        <v>39</v>
      </c>
      <c r="O234" s="132">
        <v>0</v>
      </c>
      <c r="P234" s="132">
        <f>O234*H234</f>
        <v>0</v>
      </c>
      <c r="Q234" s="132">
        <v>0</v>
      </c>
      <c r="R234" s="132">
        <f>Q234*H234</f>
        <v>0</v>
      </c>
      <c r="S234" s="132">
        <v>0</v>
      </c>
      <c r="T234" s="133">
        <f>S234*H234</f>
        <v>0</v>
      </c>
      <c r="AR234" s="16" t="s">
        <v>130</v>
      </c>
      <c r="AT234" s="16" t="s">
        <v>125</v>
      </c>
      <c r="AU234" s="16" t="s">
        <v>78</v>
      </c>
      <c r="AY234" s="16" t="s">
        <v>123</v>
      </c>
      <c r="BE234" s="134">
        <f>IF(N234="základní",J234,0)</f>
        <v>0</v>
      </c>
      <c r="BF234" s="134">
        <f>IF(N234="snížená",J234,0)</f>
        <v>0</v>
      </c>
      <c r="BG234" s="134">
        <f>IF(N234="zákl. přenesená",J234,0)</f>
        <v>0</v>
      </c>
      <c r="BH234" s="134">
        <f>IF(N234="sníž. přenesená",J234,0)</f>
        <v>0</v>
      </c>
      <c r="BI234" s="134">
        <f>IF(N234="nulová",J234,0)</f>
        <v>0</v>
      </c>
      <c r="BJ234" s="16" t="s">
        <v>76</v>
      </c>
      <c r="BK234" s="134">
        <f>ROUND(I234*H234,2)</f>
        <v>0</v>
      </c>
      <c r="BL234" s="16" t="s">
        <v>130</v>
      </c>
      <c r="BM234" s="16" t="s">
        <v>474</v>
      </c>
    </row>
    <row r="235" spans="2:65" s="1" customFormat="1" ht="16.5" customHeight="1">
      <c r="B235" s="124"/>
      <c r="C235" s="125" t="s">
        <v>475</v>
      </c>
      <c r="D235" s="125" t="s">
        <v>125</v>
      </c>
      <c r="E235" s="126" t="s">
        <v>476</v>
      </c>
      <c r="F235" s="127" t="s">
        <v>477</v>
      </c>
      <c r="G235" s="128" t="s">
        <v>411</v>
      </c>
      <c r="H235" s="129">
        <v>1</v>
      </c>
      <c r="I235" s="130"/>
      <c r="J235" s="130">
        <f>ROUND(I235*H235,2)</f>
        <v>0</v>
      </c>
      <c r="K235" s="127" t="s">
        <v>1</v>
      </c>
      <c r="L235" s="27"/>
      <c r="M235" s="172" t="s">
        <v>1</v>
      </c>
      <c r="N235" s="173" t="s">
        <v>39</v>
      </c>
      <c r="O235" s="174">
        <v>0</v>
      </c>
      <c r="P235" s="174">
        <f>O235*H235</f>
        <v>0</v>
      </c>
      <c r="Q235" s="174">
        <v>0</v>
      </c>
      <c r="R235" s="174">
        <f>Q235*H235</f>
        <v>0</v>
      </c>
      <c r="S235" s="174">
        <v>0</v>
      </c>
      <c r="T235" s="175">
        <f>S235*H235</f>
        <v>0</v>
      </c>
      <c r="AR235" s="16" t="s">
        <v>293</v>
      </c>
      <c r="AT235" s="16" t="s">
        <v>125</v>
      </c>
      <c r="AU235" s="16" t="s">
        <v>78</v>
      </c>
      <c r="AY235" s="16" t="s">
        <v>123</v>
      </c>
      <c r="BE235" s="134">
        <f>IF(N235="základní",J235,0)</f>
        <v>0</v>
      </c>
      <c r="BF235" s="134">
        <f>IF(N235="snížená",J235,0)</f>
        <v>0</v>
      </c>
      <c r="BG235" s="134">
        <f>IF(N235="zákl. přenesená",J235,0)</f>
        <v>0</v>
      </c>
      <c r="BH235" s="134">
        <f>IF(N235="sníž. přenesená",J235,0)</f>
        <v>0</v>
      </c>
      <c r="BI235" s="134">
        <f>IF(N235="nulová",J235,0)</f>
        <v>0</v>
      </c>
      <c r="BJ235" s="16" t="s">
        <v>76</v>
      </c>
      <c r="BK235" s="134">
        <f>ROUND(I235*H235,2)</f>
        <v>0</v>
      </c>
      <c r="BL235" s="16" t="s">
        <v>293</v>
      </c>
      <c r="BM235" s="16" t="s">
        <v>478</v>
      </c>
    </row>
    <row r="236" spans="2:65" s="1" customFormat="1" ht="6.95" customHeight="1">
      <c r="B236" s="37"/>
      <c r="C236" s="38"/>
      <c r="D236" s="38"/>
      <c r="E236" s="38"/>
      <c r="F236" s="38"/>
      <c r="G236" s="38"/>
      <c r="H236" s="38"/>
      <c r="I236" s="38"/>
      <c r="J236" s="38"/>
      <c r="K236" s="38"/>
      <c r="L236" s="27"/>
    </row>
  </sheetData>
  <autoFilter ref="C85:K23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2"/>
  <sheetViews>
    <sheetView showGridLines="0" tabSelected="1" topLeftCell="A65" workbookViewId="0">
      <selection activeCell="W77" sqref="W7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81"/>
    </row>
    <row r="2" spans="1:46" ht="36.950000000000003" customHeight="1">
      <c r="L2" s="196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81</v>
      </c>
    </row>
    <row r="3" spans="1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78</v>
      </c>
    </row>
    <row r="4" spans="1:46" ht="24.95" customHeight="1">
      <c r="B4" s="19"/>
      <c r="D4" s="20" t="s">
        <v>86</v>
      </c>
      <c r="L4" s="19"/>
      <c r="M4" s="21" t="s">
        <v>10</v>
      </c>
      <c r="AT4" s="16" t="s">
        <v>3</v>
      </c>
    </row>
    <row r="5" spans="1:46" ht="6.95" customHeight="1">
      <c r="B5" s="19"/>
      <c r="L5" s="19"/>
    </row>
    <row r="6" spans="1:46" ht="12" customHeight="1">
      <c r="B6" s="19"/>
      <c r="D6" s="24" t="s">
        <v>14</v>
      </c>
      <c r="L6" s="19"/>
    </row>
    <row r="7" spans="1:46" ht="16.5" customHeight="1">
      <c r="B7" s="19"/>
      <c r="E7" s="211" t="str">
        <f>'Rekapitulace stavby'!K6</f>
        <v>PROPOJ VTL PLYNOVODU OCEL DN100 NA PPČ. 941/3, K.Ú. VRATISLAVICE NAD NISOU</v>
      </c>
      <c r="F7" s="212"/>
      <c r="G7" s="212"/>
      <c r="H7" s="212"/>
      <c r="L7" s="19"/>
    </row>
    <row r="8" spans="1:46" s="1" customFormat="1" ht="12" customHeight="1">
      <c r="B8" s="27"/>
      <c r="D8" s="24" t="s">
        <v>94</v>
      </c>
      <c r="L8" s="27"/>
    </row>
    <row r="9" spans="1:46" s="1" customFormat="1" ht="36.950000000000003" customHeight="1">
      <c r="B9" s="27"/>
      <c r="E9" s="205" t="s">
        <v>479</v>
      </c>
      <c r="F9" s="182"/>
      <c r="G9" s="182"/>
      <c r="H9" s="182"/>
      <c r="L9" s="27"/>
    </row>
    <row r="10" spans="1:46" s="1" customFormat="1">
      <c r="B10" s="27"/>
      <c r="L10" s="27"/>
    </row>
    <row r="11" spans="1:46" s="1" customFormat="1" ht="12" customHeight="1">
      <c r="B11" s="27"/>
      <c r="D11" s="24" t="s">
        <v>16</v>
      </c>
      <c r="F11" s="16" t="s">
        <v>1</v>
      </c>
      <c r="I11" s="24" t="s">
        <v>17</v>
      </c>
      <c r="J11" s="16" t="s">
        <v>1</v>
      </c>
      <c r="L11" s="27"/>
    </row>
    <row r="12" spans="1:46" s="1" customFormat="1" ht="12" customHeight="1">
      <c r="B12" s="27"/>
      <c r="D12" s="24" t="s">
        <v>18</v>
      </c>
      <c r="F12" s="16" t="s">
        <v>19</v>
      </c>
      <c r="I12" s="24" t="s">
        <v>20</v>
      </c>
      <c r="J12" s="44" t="str">
        <f>'Rekapitulace stavby'!AN8</f>
        <v>23. 1. 2019</v>
      </c>
      <c r="L12" s="27"/>
    </row>
    <row r="13" spans="1:46" s="1" customFormat="1" ht="10.9" customHeight="1">
      <c r="B13" s="27"/>
      <c r="L13" s="27"/>
    </row>
    <row r="14" spans="1:46" s="1" customFormat="1" ht="12" customHeight="1">
      <c r="B14" s="27"/>
      <c r="D14" s="24" t="s">
        <v>22</v>
      </c>
      <c r="I14" s="24" t="s">
        <v>23</v>
      </c>
      <c r="J14" s="16" t="s">
        <v>1</v>
      </c>
      <c r="L14" s="27"/>
    </row>
    <row r="15" spans="1:46" s="1" customFormat="1" ht="18" customHeight="1">
      <c r="B15" s="27"/>
      <c r="E15" s="16" t="s">
        <v>24</v>
      </c>
      <c r="I15" s="24" t="s">
        <v>25</v>
      </c>
      <c r="J15" s="16" t="s">
        <v>1</v>
      </c>
      <c r="L15" s="27"/>
    </row>
    <row r="16" spans="1:46" s="1" customFormat="1" ht="6.95" customHeight="1">
      <c r="B16" s="27"/>
      <c r="L16" s="27"/>
    </row>
    <row r="17" spans="2:12" s="1" customFormat="1" ht="12" customHeight="1">
      <c r="B17" s="27"/>
      <c r="D17" s="24" t="s">
        <v>26</v>
      </c>
      <c r="I17" s="24" t="s">
        <v>23</v>
      </c>
      <c r="J17" s="16" t="str">
        <f>'Rekapitulace stavby'!AN13</f>
        <v/>
      </c>
      <c r="L17" s="27"/>
    </row>
    <row r="18" spans="2:12" s="1" customFormat="1" ht="18" customHeight="1">
      <c r="B18" s="27"/>
      <c r="E18" s="190" t="str">
        <f>'Rekapitulace stavby'!E14</f>
        <v xml:space="preserve"> </v>
      </c>
      <c r="F18" s="190"/>
      <c r="G18" s="190"/>
      <c r="H18" s="190"/>
      <c r="I18" s="24" t="s">
        <v>25</v>
      </c>
      <c r="J18" s="16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28</v>
      </c>
      <c r="I20" s="24" t="s">
        <v>23</v>
      </c>
      <c r="J20" s="16" t="s">
        <v>1</v>
      </c>
      <c r="L20" s="27"/>
    </row>
    <row r="21" spans="2:12" s="1" customFormat="1" ht="18" customHeight="1">
      <c r="B21" s="27"/>
      <c r="E21" s="16" t="s">
        <v>29</v>
      </c>
      <c r="I21" s="24" t="s">
        <v>25</v>
      </c>
      <c r="J21" s="16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31</v>
      </c>
      <c r="I23" s="24" t="s">
        <v>23</v>
      </c>
      <c r="J23" s="16" t="s">
        <v>1</v>
      </c>
      <c r="L23" s="27"/>
    </row>
    <row r="24" spans="2:12" s="1" customFormat="1" ht="18" customHeight="1">
      <c r="B24" s="27"/>
      <c r="E24" s="16" t="s">
        <v>32</v>
      </c>
      <c r="I24" s="24" t="s">
        <v>25</v>
      </c>
      <c r="J24" s="16" t="s">
        <v>1</v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33</v>
      </c>
      <c r="L26" s="27"/>
    </row>
    <row r="27" spans="2:12" s="6" customFormat="1" ht="16.5" customHeight="1">
      <c r="B27" s="83"/>
      <c r="E27" s="197" t="s">
        <v>1</v>
      </c>
      <c r="F27" s="197"/>
      <c r="G27" s="197"/>
      <c r="H27" s="197"/>
      <c r="L27" s="83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5"/>
      <c r="E29" s="45"/>
      <c r="F29" s="45"/>
      <c r="G29" s="45"/>
      <c r="H29" s="45"/>
      <c r="I29" s="45"/>
      <c r="J29" s="45"/>
      <c r="K29" s="45"/>
      <c r="L29" s="27"/>
    </row>
    <row r="30" spans="2:12" s="1" customFormat="1" ht="25.35" customHeight="1">
      <c r="B30" s="27"/>
      <c r="D30" s="84" t="s">
        <v>34</v>
      </c>
      <c r="J30" s="59">
        <f>ROUND(J83, 2)</f>
        <v>0</v>
      </c>
      <c r="L30" s="27"/>
    </row>
    <row r="31" spans="2:12" s="1" customFormat="1" ht="6.95" customHeight="1">
      <c r="B31" s="27"/>
      <c r="D31" s="45"/>
      <c r="E31" s="45"/>
      <c r="F31" s="45"/>
      <c r="G31" s="45"/>
      <c r="H31" s="45"/>
      <c r="I31" s="45"/>
      <c r="J31" s="45"/>
      <c r="K31" s="45"/>
      <c r="L31" s="27"/>
    </row>
    <row r="32" spans="2:12" s="1" customFormat="1" ht="14.45" customHeight="1">
      <c r="B32" s="27"/>
      <c r="F32" s="30" t="s">
        <v>36</v>
      </c>
      <c r="I32" s="30" t="s">
        <v>35</v>
      </c>
      <c r="J32" s="30" t="s">
        <v>37</v>
      </c>
      <c r="L32" s="27"/>
    </row>
    <row r="33" spans="2:12" s="1" customFormat="1" ht="14.45" customHeight="1">
      <c r="B33" s="27"/>
      <c r="D33" s="24" t="s">
        <v>38</v>
      </c>
      <c r="E33" s="24" t="s">
        <v>39</v>
      </c>
      <c r="F33" s="85">
        <f>ROUND((SUM(BE83:BE91)),  2)</f>
        <v>0</v>
      </c>
      <c r="I33" s="32">
        <v>0.21</v>
      </c>
      <c r="J33" s="85">
        <f>ROUND(((SUM(BE83:BE91))*I33),  2)</f>
        <v>0</v>
      </c>
      <c r="L33" s="27"/>
    </row>
    <row r="34" spans="2:12" s="1" customFormat="1" ht="14.45" customHeight="1">
      <c r="B34" s="27"/>
      <c r="E34" s="24" t="s">
        <v>40</v>
      </c>
      <c r="F34" s="85">
        <f>ROUND((SUM(BF83:BF91)),  2)</f>
        <v>0</v>
      </c>
      <c r="I34" s="32">
        <v>0.15</v>
      </c>
      <c r="J34" s="85">
        <f>ROUND(((SUM(BF83:BF91))*I34),  2)</f>
        <v>0</v>
      </c>
      <c r="L34" s="27"/>
    </row>
    <row r="35" spans="2:12" s="1" customFormat="1" ht="14.45" hidden="1" customHeight="1">
      <c r="B35" s="27"/>
      <c r="E35" s="24" t="s">
        <v>41</v>
      </c>
      <c r="F35" s="85">
        <f>ROUND((SUM(BG83:BG91)),  2)</f>
        <v>0</v>
      </c>
      <c r="I35" s="32">
        <v>0.21</v>
      </c>
      <c r="J35" s="85">
        <f>0</f>
        <v>0</v>
      </c>
      <c r="L35" s="27"/>
    </row>
    <row r="36" spans="2:12" s="1" customFormat="1" ht="14.45" hidden="1" customHeight="1">
      <c r="B36" s="27"/>
      <c r="E36" s="24" t="s">
        <v>42</v>
      </c>
      <c r="F36" s="85">
        <f>ROUND((SUM(BH83:BH91)),  2)</f>
        <v>0</v>
      </c>
      <c r="I36" s="32">
        <v>0.15</v>
      </c>
      <c r="J36" s="85">
        <f>0</f>
        <v>0</v>
      </c>
      <c r="L36" s="27"/>
    </row>
    <row r="37" spans="2:12" s="1" customFormat="1" ht="14.45" hidden="1" customHeight="1">
      <c r="B37" s="27"/>
      <c r="E37" s="24" t="s">
        <v>43</v>
      </c>
      <c r="F37" s="85">
        <f>ROUND((SUM(BI83:BI91)),  2)</f>
        <v>0</v>
      </c>
      <c r="I37" s="32">
        <v>0</v>
      </c>
      <c r="J37" s="85">
        <f>0</f>
        <v>0</v>
      </c>
      <c r="L37" s="27"/>
    </row>
    <row r="38" spans="2:12" s="1" customFormat="1" ht="6.95" customHeight="1">
      <c r="B38" s="27"/>
      <c r="L38" s="27"/>
    </row>
    <row r="39" spans="2:12" s="1" customFormat="1" ht="25.35" customHeight="1">
      <c r="B39" s="27"/>
      <c r="C39" s="86"/>
      <c r="D39" s="87" t="s">
        <v>44</v>
      </c>
      <c r="E39" s="50"/>
      <c r="F39" s="50"/>
      <c r="G39" s="88" t="s">
        <v>45</v>
      </c>
      <c r="H39" s="89" t="s">
        <v>46</v>
      </c>
      <c r="I39" s="50"/>
      <c r="J39" s="90">
        <f>SUM(J30:J37)</f>
        <v>0</v>
      </c>
      <c r="K39" s="91"/>
      <c r="L39" s="27"/>
    </row>
    <row r="40" spans="2:12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7"/>
    </row>
    <row r="44" spans="2:12" s="1" customFormat="1" ht="6.95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7"/>
    </row>
    <row r="45" spans="2:12" s="1" customFormat="1" ht="24.95" customHeight="1">
      <c r="B45" s="27"/>
      <c r="C45" s="20" t="s">
        <v>96</v>
      </c>
      <c r="L45" s="27"/>
    </row>
    <row r="46" spans="2:12" s="1" customFormat="1" ht="6.95" customHeight="1">
      <c r="B46" s="27"/>
      <c r="L46" s="27"/>
    </row>
    <row r="47" spans="2:12" s="1" customFormat="1" ht="12" customHeight="1">
      <c r="B47" s="27"/>
      <c r="C47" s="24" t="s">
        <v>14</v>
      </c>
      <c r="L47" s="27"/>
    </row>
    <row r="48" spans="2:12" s="1" customFormat="1" ht="16.5" customHeight="1">
      <c r="B48" s="27"/>
      <c r="E48" s="211" t="str">
        <f>E7</f>
        <v>PROPOJ VTL PLYNOVODU OCEL DN100 NA PPČ. 941/3, K.Ú. VRATISLAVICE NAD NISOU</v>
      </c>
      <c r="F48" s="212"/>
      <c r="G48" s="212"/>
      <c r="H48" s="212"/>
      <c r="L48" s="27"/>
    </row>
    <row r="49" spans="2:47" s="1" customFormat="1" ht="12" customHeight="1">
      <c r="B49" s="27"/>
      <c r="C49" s="24" t="s">
        <v>94</v>
      </c>
      <c r="L49" s="27"/>
    </row>
    <row r="50" spans="2:47" s="1" customFormat="1" ht="16.5" customHeight="1">
      <c r="B50" s="27"/>
      <c r="E50" s="205" t="str">
        <f>E9</f>
        <v>VRN - Vedlejší rozpočtové náklady</v>
      </c>
      <c r="F50" s="182"/>
      <c r="G50" s="182"/>
      <c r="H50" s="182"/>
      <c r="L50" s="27"/>
    </row>
    <row r="51" spans="2:47" s="1" customFormat="1" ht="6.95" customHeight="1">
      <c r="B51" s="27"/>
      <c r="L51" s="27"/>
    </row>
    <row r="52" spans="2:47" s="1" customFormat="1" ht="12" customHeight="1">
      <c r="B52" s="27"/>
      <c r="C52" s="24" t="s">
        <v>18</v>
      </c>
      <c r="F52" s="16" t="str">
        <f>F12</f>
        <v>Liberec – kraj Liberecký</v>
      </c>
      <c r="I52" s="24" t="s">
        <v>20</v>
      </c>
      <c r="J52" s="44" t="str">
        <f>IF(J12="","",J12)</f>
        <v>23. 1. 2019</v>
      </c>
      <c r="L52" s="27"/>
    </row>
    <row r="53" spans="2:47" s="1" customFormat="1" ht="6.95" customHeight="1">
      <c r="B53" s="27"/>
      <c r="L53" s="27"/>
    </row>
    <row r="54" spans="2:47" s="1" customFormat="1" ht="13.7" customHeight="1">
      <c r="B54" s="27"/>
      <c r="C54" s="24" t="s">
        <v>22</v>
      </c>
      <c r="F54" s="16" t="str">
        <f>E15</f>
        <v>Dopravní podnik měst Liberce a Jablonec nad Nisou,</v>
      </c>
      <c r="I54" s="24" t="s">
        <v>28</v>
      </c>
      <c r="J54" s="25" t="str">
        <f>E21</f>
        <v>Inpos – projekt ,s r.o.</v>
      </c>
      <c r="L54" s="27"/>
    </row>
    <row r="55" spans="2:47" s="1" customFormat="1" ht="13.7" customHeight="1">
      <c r="B55" s="27"/>
      <c r="C55" s="24" t="s">
        <v>26</v>
      </c>
      <c r="F55" s="16" t="str">
        <f>IF(E18="","",E18)</f>
        <v xml:space="preserve"> </v>
      </c>
      <c r="I55" s="24" t="s">
        <v>31</v>
      </c>
      <c r="J55" s="25" t="str">
        <f>E24</f>
        <v>Ing. Pařízek Jiří</v>
      </c>
      <c r="L55" s="27"/>
    </row>
    <row r="56" spans="2:47" s="1" customFormat="1" ht="10.35" customHeight="1">
      <c r="B56" s="27"/>
      <c r="L56" s="27"/>
    </row>
    <row r="57" spans="2:47" s="1" customFormat="1" ht="29.25" customHeight="1">
      <c r="B57" s="27"/>
      <c r="C57" s="92" t="s">
        <v>97</v>
      </c>
      <c r="D57" s="86"/>
      <c r="E57" s="86"/>
      <c r="F57" s="86"/>
      <c r="G57" s="86"/>
      <c r="H57" s="86"/>
      <c r="I57" s="86"/>
      <c r="J57" s="93" t="s">
        <v>98</v>
      </c>
      <c r="K57" s="86"/>
      <c r="L57" s="27"/>
    </row>
    <row r="58" spans="2:47" s="1" customFormat="1" ht="10.35" customHeight="1">
      <c r="B58" s="27"/>
      <c r="L58" s="27"/>
    </row>
    <row r="59" spans="2:47" s="1" customFormat="1" ht="22.9" customHeight="1">
      <c r="B59" s="27"/>
      <c r="C59" s="94" t="s">
        <v>99</v>
      </c>
      <c r="J59" s="59">
        <f>J83</f>
        <v>0</v>
      </c>
      <c r="L59" s="27"/>
      <c r="AU59" s="16" t="s">
        <v>100</v>
      </c>
    </row>
    <row r="60" spans="2:47" s="7" customFormat="1" ht="24.95" customHeight="1">
      <c r="B60" s="95"/>
      <c r="D60" s="96" t="s">
        <v>480</v>
      </c>
      <c r="E60" s="97"/>
      <c r="F60" s="97"/>
      <c r="G60" s="97"/>
      <c r="H60" s="97"/>
      <c r="I60" s="97"/>
      <c r="J60" s="98">
        <f>J84</f>
        <v>0</v>
      </c>
      <c r="L60" s="95"/>
    </row>
    <row r="61" spans="2:47" s="8" customFormat="1" ht="19.899999999999999" customHeight="1">
      <c r="B61" s="99"/>
      <c r="D61" s="100" t="s">
        <v>481</v>
      </c>
      <c r="E61" s="101"/>
      <c r="F61" s="101"/>
      <c r="G61" s="101"/>
      <c r="H61" s="101"/>
      <c r="I61" s="101"/>
      <c r="J61" s="102">
        <f>J85</f>
        <v>0</v>
      </c>
      <c r="L61" s="99"/>
    </row>
    <row r="62" spans="2:47" s="8" customFormat="1" ht="19.899999999999999" customHeight="1">
      <c r="B62" s="99"/>
      <c r="D62" s="100" t="s">
        <v>482</v>
      </c>
      <c r="E62" s="101"/>
      <c r="F62" s="101"/>
      <c r="G62" s="101"/>
      <c r="H62" s="101"/>
      <c r="I62" s="101"/>
      <c r="J62" s="102">
        <f>J87</f>
        <v>0</v>
      </c>
      <c r="L62" s="99"/>
    </row>
    <row r="63" spans="2:47" s="8" customFormat="1" ht="19.899999999999999" customHeight="1">
      <c r="B63" s="99"/>
      <c r="D63" s="100" t="s">
        <v>483</v>
      </c>
      <c r="E63" s="101"/>
      <c r="F63" s="101"/>
      <c r="G63" s="101"/>
      <c r="H63" s="101"/>
      <c r="I63" s="101"/>
      <c r="J63" s="102">
        <f>J90</f>
        <v>0</v>
      </c>
      <c r="L63" s="99"/>
    </row>
    <row r="64" spans="2:47" s="1" customFormat="1" ht="21.75" customHeight="1">
      <c r="B64" s="27"/>
      <c r="L64" s="27"/>
    </row>
    <row r="65" spans="2:12" s="1" customFormat="1" ht="6.95" customHeigh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27"/>
    </row>
    <row r="69" spans="2:12" s="1" customFormat="1" ht="6.95" customHeight="1"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27"/>
    </row>
    <row r="70" spans="2:12" s="1" customFormat="1" ht="24.95" customHeight="1">
      <c r="B70" s="27"/>
      <c r="C70" s="20" t="s">
        <v>108</v>
      </c>
      <c r="L70" s="27"/>
    </row>
    <row r="71" spans="2:12" s="1" customFormat="1" ht="6.95" customHeight="1">
      <c r="B71" s="27"/>
      <c r="L71" s="27"/>
    </row>
    <row r="72" spans="2:12" s="1" customFormat="1" ht="12" customHeight="1">
      <c r="B72" s="27"/>
      <c r="C72" s="24" t="s">
        <v>14</v>
      </c>
      <c r="L72" s="27"/>
    </row>
    <row r="73" spans="2:12" s="1" customFormat="1" ht="16.5" customHeight="1">
      <c r="B73" s="27"/>
      <c r="E73" s="211" t="str">
        <f>E7</f>
        <v>PROPOJ VTL PLYNOVODU OCEL DN100 NA PPČ. 941/3, K.Ú. VRATISLAVICE NAD NISOU</v>
      </c>
      <c r="F73" s="212"/>
      <c r="G73" s="212"/>
      <c r="H73" s="212"/>
      <c r="L73" s="27"/>
    </row>
    <row r="74" spans="2:12" s="1" customFormat="1" ht="12" customHeight="1">
      <c r="B74" s="27"/>
      <c r="C74" s="24" t="s">
        <v>94</v>
      </c>
      <c r="L74" s="27"/>
    </row>
    <row r="75" spans="2:12" s="1" customFormat="1" ht="16.5" customHeight="1">
      <c r="B75" s="27"/>
      <c r="E75" s="205" t="str">
        <f>E9</f>
        <v>VRN - Vedlejší rozpočtové náklady</v>
      </c>
      <c r="F75" s="182"/>
      <c r="G75" s="182"/>
      <c r="H75" s="182"/>
      <c r="L75" s="27"/>
    </row>
    <row r="76" spans="2:12" s="1" customFormat="1" ht="6.95" customHeight="1">
      <c r="B76" s="27"/>
      <c r="L76" s="27"/>
    </row>
    <row r="77" spans="2:12" s="1" customFormat="1" ht="12" customHeight="1">
      <c r="B77" s="27"/>
      <c r="C77" s="24" t="s">
        <v>18</v>
      </c>
      <c r="F77" s="16" t="str">
        <f>F12</f>
        <v>Liberec – kraj Liberecký</v>
      </c>
      <c r="I77" s="24" t="s">
        <v>20</v>
      </c>
      <c r="J77" s="44" t="str">
        <f>IF(J12="","",J12)</f>
        <v>23. 1. 2019</v>
      </c>
      <c r="L77" s="27"/>
    </row>
    <row r="78" spans="2:12" s="1" customFormat="1" ht="6.95" customHeight="1">
      <c r="B78" s="27"/>
      <c r="L78" s="27"/>
    </row>
    <row r="79" spans="2:12" s="1" customFormat="1" ht="13.7" customHeight="1">
      <c r="B79" s="27"/>
      <c r="C79" s="24" t="s">
        <v>22</v>
      </c>
      <c r="F79" s="16" t="str">
        <f>E15</f>
        <v>Dopravní podnik měst Liberce a Jablonec nad Nisou,</v>
      </c>
      <c r="I79" s="24" t="s">
        <v>28</v>
      </c>
      <c r="J79" s="25" t="str">
        <f>E21</f>
        <v>Inpos – projekt ,s r.o.</v>
      </c>
      <c r="L79" s="27"/>
    </row>
    <row r="80" spans="2:12" s="1" customFormat="1" ht="13.7" customHeight="1">
      <c r="B80" s="27"/>
      <c r="C80" s="24" t="s">
        <v>26</v>
      </c>
      <c r="F80" s="16" t="str">
        <f>IF(E18="","",E18)</f>
        <v xml:space="preserve"> </v>
      </c>
      <c r="I80" s="24" t="s">
        <v>31</v>
      </c>
      <c r="J80" s="25" t="str">
        <f>E24</f>
        <v>Ing. Pařízek Jiří</v>
      </c>
      <c r="L80" s="27"/>
    </row>
    <row r="81" spans="2:65" s="1" customFormat="1" ht="10.35" customHeight="1">
      <c r="B81" s="27"/>
      <c r="L81" s="27"/>
    </row>
    <row r="82" spans="2:65" s="9" customFormat="1" ht="29.25" customHeight="1">
      <c r="B82" s="103"/>
      <c r="C82" s="104" t="s">
        <v>109</v>
      </c>
      <c r="D82" s="105" t="s">
        <v>53</v>
      </c>
      <c r="E82" s="105" t="s">
        <v>49</v>
      </c>
      <c r="F82" s="105" t="s">
        <v>50</v>
      </c>
      <c r="G82" s="105" t="s">
        <v>110</v>
      </c>
      <c r="H82" s="105" t="s">
        <v>111</v>
      </c>
      <c r="I82" s="105" t="s">
        <v>112</v>
      </c>
      <c r="J82" s="106" t="s">
        <v>98</v>
      </c>
      <c r="K82" s="107" t="s">
        <v>113</v>
      </c>
      <c r="L82" s="103"/>
      <c r="M82" s="52" t="s">
        <v>1</v>
      </c>
      <c r="N82" s="53" t="s">
        <v>38</v>
      </c>
      <c r="O82" s="53" t="s">
        <v>114</v>
      </c>
      <c r="P82" s="53" t="s">
        <v>115</v>
      </c>
      <c r="Q82" s="53" t="s">
        <v>116</v>
      </c>
      <c r="R82" s="53" t="s">
        <v>117</v>
      </c>
      <c r="S82" s="53" t="s">
        <v>118</v>
      </c>
      <c r="T82" s="54" t="s">
        <v>119</v>
      </c>
    </row>
    <row r="83" spans="2:65" s="1" customFormat="1" ht="22.9" customHeight="1">
      <c r="B83" s="27"/>
      <c r="C83" s="57" t="s">
        <v>120</v>
      </c>
      <c r="J83" s="108">
        <f>BK83</f>
        <v>0</v>
      </c>
      <c r="L83" s="27"/>
      <c r="M83" s="55"/>
      <c r="N83" s="45"/>
      <c r="O83" s="45"/>
      <c r="P83" s="109">
        <f>P84</f>
        <v>0</v>
      </c>
      <c r="Q83" s="45"/>
      <c r="R83" s="109">
        <f>R84</f>
        <v>0</v>
      </c>
      <c r="S83" s="45"/>
      <c r="T83" s="110">
        <f>T84</f>
        <v>0</v>
      </c>
      <c r="AT83" s="16" t="s">
        <v>67</v>
      </c>
      <c r="AU83" s="16" t="s">
        <v>100</v>
      </c>
      <c r="BK83" s="111">
        <f>BK84</f>
        <v>0</v>
      </c>
    </row>
    <row r="84" spans="2:65" s="10" customFormat="1" ht="25.9" customHeight="1">
      <c r="B84" s="112"/>
      <c r="D84" s="113" t="s">
        <v>67</v>
      </c>
      <c r="E84" s="114" t="s">
        <v>79</v>
      </c>
      <c r="F84" s="114" t="s">
        <v>484</v>
      </c>
      <c r="J84" s="115">
        <f>BK84</f>
        <v>0</v>
      </c>
      <c r="L84" s="112"/>
      <c r="M84" s="116"/>
      <c r="N84" s="117"/>
      <c r="O84" s="117"/>
      <c r="P84" s="118">
        <f>P85+P87+P90</f>
        <v>0</v>
      </c>
      <c r="Q84" s="117"/>
      <c r="R84" s="118">
        <f>R85+R87+R90</f>
        <v>0</v>
      </c>
      <c r="S84" s="117"/>
      <c r="T84" s="119">
        <f>T85+T87+T90</f>
        <v>0</v>
      </c>
      <c r="AR84" s="113" t="s">
        <v>147</v>
      </c>
      <c r="AT84" s="120" t="s">
        <v>67</v>
      </c>
      <c r="AU84" s="120" t="s">
        <v>68</v>
      </c>
      <c r="AY84" s="113" t="s">
        <v>123</v>
      </c>
      <c r="BK84" s="121">
        <f>BK85+BK87+BK90</f>
        <v>0</v>
      </c>
    </row>
    <row r="85" spans="2:65" s="10" customFormat="1" ht="22.9" customHeight="1">
      <c r="B85" s="112"/>
      <c r="D85" s="113" t="s">
        <v>67</v>
      </c>
      <c r="E85" s="122" t="s">
        <v>485</v>
      </c>
      <c r="F85" s="122" t="s">
        <v>486</v>
      </c>
      <c r="J85" s="123">
        <f>BK85</f>
        <v>0</v>
      </c>
      <c r="L85" s="112"/>
      <c r="M85" s="116"/>
      <c r="N85" s="117"/>
      <c r="O85" s="117"/>
      <c r="P85" s="118">
        <f>P86</f>
        <v>0</v>
      </c>
      <c r="Q85" s="117"/>
      <c r="R85" s="118">
        <f>R86</f>
        <v>0</v>
      </c>
      <c r="S85" s="117"/>
      <c r="T85" s="119">
        <f>T86</f>
        <v>0</v>
      </c>
      <c r="AR85" s="113" t="s">
        <v>147</v>
      </c>
      <c r="AT85" s="120" t="s">
        <v>67</v>
      </c>
      <c r="AU85" s="120" t="s">
        <v>76</v>
      </c>
      <c r="AY85" s="113" t="s">
        <v>123</v>
      </c>
      <c r="BK85" s="121">
        <f>BK86</f>
        <v>0</v>
      </c>
    </row>
    <row r="86" spans="2:65" s="1" customFormat="1" ht="16.5" customHeight="1">
      <c r="B86" s="124"/>
      <c r="C86" s="125" t="s">
        <v>76</v>
      </c>
      <c r="D86" s="125" t="s">
        <v>125</v>
      </c>
      <c r="E86" s="126" t="s">
        <v>487</v>
      </c>
      <c r="F86" s="176" t="s">
        <v>502</v>
      </c>
      <c r="G86" s="128" t="s">
        <v>411</v>
      </c>
      <c r="H86" s="129">
        <v>1</v>
      </c>
      <c r="I86" s="130"/>
      <c r="J86" s="130">
        <f>ROUND(I86*H86,2)</f>
        <v>0</v>
      </c>
      <c r="K86" s="127" t="s">
        <v>1</v>
      </c>
      <c r="L86" s="27"/>
      <c r="M86" s="47" t="s">
        <v>1</v>
      </c>
      <c r="N86" s="131" t="s">
        <v>39</v>
      </c>
      <c r="O86" s="132">
        <v>0</v>
      </c>
      <c r="P86" s="132">
        <f>O86*H86</f>
        <v>0</v>
      </c>
      <c r="Q86" s="132">
        <v>0</v>
      </c>
      <c r="R86" s="132">
        <f>Q86*H86</f>
        <v>0</v>
      </c>
      <c r="S86" s="132">
        <v>0</v>
      </c>
      <c r="T86" s="133">
        <f>S86*H86</f>
        <v>0</v>
      </c>
      <c r="AR86" s="16" t="s">
        <v>488</v>
      </c>
      <c r="AT86" s="16" t="s">
        <v>125</v>
      </c>
      <c r="AU86" s="16" t="s">
        <v>78</v>
      </c>
      <c r="AY86" s="16" t="s">
        <v>123</v>
      </c>
      <c r="BE86" s="134">
        <f>IF(N86="základní",J86,0)</f>
        <v>0</v>
      </c>
      <c r="BF86" s="134">
        <f>IF(N86="snížená",J86,0)</f>
        <v>0</v>
      </c>
      <c r="BG86" s="134">
        <f>IF(N86="zákl. přenesená",J86,0)</f>
        <v>0</v>
      </c>
      <c r="BH86" s="134">
        <f>IF(N86="sníž. přenesená",J86,0)</f>
        <v>0</v>
      </c>
      <c r="BI86" s="134">
        <f>IF(N86="nulová",J86,0)</f>
        <v>0</v>
      </c>
      <c r="BJ86" s="16" t="s">
        <v>76</v>
      </c>
      <c r="BK86" s="134">
        <f>ROUND(I86*H86,2)</f>
        <v>0</v>
      </c>
      <c r="BL86" s="16" t="s">
        <v>488</v>
      </c>
      <c r="BM86" s="16" t="s">
        <v>489</v>
      </c>
    </row>
    <row r="87" spans="2:65" s="10" customFormat="1" ht="22.9" customHeight="1">
      <c r="B87" s="112"/>
      <c r="D87" s="113" t="s">
        <v>67</v>
      </c>
      <c r="E87" s="122" t="s">
        <v>490</v>
      </c>
      <c r="F87" s="122" t="s">
        <v>491</v>
      </c>
      <c r="J87" s="123">
        <f>BK87</f>
        <v>0</v>
      </c>
      <c r="L87" s="112"/>
      <c r="M87" s="116"/>
      <c r="N87" s="117"/>
      <c r="O87" s="117"/>
      <c r="P87" s="118">
        <f>SUM(P88:P89)</f>
        <v>0</v>
      </c>
      <c r="Q87" s="117"/>
      <c r="R87" s="118">
        <f>SUM(R88:R89)</f>
        <v>0</v>
      </c>
      <c r="S87" s="117"/>
      <c r="T87" s="119">
        <f>SUM(T88:T89)</f>
        <v>0</v>
      </c>
      <c r="AR87" s="113" t="s">
        <v>147</v>
      </c>
      <c r="AT87" s="120" t="s">
        <v>67</v>
      </c>
      <c r="AU87" s="120" t="s">
        <v>76</v>
      </c>
      <c r="AY87" s="113" t="s">
        <v>123</v>
      </c>
      <c r="BK87" s="121">
        <f>SUM(BK88:BK89)</f>
        <v>0</v>
      </c>
    </row>
    <row r="88" spans="2:65" s="1" customFormat="1" ht="16.5" customHeight="1">
      <c r="B88" s="124"/>
      <c r="C88" s="125" t="s">
        <v>78</v>
      </c>
      <c r="D88" s="125" t="s">
        <v>125</v>
      </c>
      <c r="E88" s="126" t="s">
        <v>492</v>
      </c>
      <c r="F88" s="127" t="s">
        <v>493</v>
      </c>
      <c r="G88" s="128" t="s">
        <v>411</v>
      </c>
      <c r="H88" s="129">
        <v>1</v>
      </c>
      <c r="I88" s="130"/>
      <c r="J88" s="130">
        <f>ROUND(I88*H88,2)</f>
        <v>0</v>
      </c>
      <c r="K88" s="127" t="s">
        <v>1</v>
      </c>
      <c r="L88" s="27"/>
      <c r="M88" s="47" t="s">
        <v>1</v>
      </c>
      <c r="N88" s="131" t="s">
        <v>39</v>
      </c>
      <c r="O88" s="132">
        <v>0</v>
      </c>
      <c r="P88" s="132">
        <f>O88*H88</f>
        <v>0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6" t="s">
        <v>488</v>
      </c>
      <c r="AT88" s="16" t="s">
        <v>125</v>
      </c>
      <c r="AU88" s="16" t="s">
        <v>78</v>
      </c>
      <c r="AY88" s="16" t="s">
        <v>123</v>
      </c>
      <c r="BE88" s="134">
        <f>IF(N88="základní",J88,0)</f>
        <v>0</v>
      </c>
      <c r="BF88" s="134">
        <f>IF(N88="snížená",J88,0)</f>
        <v>0</v>
      </c>
      <c r="BG88" s="134">
        <f>IF(N88="zákl. přenesená",J88,0)</f>
        <v>0</v>
      </c>
      <c r="BH88" s="134">
        <f>IF(N88="sníž. přenesená",J88,0)</f>
        <v>0</v>
      </c>
      <c r="BI88" s="134">
        <f>IF(N88="nulová",J88,0)</f>
        <v>0</v>
      </c>
      <c r="BJ88" s="16" t="s">
        <v>76</v>
      </c>
      <c r="BK88" s="134">
        <f>ROUND(I88*H88,2)</f>
        <v>0</v>
      </c>
      <c r="BL88" s="16" t="s">
        <v>488</v>
      </c>
      <c r="BM88" s="16" t="s">
        <v>494</v>
      </c>
    </row>
    <row r="89" spans="2:65" s="1" customFormat="1" ht="16.5" customHeight="1">
      <c r="B89" s="124"/>
      <c r="C89" s="125" t="s">
        <v>138</v>
      </c>
      <c r="D89" s="125" t="s">
        <v>125</v>
      </c>
      <c r="E89" s="126" t="s">
        <v>495</v>
      </c>
      <c r="F89" s="127" t="s">
        <v>496</v>
      </c>
      <c r="G89" s="128" t="s">
        <v>411</v>
      </c>
      <c r="H89" s="129">
        <v>1</v>
      </c>
      <c r="I89" s="130"/>
      <c r="J89" s="130">
        <f>ROUND(I89*H89,2)</f>
        <v>0</v>
      </c>
      <c r="K89" s="127" t="s">
        <v>129</v>
      </c>
      <c r="L89" s="27"/>
      <c r="M89" s="47" t="s">
        <v>1</v>
      </c>
      <c r="N89" s="131" t="s">
        <v>39</v>
      </c>
      <c r="O89" s="132">
        <v>0</v>
      </c>
      <c r="P89" s="132">
        <f>O89*H89</f>
        <v>0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6" t="s">
        <v>488</v>
      </c>
      <c r="AT89" s="16" t="s">
        <v>125</v>
      </c>
      <c r="AU89" s="16" t="s">
        <v>78</v>
      </c>
      <c r="AY89" s="16" t="s">
        <v>123</v>
      </c>
      <c r="BE89" s="134">
        <f>IF(N89="základní",J89,0)</f>
        <v>0</v>
      </c>
      <c r="BF89" s="134">
        <f>IF(N89="snížená",J89,0)</f>
        <v>0</v>
      </c>
      <c r="BG89" s="134">
        <f>IF(N89="zákl. přenesená",J89,0)</f>
        <v>0</v>
      </c>
      <c r="BH89" s="134">
        <f>IF(N89="sníž. přenesená",J89,0)</f>
        <v>0</v>
      </c>
      <c r="BI89" s="134">
        <f>IF(N89="nulová",J89,0)</f>
        <v>0</v>
      </c>
      <c r="BJ89" s="16" t="s">
        <v>76</v>
      </c>
      <c r="BK89" s="134">
        <f>ROUND(I89*H89,2)</f>
        <v>0</v>
      </c>
      <c r="BL89" s="16" t="s">
        <v>488</v>
      </c>
      <c r="BM89" s="16" t="s">
        <v>497</v>
      </c>
    </row>
    <row r="90" spans="2:65" s="10" customFormat="1" ht="22.9" customHeight="1">
      <c r="B90" s="112"/>
      <c r="D90" s="113" t="s">
        <v>67</v>
      </c>
      <c r="E90" s="122" t="s">
        <v>498</v>
      </c>
      <c r="F90" s="122" t="s">
        <v>499</v>
      </c>
      <c r="J90" s="123">
        <f>BK90</f>
        <v>0</v>
      </c>
      <c r="L90" s="112"/>
      <c r="M90" s="116"/>
      <c r="N90" s="117"/>
      <c r="O90" s="117"/>
      <c r="P90" s="118">
        <f>P91</f>
        <v>0</v>
      </c>
      <c r="Q90" s="117"/>
      <c r="R90" s="118">
        <f>R91</f>
        <v>0</v>
      </c>
      <c r="S90" s="117"/>
      <c r="T90" s="119">
        <f>T91</f>
        <v>0</v>
      </c>
      <c r="AR90" s="113" t="s">
        <v>147</v>
      </c>
      <c r="AT90" s="120" t="s">
        <v>67</v>
      </c>
      <c r="AU90" s="120" t="s">
        <v>76</v>
      </c>
      <c r="AY90" s="113" t="s">
        <v>123</v>
      </c>
      <c r="BK90" s="121">
        <f>BK91</f>
        <v>0</v>
      </c>
    </row>
    <row r="91" spans="2:65" s="1" customFormat="1" ht="16.5" customHeight="1">
      <c r="B91" s="124"/>
      <c r="C91" s="125" t="s">
        <v>130</v>
      </c>
      <c r="D91" s="125" t="s">
        <v>125</v>
      </c>
      <c r="E91" s="126" t="s">
        <v>500</v>
      </c>
      <c r="F91" s="127" t="s">
        <v>504</v>
      </c>
      <c r="G91" s="128" t="s">
        <v>411</v>
      </c>
      <c r="H91" s="129">
        <v>1</v>
      </c>
      <c r="I91" s="130"/>
      <c r="J91" s="130">
        <f>ROUND(I91*H91,2)</f>
        <v>0</v>
      </c>
      <c r="K91" s="127" t="s">
        <v>1</v>
      </c>
      <c r="L91" s="27"/>
      <c r="M91" s="172" t="s">
        <v>1</v>
      </c>
      <c r="N91" s="173" t="s">
        <v>39</v>
      </c>
      <c r="O91" s="174">
        <v>0</v>
      </c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AR91" s="16" t="s">
        <v>488</v>
      </c>
      <c r="AT91" s="16" t="s">
        <v>125</v>
      </c>
      <c r="AU91" s="16" t="s">
        <v>78</v>
      </c>
      <c r="AY91" s="16" t="s">
        <v>123</v>
      </c>
      <c r="BE91" s="134">
        <f>IF(N91="základní",J91,0)</f>
        <v>0</v>
      </c>
      <c r="BF91" s="134">
        <f>IF(N91="snížená",J91,0)</f>
        <v>0</v>
      </c>
      <c r="BG91" s="134">
        <f>IF(N91="zákl. přenesená",J91,0)</f>
        <v>0</v>
      </c>
      <c r="BH91" s="134">
        <f>IF(N91="sníž. přenesená",J91,0)</f>
        <v>0</v>
      </c>
      <c r="BI91" s="134">
        <f>IF(N91="nulová",J91,0)</f>
        <v>0</v>
      </c>
      <c r="BJ91" s="16" t="s">
        <v>76</v>
      </c>
      <c r="BK91" s="134">
        <f>ROUND(I91*H91,2)</f>
        <v>0</v>
      </c>
      <c r="BL91" s="16" t="s">
        <v>488</v>
      </c>
      <c r="BM91" s="16" t="s">
        <v>501</v>
      </c>
    </row>
    <row r="92" spans="2:65" s="1" customFormat="1" ht="6.95" customHeight="1"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27"/>
    </row>
  </sheetData>
  <autoFilter ref="C82:K9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 501 - VTL plynovod DN...</vt:lpstr>
      <vt:lpstr>VRN - Vedlejší rozpočtové...</vt:lpstr>
      <vt:lpstr>'Rekapitulace stavby'!Názvy_tisku</vt:lpstr>
      <vt:lpstr>'SO  501 - VTL plynovod DN...'!Názvy_tisku</vt:lpstr>
      <vt:lpstr>'VRN - Vedlejší rozpočtové...'!Názvy_tisku</vt:lpstr>
      <vt:lpstr>'Rekapitulace stavby'!Oblast_tisku</vt:lpstr>
      <vt:lpstr>'SO  501 - VTL plynovod DN...'!Oblast_tisku</vt:lpstr>
      <vt:lpstr>'VRN - Vedlejší rozpočtové...'!Oblast_tisku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DELL-BOOK\Jiří</dc:creator>
  <cp:lastModifiedBy>Penickova Lenka</cp:lastModifiedBy>
  <dcterms:created xsi:type="dcterms:W3CDTF">2019-01-24T09:03:20Z</dcterms:created>
  <dcterms:modified xsi:type="dcterms:W3CDTF">2019-03-05T09:15:19Z</dcterms:modified>
</cp:coreProperties>
</file>