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T:\Odb_SM\Odd_SMDO\Hybner.Lukas\zakázky\oprava střechy krematoria\přílohy\"/>
    </mc:Choice>
  </mc:AlternateContent>
  <bookViews>
    <workbookView xWindow="0" yWindow="0" windowWidth="28800" windowHeight="11835"/>
  </bookViews>
  <sheets>
    <sheet name="Rekapitulace stavby" sheetId="1" r:id="rId1"/>
    <sheet name="AMLKREMSTA - Oprava střec..." sheetId="2" r:id="rId2"/>
  </sheets>
  <definedNames>
    <definedName name="_xlnm._FilterDatabase" localSheetId="1" hidden="1">'AMLKREMSTA - Oprava střec...'!$C$83:$K$460</definedName>
    <definedName name="_xlnm.Print_Titles" localSheetId="1">'AMLKREMSTA - Oprava střec...'!$83:$83</definedName>
    <definedName name="_xlnm.Print_Titles" localSheetId="0">'Rekapitulace stavby'!$44:$44</definedName>
    <definedName name="_xlnm.Print_Area" localSheetId="1">'AMLKREMSTA - Oprava střec...'!$C$4:$J$29,'AMLKREMSTA - Oprava střec...'!$C$35:$J$67,'AMLKREMSTA - Oprava střec...'!$C$73:$K$460</definedName>
    <definedName name="_xlnm.Print_Area" localSheetId="0">'Rekapitulace stavby'!$D$4:$AO$28,'Rekapitulace stavby'!$C$34:$AQ$48</definedName>
  </definedNames>
  <calcPr calcId="152511"/>
</workbook>
</file>

<file path=xl/calcChain.xml><?xml version="1.0" encoding="utf-8"?>
<calcChain xmlns="http://schemas.openxmlformats.org/spreadsheetml/2006/main">
  <c r="AY47" i="1" l="1"/>
  <c r="AX47" i="1"/>
  <c r="BH460" i="2"/>
  <c r="BG460" i="2"/>
  <c r="BF460" i="2"/>
  <c r="BE460" i="2"/>
  <c r="T460" i="2"/>
  <c r="R460" i="2"/>
  <c r="P460" i="2"/>
  <c r="BK460" i="2"/>
  <c r="J460" i="2"/>
  <c r="BI460" i="2" s="1"/>
  <c r="BH459" i="2"/>
  <c r="BG459" i="2"/>
  <c r="BF459" i="2"/>
  <c r="BE459" i="2"/>
  <c r="T459" i="2"/>
  <c r="R459" i="2"/>
  <c r="P459" i="2"/>
  <c r="BK459" i="2"/>
  <c r="J459" i="2"/>
  <c r="BI459" i="2" s="1"/>
  <c r="BH458" i="2"/>
  <c r="BG458" i="2"/>
  <c r="BF458" i="2"/>
  <c r="BE458" i="2"/>
  <c r="T458" i="2"/>
  <c r="R458" i="2"/>
  <c r="P458" i="2"/>
  <c r="BK458" i="2"/>
  <c r="J458" i="2"/>
  <c r="BI458" i="2" s="1"/>
  <c r="BH457" i="2"/>
  <c r="BG457" i="2"/>
  <c r="BF457" i="2"/>
  <c r="BE457" i="2"/>
  <c r="T457" i="2"/>
  <c r="T456" i="2" s="1"/>
  <c r="R457" i="2"/>
  <c r="P457" i="2"/>
  <c r="P456" i="2" s="1"/>
  <c r="BK457" i="2"/>
  <c r="J457" i="2"/>
  <c r="BI457" i="2" s="1"/>
  <c r="BH452" i="2"/>
  <c r="BG452" i="2"/>
  <c r="BF452" i="2"/>
  <c r="BE452" i="2"/>
  <c r="T452" i="2"/>
  <c r="T451" i="2" s="1"/>
  <c r="R452" i="2"/>
  <c r="R451" i="2" s="1"/>
  <c r="P452" i="2"/>
  <c r="P451" i="2" s="1"/>
  <c r="BK452" i="2"/>
  <c r="BK451" i="2" s="1"/>
  <c r="J451" i="2" s="1"/>
  <c r="J65" i="2" s="1"/>
  <c r="J452" i="2"/>
  <c r="BI452" i="2" s="1"/>
  <c r="BH445" i="2"/>
  <c r="BG445" i="2"/>
  <c r="BF445" i="2"/>
  <c r="BE445" i="2"/>
  <c r="T445" i="2"/>
  <c r="R445" i="2"/>
  <c r="P445" i="2"/>
  <c r="BK445" i="2"/>
  <c r="J445" i="2"/>
  <c r="BI445" i="2" s="1"/>
  <c r="BH433" i="2"/>
  <c r="BG433" i="2"/>
  <c r="BF433" i="2"/>
  <c r="BE433" i="2"/>
  <c r="T433" i="2"/>
  <c r="R433" i="2"/>
  <c r="R432" i="2" s="1"/>
  <c r="P433" i="2"/>
  <c r="BK433" i="2"/>
  <c r="BK432" i="2" s="1"/>
  <c r="J432" i="2" s="1"/>
  <c r="J64" i="2" s="1"/>
  <c r="J433" i="2"/>
  <c r="BI433" i="2"/>
  <c r="BH424" i="2"/>
  <c r="BG424" i="2"/>
  <c r="BF424" i="2"/>
  <c r="BE424" i="2"/>
  <c r="T424" i="2"/>
  <c r="R424" i="2"/>
  <c r="P424" i="2"/>
  <c r="BK424" i="2"/>
  <c r="J424" i="2"/>
  <c r="BI424" i="2" s="1"/>
  <c r="BH416" i="2"/>
  <c r="BG416" i="2"/>
  <c r="BF416" i="2"/>
  <c r="BE416" i="2"/>
  <c r="T416" i="2"/>
  <c r="R416" i="2"/>
  <c r="P416" i="2"/>
  <c r="BK416" i="2"/>
  <c r="J416" i="2"/>
  <c r="BI416" i="2" s="1"/>
  <c r="BH409" i="2"/>
  <c r="BG409" i="2"/>
  <c r="BF409" i="2"/>
  <c r="BE409" i="2"/>
  <c r="T409" i="2"/>
  <c r="R409" i="2"/>
  <c r="R408" i="2" s="1"/>
  <c r="P409" i="2"/>
  <c r="BK409" i="2"/>
  <c r="BK408" i="2" s="1"/>
  <c r="J408" i="2" s="1"/>
  <c r="J63" i="2" s="1"/>
  <c r="J409" i="2"/>
  <c r="BI409" i="2"/>
  <c r="BH407" i="2"/>
  <c r="BG407" i="2"/>
  <c r="BF407" i="2"/>
  <c r="BE407" i="2"/>
  <c r="T407" i="2"/>
  <c r="R407" i="2"/>
  <c r="P407" i="2"/>
  <c r="BK407" i="2"/>
  <c r="J407" i="2"/>
  <c r="BI407" i="2" s="1"/>
  <c r="BH405" i="2"/>
  <c r="BG405" i="2"/>
  <c r="BF405" i="2"/>
  <c r="BE405" i="2"/>
  <c r="T405" i="2"/>
  <c r="R405" i="2"/>
  <c r="P405" i="2"/>
  <c r="BK405" i="2"/>
  <c r="J405" i="2"/>
  <c r="BI405" i="2" s="1"/>
  <c r="BH401" i="2"/>
  <c r="BG401" i="2"/>
  <c r="BF401" i="2"/>
  <c r="BE401" i="2"/>
  <c r="T401" i="2"/>
  <c r="R401" i="2"/>
  <c r="R400" i="2" s="1"/>
  <c r="P401" i="2"/>
  <c r="BK401" i="2"/>
  <c r="BK400" i="2" s="1"/>
  <c r="J400" i="2" s="1"/>
  <c r="J62" i="2" s="1"/>
  <c r="J401" i="2"/>
  <c r="BI401" i="2" s="1"/>
  <c r="BH396" i="2"/>
  <c r="BG396" i="2"/>
  <c r="BF396" i="2"/>
  <c r="BE396" i="2"/>
  <c r="T396" i="2"/>
  <c r="R396" i="2"/>
  <c r="P396" i="2"/>
  <c r="BK396" i="2"/>
  <c r="J396" i="2"/>
  <c r="BI396" i="2" s="1"/>
  <c r="BH394" i="2"/>
  <c r="BG394" i="2"/>
  <c r="BF394" i="2"/>
  <c r="BE394" i="2"/>
  <c r="T394" i="2"/>
  <c r="R394" i="2"/>
  <c r="P394" i="2"/>
  <c r="BK394" i="2"/>
  <c r="J394" i="2"/>
  <c r="BI394" i="2" s="1"/>
  <c r="BH392" i="2"/>
  <c r="BG392" i="2"/>
  <c r="BF392" i="2"/>
  <c r="BE392" i="2"/>
  <c r="T392" i="2"/>
  <c r="R392" i="2"/>
  <c r="P392" i="2"/>
  <c r="BK392" i="2"/>
  <c r="J392" i="2"/>
  <c r="BI392" i="2" s="1"/>
  <c r="BH391" i="2"/>
  <c r="BG391" i="2"/>
  <c r="BF391" i="2"/>
  <c r="BE391" i="2"/>
  <c r="T391" i="2"/>
  <c r="R391" i="2"/>
  <c r="P391" i="2"/>
  <c r="BK391" i="2"/>
  <c r="J391" i="2"/>
  <c r="BI391" i="2" s="1"/>
  <c r="BH389" i="2"/>
  <c r="BG389" i="2"/>
  <c r="BF389" i="2"/>
  <c r="BE389" i="2"/>
  <c r="T389" i="2"/>
  <c r="R389" i="2"/>
  <c r="P389" i="2"/>
  <c r="BK389" i="2"/>
  <c r="J389" i="2"/>
  <c r="BI389" i="2" s="1"/>
  <c r="BH387" i="2"/>
  <c r="BG387" i="2"/>
  <c r="BF387" i="2"/>
  <c r="BE387" i="2"/>
  <c r="T387" i="2"/>
  <c r="R387" i="2"/>
  <c r="P387" i="2"/>
  <c r="BK387" i="2"/>
  <c r="J387" i="2"/>
  <c r="BI387" i="2" s="1"/>
  <c r="BH385" i="2"/>
  <c r="BG385" i="2"/>
  <c r="BF385" i="2"/>
  <c r="BE385" i="2"/>
  <c r="T385" i="2"/>
  <c r="R385" i="2"/>
  <c r="P385" i="2"/>
  <c r="BK385" i="2"/>
  <c r="J385" i="2"/>
  <c r="BI385" i="2" s="1"/>
  <c r="BH383" i="2"/>
  <c r="BG383" i="2"/>
  <c r="BF383" i="2"/>
  <c r="BE383" i="2"/>
  <c r="T383" i="2"/>
  <c r="T382" i="2" s="1"/>
  <c r="R383" i="2"/>
  <c r="R382" i="2" s="1"/>
  <c r="P383" i="2"/>
  <c r="P382" i="2" s="1"/>
  <c r="BK383" i="2"/>
  <c r="BK382" i="2" s="1"/>
  <c r="J382" i="2" s="1"/>
  <c r="J61" i="2" s="1"/>
  <c r="J383" i="2"/>
  <c r="BI383" i="2" s="1"/>
  <c r="BH381" i="2"/>
  <c r="BG381" i="2"/>
  <c r="BF381" i="2"/>
  <c r="BE381" i="2"/>
  <c r="T381" i="2"/>
  <c r="R381" i="2"/>
  <c r="P381" i="2"/>
  <c r="BK381" i="2"/>
  <c r="J381" i="2"/>
  <c r="BI381" i="2" s="1"/>
  <c r="BH378" i="2"/>
  <c r="BG378" i="2"/>
  <c r="BF378" i="2"/>
  <c r="BE378" i="2"/>
  <c r="T378" i="2"/>
  <c r="R378" i="2"/>
  <c r="P378" i="2"/>
  <c r="BK378" i="2"/>
  <c r="J378" i="2"/>
  <c r="BI378" i="2" s="1"/>
  <c r="BH375" i="2"/>
  <c r="BG375" i="2"/>
  <c r="BF375" i="2"/>
  <c r="BE375" i="2"/>
  <c r="T375" i="2"/>
  <c r="R375" i="2"/>
  <c r="P375" i="2"/>
  <c r="BK375" i="2"/>
  <c r="J375" i="2"/>
  <c r="BI375" i="2" s="1"/>
  <c r="BH373" i="2"/>
  <c r="BG373" i="2"/>
  <c r="BF373" i="2"/>
  <c r="BE373" i="2"/>
  <c r="T373" i="2"/>
  <c r="R373" i="2"/>
  <c r="P373" i="2"/>
  <c r="BK373" i="2"/>
  <c r="J373" i="2"/>
  <c r="BI373" i="2" s="1"/>
  <c r="BH367" i="2"/>
  <c r="BG367" i="2"/>
  <c r="BF367" i="2"/>
  <c r="BE367" i="2"/>
  <c r="T367" i="2"/>
  <c r="R367" i="2"/>
  <c r="P367" i="2"/>
  <c r="BK367" i="2"/>
  <c r="J367" i="2"/>
  <c r="BI367" i="2" s="1"/>
  <c r="BH364" i="2"/>
  <c r="BG364" i="2"/>
  <c r="BF364" i="2"/>
  <c r="BE364" i="2"/>
  <c r="T364" i="2"/>
  <c r="R364" i="2"/>
  <c r="P364" i="2"/>
  <c r="BK364" i="2"/>
  <c r="J364" i="2"/>
  <c r="BI364" i="2" s="1"/>
  <c r="BH361" i="2"/>
  <c r="BG361" i="2"/>
  <c r="BF361" i="2"/>
  <c r="BE361" i="2"/>
  <c r="T361" i="2"/>
  <c r="R361" i="2"/>
  <c r="R360" i="2" s="1"/>
  <c r="P361" i="2"/>
  <c r="BK361" i="2"/>
  <c r="BK360" i="2" s="1"/>
  <c r="J360" i="2" s="1"/>
  <c r="J60" i="2" s="1"/>
  <c r="J361" i="2"/>
  <c r="BI361" i="2" s="1"/>
  <c r="BH359" i="2"/>
  <c r="BG359" i="2"/>
  <c r="BF359" i="2"/>
  <c r="BE359" i="2"/>
  <c r="T359" i="2"/>
  <c r="R359" i="2"/>
  <c r="P359" i="2"/>
  <c r="BK359" i="2"/>
  <c r="J359" i="2"/>
  <c r="BI359" i="2" s="1"/>
  <c r="BH358" i="2"/>
  <c r="BG358" i="2"/>
  <c r="BF358" i="2"/>
  <c r="BE358" i="2"/>
  <c r="T358" i="2"/>
  <c r="R358" i="2"/>
  <c r="P358" i="2"/>
  <c r="BK358" i="2"/>
  <c r="J358" i="2"/>
  <c r="BI358" i="2" s="1"/>
  <c r="BH346" i="2"/>
  <c r="BG346" i="2"/>
  <c r="BF346" i="2"/>
  <c r="BE346" i="2"/>
  <c r="T346" i="2"/>
  <c r="R346" i="2"/>
  <c r="P346" i="2"/>
  <c r="BK346" i="2"/>
  <c r="J346" i="2"/>
  <c r="BI346" i="2" s="1"/>
  <c r="BH338" i="2"/>
  <c r="BG338" i="2"/>
  <c r="BF338" i="2"/>
  <c r="BE338" i="2"/>
  <c r="T338" i="2"/>
  <c r="R338" i="2"/>
  <c r="P338" i="2"/>
  <c r="BK338" i="2"/>
  <c r="J338" i="2"/>
  <c r="BI338" i="2" s="1"/>
  <c r="BH336" i="2"/>
  <c r="BG336" i="2"/>
  <c r="BF336" i="2"/>
  <c r="BE336" i="2"/>
  <c r="T336" i="2"/>
  <c r="R336" i="2"/>
  <c r="P336" i="2"/>
  <c r="BK336" i="2"/>
  <c r="J336" i="2"/>
  <c r="BI336" i="2" s="1"/>
  <c r="BH334" i="2"/>
  <c r="BG334" i="2"/>
  <c r="BF334" i="2"/>
  <c r="BE334" i="2"/>
  <c r="T334" i="2"/>
  <c r="R334" i="2"/>
  <c r="P334" i="2"/>
  <c r="BK334" i="2"/>
  <c r="J334" i="2"/>
  <c r="BI334" i="2" s="1"/>
  <c r="BH333" i="2"/>
  <c r="BG333" i="2"/>
  <c r="BF333" i="2"/>
  <c r="BE333" i="2"/>
  <c r="T333" i="2"/>
  <c r="R333" i="2"/>
  <c r="P333" i="2"/>
  <c r="BK333" i="2"/>
  <c r="J333" i="2"/>
  <c r="BI333" i="2" s="1"/>
  <c r="BH332" i="2"/>
  <c r="BG332" i="2"/>
  <c r="BF332" i="2"/>
  <c r="BE332" i="2"/>
  <c r="T332" i="2"/>
  <c r="R332" i="2"/>
  <c r="P332" i="2"/>
  <c r="BK332" i="2"/>
  <c r="J332" i="2"/>
  <c r="BI332" i="2" s="1"/>
  <c r="BH330" i="2"/>
  <c r="BG330" i="2"/>
  <c r="BF330" i="2"/>
  <c r="BE330" i="2"/>
  <c r="T330" i="2"/>
  <c r="R330" i="2"/>
  <c r="P330" i="2"/>
  <c r="BK330" i="2"/>
  <c r="J330" i="2"/>
  <c r="BI330" i="2" s="1"/>
  <c r="BH329" i="2"/>
  <c r="BG329" i="2"/>
  <c r="BF329" i="2"/>
  <c r="BE329" i="2"/>
  <c r="T329" i="2"/>
  <c r="R329" i="2"/>
  <c r="P329" i="2"/>
  <c r="BK329" i="2"/>
  <c r="J329" i="2"/>
  <c r="BI329" i="2" s="1"/>
  <c r="BH328" i="2"/>
  <c r="BG328" i="2"/>
  <c r="BF328" i="2"/>
  <c r="BE328" i="2"/>
  <c r="T328" i="2"/>
  <c r="R328" i="2"/>
  <c r="P328" i="2"/>
  <c r="BK328" i="2"/>
  <c r="J328" i="2"/>
  <c r="BI328" i="2" s="1"/>
  <c r="BH325" i="2"/>
  <c r="BG325" i="2"/>
  <c r="BF325" i="2"/>
  <c r="BE325" i="2"/>
  <c r="T325" i="2"/>
  <c r="R325" i="2"/>
  <c r="P325" i="2"/>
  <c r="BK325" i="2"/>
  <c r="J325" i="2"/>
  <c r="BI325" i="2" s="1"/>
  <c r="BH321" i="2"/>
  <c r="BG321" i="2"/>
  <c r="BF321" i="2"/>
  <c r="BE321" i="2"/>
  <c r="T321" i="2"/>
  <c r="R321" i="2"/>
  <c r="P321" i="2"/>
  <c r="BK321" i="2"/>
  <c r="J321" i="2"/>
  <c r="BI321" i="2" s="1"/>
  <c r="BH319" i="2"/>
  <c r="BG319" i="2"/>
  <c r="BF319" i="2"/>
  <c r="BE319" i="2"/>
  <c r="T319" i="2"/>
  <c r="R319" i="2"/>
  <c r="P319" i="2"/>
  <c r="BK319" i="2"/>
  <c r="J319" i="2"/>
  <c r="BI319" i="2" s="1"/>
  <c r="BH317" i="2"/>
  <c r="BG317" i="2"/>
  <c r="BF317" i="2"/>
  <c r="BE317" i="2"/>
  <c r="T317" i="2"/>
  <c r="R317" i="2"/>
  <c r="P317" i="2"/>
  <c r="BK317" i="2"/>
  <c r="J317" i="2"/>
  <c r="BI317" i="2" s="1"/>
  <c r="BH314" i="2"/>
  <c r="BG314" i="2"/>
  <c r="BF314" i="2"/>
  <c r="BE314" i="2"/>
  <c r="T314" i="2"/>
  <c r="R314" i="2"/>
  <c r="P314" i="2"/>
  <c r="BK314" i="2"/>
  <c r="J314" i="2"/>
  <c r="BI314" i="2" s="1"/>
  <c r="BH311" i="2"/>
  <c r="BG311" i="2"/>
  <c r="BF311" i="2"/>
  <c r="BE311" i="2"/>
  <c r="T311" i="2"/>
  <c r="R311" i="2"/>
  <c r="P311" i="2"/>
  <c r="BK311" i="2"/>
  <c r="J311" i="2"/>
  <c r="BI311" i="2" s="1"/>
  <c r="BH309" i="2"/>
  <c r="BG309" i="2"/>
  <c r="BF309" i="2"/>
  <c r="BE309" i="2"/>
  <c r="T309" i="2"/>
  <c r="R309" i="2"/>
  <c r="P309" i="2"/>
  <c r="BK309" i="2"/>
  <c r="J309" i="2"/>
  <c r="BI309" i="2" s="1"/>
  <c r="BH306" i="2"/>
  <c r="BG306" i="2"/>
  <c r="BF306" i="2"/>
  <c r="BE306" i="2"/>
  <c r="T306" i="2"/>
  <c r="R306" i="2"/>
  <c r="P306" i="2"/>
  <c r="BK306" i="2"/>
  <c r="J306" i="2"/>
  <c r="BI306" i="2" s="1"/>
  <c r="BH286" i="2"/>
  <c r="BG286" i="2"/>
  <c r="BF286" i="2"/>
  <c r="BE286" i="2"/>
  <c r="T286" i="2"/>
  <c r="R286" i="2"/>
  <c r="P286" i="2"/>
  <c r="BK286" i="2"/>
  <c r="J286" i="2"/>
  <c r="BI286" i="2" s="1"/>
  <c r="BH284" i="2"/>
  <c r="BG284" i="2"/>
  <c r="BF284" i="2"/>
  <c r="BE284" i="2"/>
  <c r="T284" i="2"/>
  <c r="R284" i="2"/>
  <c r="P284" i="2"/>
  <c r="BK284" i="2"/>
  <c r="J284" i="2"/>
  <c r="BI284" i="2" s="1"/>
  <c r="BH282" i="2"/>
  <c r="BG282" i="2"/>
  <c r="BF282" i="2"/>
  <c r="BE282" i="2"/>
  <c r="T282" i="2"/>
  <c r="R282" i="2"/>
  <c r="P282" i="2"/>
  <c r="BK282" i="2"/>
  <c r="J282" i="2"/>
  <c r="BI282" i="2" s="1"/>
  <c r="BH281" i="2"/>
  <c r="BG281" i="2"/>
  <c r="BF281" i="2"/>
  <c r="BE281" i="2"/>
  <c r="T281" i="2"/>
  <c r="R281" i="2"/>
  <c r="P281" i="2"/>
  <c r="BK281" i="2"/>
  <c r="J281" i="2"/>
  <c r="BI281" i="2" s="1"/>
  <c r="BH278" i="2"/>
  <c r="BG278" i="2"/>
  <c r="BF278" i="2"/>
  <c r="BE278" i="2"/>
  <c r="T278" i="2"/>
  <c r="R278" i="2"/>
  <c r="P278" i="2"/>
  <c r="BK278" i="2"/>
  <c r="J278" i="2"/>
  <c r="BI278" i="2" s="1"/>
  <c r="BH267" i="2"/>
  <c r="BG267" i="2"/>
  <c r="BF267" i="2"/>
  <c r="BE267" i="2"/>
  <c r="T267" i="2"/>
  <c r="T266" i="2" s="1"/>
  <c r="R267" i="2"/>
  <c r="R266" i="2" s="1"/>
  <c r="P267" i="2"/>
  <c r="P266" i="2" s="1"/>
  <c r="BK267" i="2"/>
  <c r="BK266" i="2" s="1"/>
  <c r="J266" i="2" s="1"/>
  <c r="J59" i="2" s="1"/>
  <c r="J267" i="2"/>
  <c r="BI267" i="2" s="1"/>
  <c r="BH263" i="2"/>
  <c r="BG263" i="2"/>
  <c r="BF263" i="2"/>
  <c r="BE263" i="2"/>
  <c r="T263" i="2"/>
  <c r="T262" i="2" s="1"/>
  <c r="R263" i="2"/>
  <c r="R262" i="2" s="1"/>
  <c r="P263" i="2"/>
  <c r="P262" i="2" s="1"/>
  <c r="BK263" i="2"/>
  <c r="BK262" i="2" s="1"/>
  <c r="J262" i="2" s="1"/>
  <c r="J58" i="2" s="1"/>
  <c r="J263" i="2"/>
  <c r="BI263" i="2" s="1"/>
  <c r="BH261" i="2"/>
  <c r="BG261" i="2"/>
  <c r="BF261" i="2"/>
  <c r="BE261" i="2"/>
  <c r="T261" i="2"/>
  <c r="R261" i="2"/>
  <c r="P261" i="2"/>
  <c r="BK261" i="2"/>
  <c r="J261" i="2"/>
  <c r="BI261" i="2" s="1"/>
  <c r="BH257" i="2"/>
  <c r="BG257" i="2"/>
  <c r="BF257" i="2"/>
  <c r="BE257" i="2"/>
  <c r="T257" i="2"/>
  <c r="R257" i="2"/>
  <c r="P257" i="2"/>
  <c r="BK257" i="2"/>
  <c r="J257" i="2"/>
  <c r="BI257" i="2" s="1"/>
  <c r="BH251" i="2"/>
  <c r="BG251" i="2"/>
  <c r="BF251" i="2"/>
  <c r="BE251" i="2"/>
  <c r="T251" i="2"/>
  <c r="R251" i="2"/>
  <c r="P251" i="2"/>
  <c r="BK251" i="2"/>
  <c r="J251" i="2"/>
  <c r="BI251" i="2" s="1"/>
  <c r="BH245" i="2"/>
  <c r="BG245" i="2"/>
  <c r="BF245" i="2"/>
  <c r="BE245" i="2"/>
  <c r="T245" i="2"/>
  <c r="R245" i="2"/>
  <c r="P245" i="2"/>
  <c r="BK245" i="2"/>
  <c r="J245" i="2"/>
  <c r="BI245" i="2" s="1"/>
  <c r="BH241" i="2"/>
  <c r="BG241" i="2"/>
  <c r="BF241" i="2"/>
  <c r="BE241" i="2"/>
  <c r="T241" i="2"/>
  <c r="R241" i="2"/>
  <c r="P241" i="2"/>
  <c r="BK241" i="2"/>
  <c r="J241" i="2"/>
  <c r="BI241" i="2" s="1"/>
  <c r="BH237" i="2"/>
  <c r="BG237" i="2"/>
  <c r="BF237" i="2"/>
  <c r="BE237" i="2"/>
  <c r="T237" i="2"/>
  <c r="R237" i="2"/>
  <c r="P237" i="2"/>
  <c r="BK237" i="2"/>
  <c r="J237" i="2"/>
  <c r="BI237" i="2" s="1"/>
  <c r="BH234" i="2"/>
  <c r="BG234" i="2"/>
  <c r="BF234" i="2"/>
  <c r="BE234" i="2"/>
  <c r="T234" i="2"/>
  <c r="T233" i="2" s="1"/>
  <c r="R234" i="2"/>
  <c r="R233" i="2" s="1"/>
  <c r="P234" i="2"/>
  <c r="P233" i="2" s="1"/>
  <c r="BK234" i="2"/>
  <c r="BK233" i="2" s="1"/>
  <c r="J233" i="2" s="1"/>
  <c r="J57" i="2" s="1"/>
  <c r="J234" i="2"/>
  <c r="BI234" i="2" s="1"/>
  <c r="BH232" i="2"/>
  <c r="BG232" i="2"/>
  <c r="BF232" i="2"/>
  <c r="BE232" i="2"/>
  <c r="T232" i="2"/>
  <c r="R232" i="2"/>
  <c r="P232" i="2"/>
  <c r="BK232" i="2"/>
  <c r="J232" i="2"/>
  <c r="BI232" i="2" s="1"/>
  <c r="BH231" i="2"/>
  <c r="BG231" i="2"/>
  <c r="BF231" i="2"/>
  <c r="BE231" i="2"/>
  <c r="T231" i="2"/>
  <c r="R231" i="2"/>
  <c r="P231" i="2"/>
  <c r="BK231" i="2"/>
  <c r="J231" i="2"/>
  <c r="BI231" i="2" s="1"/>
  <c r="BH230" i="2"/>
  <c r="BG230" i="2"/>
  <c r="BF230" i="2"/>
  <c r="BE230" i="2"/>
  <c r="T230" i="2"/>
  <c r="R230" i="2"/>
  <c r="P230" i="2"/>
  <c r="BK230" i="2"/>
  <c r="J230" i="2"/>
  <c r="BI230" i="2" s="1"/>
  <c r="BH229" i="2"/>
  <c r="BG229" i="2"/>
  <c r="BF229" i="2"/>
  <c r="BE229" i="2"/>
  <c r="T229" i="2"/>
  <c r="R229" i="2"/>
  <c r="P229" i="2"/>
  <c r="BK229" i="2"/>
  <c r="J229" i="2"/>
  <c r="BI229" i="2" s="1"/>
  <c r="BH228" i="2"/>
  <c r="BG228" i="2"/>
  <c r="BF228" i="2"/>
  <c r="BE228" i="2"/>
  <c r="T228" i="2"/>
  <c r="R228" i="2"/>
  <c r="P228" i="2"/>
  <c r="BK228" i="2"/>
  <c r="J228" i="2"/>
  <c r="BI228" i="2" s="1"/>
  <c r="BH227" i="2"/>
  <c r="BG227" i="2"/>
  <c r="BF227" i="2"/>
  <c r="BE227" i="2"/>
  <c r="T227" i="2"/>
  <c r="R227" i="2"/>
  <c r="P227" i="2"/>
  <c r="BK227" i="2"/>
  <c r="J227" i="2"/>
  <c r="BI227" i="2" s="1"/>
  <c r="BH226" i="2"/>
  <c r="BG226" i="2"/>
  <c r="BF226" i="2"/>
  <c r="BE226" i="2"/>
  <c r="T226" i="2"/>
  <c r="R226" i="2"/>
  <c r="P226" i="2"/>
  <c r="BK226" i="2"/>
  <c r="J226" i="2"/>
  <c r="BI226" i="2" s="1"/>
  <c r="BH225" i="2"/>
  <c r="BG225" i="2"/>
  <c r="BF225" i="2"/>
  <c r="BE225" i="2"/>
  <c r="T225" i="2"/>
  <c r="R225" i="2"/>
  <c r="P225" i="2"/>
  <c r="BK225" i="2"/>
  <c r="J225" i="2"/>
  <c r="BI225" i="2" s="1"/>
  <c r="BH224" i="2"/>
  <c r="BG224" i="2"/>
  <c r="BF224" i="2"/>
  <c r="BE224" i="2"/>
  <c r="T224" i="2"/>
  <c r="R224" i="2"/>
  <c r="R223" i="2" s="1"/>
  <c r="P224" i="2"/>
  <c r="BK224" i="2"/>
  <c r="BK223" i="2" s="1"/>
  <c r="J223" i="2" s="1"/>
  <c r="J56" i="2" s="1"/>
  <c r="J224" i="2"/>
  <c r="BI224" i="2" s="1"/>
  <c r="BH215" i="2"/>
  <c r="BG215" i="2"/>
  <c r="BF215" i="2"/>
  <c r="BE215" i="2"/>
  <c r="T215" i="2"/>
  <c r="T214" i="2" s="1"/>
  <c r="R215" i="2"/>
  <c r="R214" i="2" s="1"/>
  <c r="P215" i="2"/>
  <c r="P214" i="2" s="1"/>
  <c r="BK215" i="2"/>
  <c r="BK214" i="2" s="1"/>
  <c r="J214" i="2" s="1"/>
  <c r="J55" i="2" s="1"/>
  <c r="J215" i="2"/>
  <c r="BI215" i="2" s="1"/>
  <c r="BH213" i="2"/>
  <c r="BG213" i="2"/>
  <c r="BF213" i="2"/>
  <c r="BE213" i="2"/>
  <c r="T213" i="2"/>
  <c r="R213" i="2"/>
  <c r="P213" i="2"/>
  <c r="BK213" i="2"/>
  <c r="J213" i="2"/>
  <c r="BI213" i="2" s="1"/>
  <c r="BH211" i="2"/>
  <c r="BG211" i="2"/>
  <c r="BF211" i="2"/>
  <c r="BE211" i="2"/>
  <c r="T211" i="2"/>
  <c r="R211" i="2"/>
  <c r="P211" i="2"/>
  <c r="BK211" i="2"/>
  <c r="J211" i="2"/>
  <c r="BI211" i="2" s="1"/>
  <c r="BH199" i="2"/>
  <c r="BG199" i="2"/>
  <c r="BF199" i="2"/>
  <c r="BE199" i="2"/>
  <c r="T199" i="2"/>
  <c r="R199" i="2"/>
  <c r="P199" i="2"/>
  <c r="BK199" i="2"/>
  <c r="J199" i="2"/>
  <c r="BI199" i="2" s="1"/>
  <c r="BH194" i="2"/>
  <c r="BG194" i="2"/>
  <c r="BF194" i="2"/>
  <c r="BE194" i="2"/>
  <c r="T194" i="2"/>
  <c r="R194" i="2"/>
  <c r="P194" i="2"/>
  <c r="BK194" i="2"/>
  <c r="J194" i="2"/>
  <c r="BI194" i="2" s="1"/>
  <c r="BH189" i="2"/>
  <c r="BG189" i="2"/>
  <c r="BF189" i="2"/>
  <c r="BE189" i="2"/>
  <c r="T189" i="2"/>
  <c r="R189" i="2"/>
  <c r="P189" i="2"/>
  <c r="BK189" i="2"/>
  <c r="J189" i="2"/>
  <c r="BI189" i="2" s="1"/>
  <c r="BH184" i="2"/>
  <c r="BG184" i="2"/>
  <c r="BF184" i="2"/>
  <c r="BE184" i="2"/>
  <c r="T184" i="2"/>
  <c r="T183" i="2" s="1"/>
  <c r="R184" i="2"/>
  <c r="P184" i="2"/>
  <c r="P183" i="2" s="1"/>
  <c r="BK184" i="2"/>
  <c r="BK183" i="2" s="1"/>
  <c r="J184" i="2"/>
  <c r="BI184" i="2" s="1"/>
  <c r="BH181" i="2"/>
  <c r="BG181" i="2"/>
  <c r="BF181" i="2"/>
  <c r="BE181" i="2"/>
  <c r="T181" i="2"/>
  <c r="T180" i="2" s="1"/>
  <c r="R181" i="2"/>
  <c r="R180" i="2" s="1"/>
  <c r="P181" i="2"/>
  <c r="P180" i="2" s="1"/>
  <c r="BK181" i="2"/>
  <c r="BK180" i="2" s="1"/>
  <c r="J180" i="2" s="1"/>
  <c r="J52" i="2" s="1"/>
  <c r="J181" i="2"/>
  <c r="BI181" i="2" s="1"/>
  <c r="BH178" i="2"/>
  <c r="BG178" i="2"/>
  <c r="BF178" i="2"/>
  <c r="BE178" i="2"/>
  <c r="T178" i="2"/>
  <c r="R178" i="2"/>
  <c r="P178" i="2"/>
  <c r="BK178" i="2"/>
  <c r="J178" i="2"/>
  <c r="BI178" i="2"/>
  <c r="BH176" i="2"/>
  <c r="BG176" i="2"/>
  <c r="BF176" i="2"/>
  <c r="BE176" i="2"/>
  <c r="T176" i="2"/>
  <c r="R176" i="2"/>
  <c r="P176" i="2"/>
  <c r="BK176" i="2"/>
  <c r="J176" i="2"/>
  <c r="BI176" i="2"/>
  <c r="BH174" i="2"/>
  <c r="BG174" i="2"/>
  <c r="BF174" i="2"/>
  <c r="BE174" i="2"/>
  <c r="T174" i="2"/>
  <c r="R174" i="2"/>
  <c r="P174" i="2"/>
  <c r="BK174" i="2"/>
  <c r="J174" i="2"/>
  <c r="BI174" i="2"/>
  <c r="BH172" i="2"/>
  <c r="BG172" i="2"/>
  <c r="BF172" i="2"/>
  <c r="BE172" i="2"/>
  <c r="T172" i="2"/>
  <c r="R172" i="2"/>
  <c r="P172" i="2"/>
  <c r="BK172" i="2"/>
  <c r="J172" i="2"/>
  <c r="BI172" i="2"/>
  <c r="BH170" i="2"/>
  <c r="BG170" i="2"/>
  <c r="BF170" i="2"/>
  <c r="BE170" i="2"/>
  <c r="T170" i="2"/>
  <c r="R170" i="2"/>
  <c r="P170" i="2"/>
  <c r="BK170" i="2"/>
  <c r="J170" i="2"/>
  <c r="BI170" i="2"/>
  <c r="BH168" i="2"/>
  <c r="BG168" i="2"/>
  <c r="BF168" i="2"/>
  <c r="BE168" i="2"/>
  <c r="T168" i="2"/>
  <c r="R168" i="2"/>
  <c r="P168" i="2"/>
  <c r="BK168" i="2"/>
  <c r="J168" i="2"/>
  <c r="BI168" i="2"/>
  <c r="BH167" i="2"/>
  <c r="BG167" i="2"/>
  <c r="BF167" i="2"/>
  <c r="BE167" i="2"/>
  <c r="T167" i="2"/>
  <c r="T166" i="2"/>
  <c r="R167" i="2"/>
  <c r="R166" i="2"/>
  <c r="P167" i="2"/>
  <c r="P166" i="2"/>
  <c r="BK167" i="2"/>
  <c r="BK166" i="2"/>
  <c r="J166" i="2" s="1"/>
  <c r="J51" i="2" s="1"/>
  <c r="J167" i="2"/>
  <c r="BI167" i="2" s="1"/>
  <c r="BH165" i="2"/>
  <c r="BG165" i="2"/>
  <c r="BF165" i="2"/>
  <c r="BE165" i="2"/>
  <c r="T165" i="2"/>
  <c r="R165" i="2"/>
  <c r="P165" i="2"/>
  <c r="BK165" i="2"/>
  <c r="J165" i="2"/>
  <c r="BI165" i="2" s="1"/>
  <c r="BH164" i="2"/>
  <c r="BG164" i="2"/>
  <c r="BF164" i="2"/>
  <c r="BE164" i="2"/>
  <c r="T164" i="2"/>
  <c r="R164" i="2"/>
  <c r="P164" i="2"/>
  <c r="BK164" i="2"/>
  <c r="J164" i="2"/>
  <c r="BI164" i="2" s="1"/>
  <c r="BH163" i="2"/>
  <c r="BG163" i="2"/>
  <c r="BF163" i="2"/>
  <c r="BE163" i="2"/>
  <c r="T163" i="2"/>
  <c r="R163" i="2"/>
  <c r="P163" i="2"/>
  <c r="BK163" i="2"/>
  <c r="J163" i="2"/>
  <c r="BI163" i="2" s="1"/>
  <c r="BH162" i="2"/>
  <c r="BG162" i="2"/>
  <c r="BF162" i="2"/>
  <c r="BE162" i="2"/>
  <c r="T162" i="2"/>
  <c r="R162" i="2"/>
  <c r="P162" i="2"/>
  <c r="BK162" i="2"/>
  <c r="J162" i="2"/>
  <c r="BI162" i="2" s="1"/>
  <c r="BH160" i="2"/>
  <c r="BG160" i="2"/>
  <c r="BF160" i="2"/>
  <c r="BE160" i="2"/>
  <c r="T160" i="2"/>
  <c r="R160" i="2"/>
  <c r="P160" i="2"/>
  <c r="BK160" i="2"/>
  <c r="J160" i="2"/>
  <c r="BI160" i="2" s="1"/>
  <c r="BH159" i="2"/>
  <c r="BG159" i="2"/>
  <c r="BF159" i="2"/>
  <c r="BE159" i="2"/>
  <c r="T159" i="2"/>
  <c r="R159" i="2"/>
  <c r="P159" i="2"/>
  <c r="BK159" i="2"/>
  <c r="J159" i="2"/>
  <c r="BI159" i="2" s="1"/>
  <c r="BH157" i="2"/>
  <c r="BG157" i="2"/>
  <c r="BF157" i="2"/>
  <c r="BE157" i="2"/>
  <c r="T157" i="2"/>
  <c r="R157" i="2"/>
  <c r="P157" i="2"/>
  <c r="BK157" i="2"/>
  <c r="J157" i="2"/>
  <c r="BI157" i="2" s="1"/>
  <c r="BH156" i="2"/>
  <c r="BG156" i="2"/>
  <c r="BF156" i="2"/>
  <c r="BE156" i="2"/>
  <c r="T156" i="2"/>
  <c r="R156" i="2"/>
  <c r="P156" i="2"/>
  <c r="BK156" i="2"/>
  <c r="J156" i="2"/>
  <c r="BI156" i="2" s="1"/>
  <c r="BH155" i="2"/>
  <c r="BG155" i="2"/>
  <c r="BF155" i="2"/>
  <c r="BE155" i="2"/>
  <c r="T155" i="2"/>
  <c r="R155" i="2"/>
  <c r="P155" i="2"/>
  <c r="BK155" i="2"/>
  <c r="J155" i="2"/>
  <c r="BI155" i="2" s="1"/>
  <c r="BH154" i="2"/>
  <c r="BG154" i="2"/>
  <c r="BF154" i="2"/>
  <c r="BE154" i="2"/>
  <c r="T154" i="2"/>
  <c r="R154" i="2"/>
  <c r="P154" i="2"/>
  <c r="BK154" i="2"/>
  <c r="J154" i="2"/>
  <c r="BI154" i="2" s="1"/>
  <c r="BH147" i="2"/>
  <c r="BG147" i="2"/>
  <c r="BF147" i="2"/>
  <c r="BE147" i="2"/>
  <c r="T147" i="2"/>
  <c r="R147" i="2"/>
  <c r="P147" i="2"/>
  <c r="BK147" i="2"/>
  <c r="J147" i="2"/>
  <c r="BI147" i="2" s="1"/>
  <c r="BH143" i="2"/>
  <c r="BG143" i="2"/>
  <c r="BF143" i="2"/>
  <c r="BE143" i="2"/>
  <c r="T143" i="2"/>
  <c r="R143" i="2"/>
  <c r="P143" i="2"/>
  <c r="BK143" i="2"/>
  <c r="J143" i="2"/>
  <c r="BI143" i="2" s="1"/>
  <c r="BH137" i="2"/>
  <c r="BG137" i="2"/>
  <c r="BF137" i="2"/>
  <c r="BE137" i="2"/>
  <c r="T137" i="2"/>
  <c r="R137" i="2"/>
  <c r="P137" i="2"/>
  <c r="BK137" i="2"/>
  <c r="J137" i="2"/>
  <c r="BI137" i="2" s="1"/>
  <c r="BH130" i="2"/>
  <c r="BG130" i="2"/>
  <c r="BF130" i="2"/>
  <c r="BE130" i="2"/>
  <c r="T130" i="2"/>
  <c r="R130" i="2"/>
  <c r="P130" i="2"/>
  <c r="BK130" i="2"/>
  <c r="J130" i="2"/>
  <c r="BI130" i="2" s="1"/>
  <c r="BH128" i="2"/>
  <c r="BG128" i="2"/>
  <c r="BF128" i="2"/>
  <c r="BE128" i="2"/>
  <c r="T128" i="2"/>
  <c r="R128" i="2"/>
  <c r="P128" i="2"/>
  <c r="BK128" i="2"/>
  <c r="J128" i="2"/>
  <c r="BI128" i="2" s="1"/>
  <c r="BH124" i="2"/>
  <c r="BG124" i="2"/>
  <c r="BF124" i="2"/>
  <c r="BE124" i="2"/>
  <c r="T124" i="2"/>
  <c r="R124" i="2"/>
  <c r="P124" i="2"/>
  <c r="BK124" i="2"/>
  <c r="J124" i="2"/>
  <c r="BI124" i="2" s="1"/>
  <c r="BH116" i="2"/>
  <c r="BG116" i="2"/>
  <c r="BF116" i="2"/>
  <c r="BE116" i="2"/>
  <c r="T116" i="2"/>
  <c r="R116" i="2"/>
  <c r="P116" i="2"/>
  <c r="BK116" i="2"/>
  <c r="J116" i="2"/>
  <c r="BI116" i="2" s="1"/>
  <c r="BH110" i="2"/>
  <c r="BG110" i="2"/>
  <c r="BF110" i="2"/>
  <c r="BE110" i="2"/>
  <c r="T110" i="2"/>
  <c r="R110" i="2"/>
  <c r="R109" i="2" s="1"/>
  <c r="P110" i="2"/>
  <c r="BK110" i="2"/>
  <c r="BK109" i="2" s="1"/>
  <c r="J109" i="2" s="1"/>
  <c r="J50" i="2" s="1"/>
  <c r="J110" i="2"/>
  <c r="BI110" i="2" s="1"/>
  <c r="BH105" i="2"/>
  <c r="BG105" i="2"/>
  <c r="BF105" i="2"/>
  <c r="BE105" i="2"/>
  <c r="T105" i="2"/>
  <c r="R105" i="2"/>
  <c r="P105" i="2"/>
  <c r="BK105" i="2"/>
  <c r="J105" i="2"/>
  <c r="BI105" i="2" s="1"/>
  <c r="BH99" i="2"/>
  <c r="BG99" i="2"/>
  <c r="BF99" i="2"/>
  <c r="BE99" i="2"/>
  <c r="T99" i="2"/>
  <c r="R99" i="2"/>
  <c r="P99" i="2"/>
  <c r="BK99" i="2"/>
  <c r="J99" i="2"/>
  <c r="BI99" i="2" s="1"/>
  <c r="BH95" i="2"/>
  <c r="BG95" i="2"/>
  <c r="BF95" i="2"/>
  <c r="BE95" i="2"/>
  <c r="T95" i="2"/>
  <c r="R95" i="2"/>
  <c r="P95" i="2"/>
  <c r="BK95" i="2"/>
  <c r="J95" i="2"/>
  <c r="BI95" i="2" s="1"/>
  <c r="BH91" i="2"/>
  <c r="BG91" i="2"/>
  <c r="BF91" i="2"/>
  <c r="BE91" i="2"/>
  <c r="T91" i="2"/>
  <c r="R91" i="2"/>
  <c r="P91" i="2"/>
  <c r="BK91" i="2"/>
  <c r="J91" i="2"/>
  <c r="BI91" i="2" s="1"/>
  <c r="BH87" i="2"/>
  <c r="BC47" i="1"/>
  <c r="BC46" i="1" s="1"/>
  <c r="BG87" i="2"/>
  <c r="BB47" i="1" s="1"/>
  <c r="BB46" i="1" s="1"/>
  <c r="BF87" i="2"/>
  <c r="AW47" i="1"/>
  <c r="BA47" i="1"/>
  <c r="BA46" i="1" s="1"/>
  <c r="BE87" i="2"/>
  <c r="AV47" i="1" s="1"/>
  <c r="AT47" i="1" s="1"/>
  <c r="T87" i="2"/>
  <c r="T86" i="2" s="1"/>
  <c r="R87" i="2"/>
  <c r="R86" i="2" s="1"/>
  <c r="R85" i="2" s="1"/>
  <c r="P87" i="2"/>
  <c r="P86" i="2" s="1"/>
  <c r="BK87" i="2"/>
  <c r="BK86" i="2" s="1"/>
  <c r="J87" i="2"/>
  <c r="BI87" i="2" s="1"/>
  <c r="BD47" i="1" s="1"/>
  <c r="BD46" i="1" s="1"/>
  <c r="J81" i="2"/>
  <c r="F80" i="2"/>
  <c r="F78" i="2"/>
  <c r="E76" i="2"/>
  <c r="J43" i="2"/>
  <c r="F42" i="2"/>
  <c r="F40" i="2"/>
  <c r="E38" i="2"/>
  <c r="J19" i="2"/>
  <c r="E19" i="2"/>
  <c r="J80" i="2" s="1"/>
  <c r="J18" i="2"/>
  <c r="J16" i="2"/>
  <c r="E16" i="2"/>
  <c r="F81" i="2" s="1"/>
  <c r="F43" i="2"/>
  <c r="J15" i="2"/>
  <c r="J10" i="2"/>
  <c r="J78" i="2" s="1"/>
  <c r="AS46" i="1"/>
  <c r="L42" i="1"/>
  <c r="AM42" i="1"/>
  <c r="AM41" i="1"/>
  <c r="L41" i="1"/>
  <c r="AM39" i="1"/>
  <c r="L39" i="1"/>
  <c r="L37" i="1"/>
  <c r="L36" i="1"/>
  <c r="P85" i="2" l="1"/>
  <c r="J40" i="2"/>
  <c r="P109" i="2"/>
  <c r="T109" i="2"/>
  <c r="T85" i="2" s="1"/>
  <c r="R183" i="2"/>
  <c r="P223" i="2"/>
  <c r="P182" i="2" s="1"/>
  <c r="P84" i="2" s="1"/>
  <c r="AU47" i="1" s="1"/>
  <c r="AU46" i="1" s="1"/>
  <c r="T223" i="2"/>
  <c r="P360" i="2"/>
  <c r="T360" i="2"/>
  <c r="P400" i="2"/>
  <c r="T400" i="2"/>
  <c r="BK456" i="2"/>
  <c r="J456" i="2" s="1"/>
  <c r="J66" i="2" s="1"/>
  <c r="R456" i="2"/>
  <c r="P408" i="2"/>
  <c r="T408" i="2"/>
  <c r="P432" i="2"/>
  <c r="T432" i="2"/>
  <c r="AX46" i="1"/>
  <c r="BK182" i="2"/>
  <c r="J182" i="2" s="1"/>
  <c r="J53" i="2" s="1"/>
  <c r="J183" i="2"/>
  <c r="J54" i="2" s="1"/>
  <c r="BK85" i="2"/>
  <c r="J86" i="2"/>
  <c r="J49" i="2" s="1"/>
  <c r="AW46" i="1"/>
  <c r="AY46" i="1"/>
  <c r="R182" i="2"/>
  <c r="R84" i="2" s="1"/>
  <c r="J42" i="2"/>
  <c r="AZ47" i="1"/>
  <c r="AZ46" i="1" s="1"/>
  <c r="T182" i="2" l="1"/>
  <c r="T84" i="2" s="1"/>
  <c r="BK84" i="2"/>
  <c r="J84" i="2" s="1"/>
  <c r="J85" i="2"/>
  <c r="J48" i="2" s="1"/>
  <c r="AV46" i="1"/>
  <c r="J47" i="2" l="1"/>
  <c r="J28" i="2"/>
  <c r="AT46" i="1"/>
  <c r="AG47" i="1" l="1"/>
  <c r="AG46" i="1" l="1"/>
  <c r="AK26" i="1" l="1"/>
</calcChain>
</file>

<file path=xl/sharedStrings.xml><?xml version="1.0" encoding="utf-8"?>
<sst xmlns="http://schemas.openxmlformats.org/spreadsheetml/2006/main" count="4288" uniqueCount="752">
  <si>
    <t>Export Komplet</t>
  </si>
  <si>
    <t/>
  </si>
  <si>
    <t>2.0</t>
  </si>
  <si>
    <t>ZAMOK</t>
  </si>
  <si>
    <t>False</t>
  </si>
  <si>
    <t>{a800c0bd-d8e5-4924-933a-e155383ed124}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</si>
  <si>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</si>
  <si>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</si>
  <si>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</si>
  <si>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</si>
  <si>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</si>
  <si>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</si>
  <si>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</si>
  <si>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</si>
  <si>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AMLKREMSTA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</si>
  <si>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</si>
  <si>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</si>
  <si>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střechy levého křídla krematorium Liberec</t>
  </si>
  <si>
    <t>KSO:</t>
  </si>
  <si>
    <t>801 26 19</t>
  </si>
  <si>
    <t>CC-CZ:</t>
  </si>
  <si>
    <t>Místo:</t>
  </si>
  <si>
    <t xml:space="preserve"> </t>
  </si>
  <si>
    <t>Datum:</t>
  </si>
  <si>
    <t>Zadavatel:</t>
  </si>
  <si>
    <t>IČ:</t>
  </si>
  <si>
    <t>Statutární město Liberec</t>
  </si>
  <si>
    <t>DIČ:</t>
  </si>
  <si>
    <t>Uchazeč:</t>
  </si>
  <si>
    <t>Vyplň údaj</t>
  </si>
  <si>
    <t>Projektant:</t>
  </si>
  <si>
    <t>True</t>
  </si>
  <si>
    <t>Zpracovatel:</t>
  </si>
  <si>
    <t>PROPOS Liberec s.r.o.</t>
  </si>
  <si>
    <t>Poznámka:</t>
  </si>
  <si>
    <t>Cena bez DPH</t>
  </si>
  <si>
    <t>DPH</t>
  </si>
  <si>
    <t>nulová</t>
  </si>
  <si>
    <t>REKAPITULACE OBJEKTŮ STAVBY A SOUPISŮ PRACÍ</t>
  </si>
  <si>
    <t>Informatívní údaje z listů zakázek</t>
  </si>
  <si>
    <t>Kód</t>
  </si>
  <si>
    <t>Popis</t>
  </si>
  <si>
    <t>Cena bez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</si>
  <si>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</si>
  <si>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</si>
  <si>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</si>
  <si>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</si>
  <si>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</si>
  <si>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</si>
  <si>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</si>
  <si>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</si>
  <si>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</si>
  <si>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</si>
  <si>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</si>
  <si>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</si>
  <si>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</si>
  <si>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</si>
  <si>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</si>
  <si>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</si>
  <si>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</si>
  <si>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</si>
  <si>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</si>
  <si>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</si>
  <si>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</si>
  <si>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</si>
  <si>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PUVlepenka</t>
  </si>
  <si>
    <t>Původní lepenka</t>
  </si>
  <si>
    <t>25</t>
  </si>
  <si>
    <t>2</t>
  </si>
  <si>
    <t>PUVplech</t>
  </si>
  <si>
    <t>277,26</t>
  </si>
  <si>
    <t>KRYCÍ LIST SOUPISU PRACÍ</t>
  </si>
  <si>
    <t>cembrit</t>
  </si>
  <si>
    <t>krytina cembrit</t>
  </si>
  <si>
    <t>189,235</t>
  </si>
  <si>
    <t>okap</t>
  </si>
  <si>
    <t>80,3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</si>
  <si>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</si>
  <si>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</si>
  <si>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</si>
  <si>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</si>
  <si>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</si>
  <si>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</si>
  <si>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</si>
  <si>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</si>
  <si>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</si>
  <si>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</si>
  <si>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</si>
  <si>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</si>
  <si>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 vč.přesunu hmot</t>
  </si>
  <si>
    <t xml:space="preserve">    741 - Technické zařízení střechy vč. přesunu hmot</t>
  </si>
  <si>
    <t xml:space="preserve">    762 - Konstrukce tesařské</t>
  </si>
  <si>
    <t xml:space="preserve">    763 - Konstrukce suché výstavby vč.přesunu hmot</t>
  </si>
  <si>
    <t xml:space="preserve">    764 - Konstrukce klempířské</t>
  </si>
  <si>
    <t xml:space="preserve">    765 - Krytina skládaná</t>
  </si>
  <si>
    <t xml:space="preserve">    767 - Konstrukce zámečnické vč. přesunu hmot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</si>
  <si>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</si>
  <si>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</si>
  <si>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</si>
  <si>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787 - Dokončovací práce - zasklívání vč.přesunu hmot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</si>
  <si>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</si>
  <si>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</si>
  <si>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</si>
  <si>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</si>
  <si>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</si>
  <si>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</si>
  <si>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</si>
  <si>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</si>
  <si>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</si>
  <si>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</si>
  <si>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</si>
  <si>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</si>
  <si>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</si>
  <si>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</si>
  <si>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</si>
  <si>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</si>
  <si>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</si>
  <si>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</si>
  <si>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</si>
  <si>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</si>
  <si>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611315421.1</t>
  </si>
  <si>
    <t>Oprava vnitřní vápenné štukové omítky stropů-kleneb v rozsahu plochy do 5%</t>
  </si>
  <si>
    <t>m2</t>
  </si>
  <si>
    <t>4</t>
  </si>
  <si>
    <t>3</t>
  </si>
  <si>
    <t>-422695231</t>
  </si>
  <si>
    <t>VV</t>
  </si>
  <si>
    <t xml:space="preserve">klenutý prostor </t>
  </si>
  <si>
    <t>(6,5*2,8+6,0*2,98)*1,1</t>
  </si>
  <si>
    <t>Součet</t>
  </si>
  <si>
    <t>612315421</t>
  </si>
  <si>
    <t>Oprava vnitřní vápenné štukové omítky stěn v rozsahu plochy do 10%</t>
  </si>
  <si>
    <t>CS ÚRS 2019 01</t>
  </si>
  <si>
    <t>309459531</t>
  </si>
  <si>
    <t>dle otlučení do 10 %</t>
  </si>
  <si>
    <t>436,639</t>
  </si>
  <si>
    <t>612321321</t>
  </si>
  <si>
    <t>Vápenocementová omítka hladká jednovrstvá vnitřních stěn nanášená strojně</t>
  </si>
  <si>
    <t>2144736707</t>
  </si>
  <si>
    <t>pod obklady</t>
  </si>
  <si>
    <t>50,0</t>
  </si>
  <si>
    <t>612321341</t>
  </si>
  <si>
    <t>Vápenocementová omítka štuková dvouvrstvá vnitřních stěn nanášená strojně</t>
  </si>
  <si>
    <t>-1420433648</t>
  </si>
  <si>
    <t>dle otlučení ze 100 %</t>
  </si>
  <si>
    <t>208,559</t>
  </si>
  <si>
    <t xml:space="preserve">odpočet sanační omítky </t>
  </si>
  <si>
    <t>-208,559*0,5</t>
  </si>
  <si>
    <t>5</t>
  </si>
  <si>
    <t>6128210.1</t>
  </si>
  <si>
    <t>Vnitřní sanační štuková omítka pro vlhké a zasolené zdivo prováděná ručně</t>
  </si>
  <si>
    <t>-700841983</t>
  </si>
  <si>
    <t>dle otlučení - předpoklad 50 %</t>
  </si>
  <si>
    <t>208,559*0,5</t>
  </si>
  <si>
    <t>9</t>
  </si>
  <si>
    <t>Ostatní konstrukce a práce, bourání</t>
  </si>
  <si>
    <t>949101112</t>
  </si>
  <si>
    <t>Lešení pomocné pro objekty pozemních staveb s lešeňovou podlahou v do 3,5 m zatížení do 150 kg/m2</t>
  </si>
  <si>
    <t>873976256</t>
  </si>
  <si>
    <t>pro vnější úpravy</t>
  </si>
  <si>
    <t>(28,0+22,5+30,0)*1,0</t>
  </si>
  <si>
    <t>pro vnitřní úpravy podhledů</t>
  </si>
  <si>
    <t>8,8*2,7+4,82*8,83+12,7*3,0+8,1*8,8*0,9</t>
  </si>
  <si>
    <t>7</t>
  </si>
  <si>
    <t>9491012.1</t>
  </si>
  <si>
    <t>Fasádní lešení vč.pronájmu a demontáže, vč.ochranné konstrukce nad vstupy, resp.příplatek na aplikaci úprav na hlavní střeše horolezecké techniky</t>
  </si>
  <si>
    <t>kpl</t>
  </si>
  <si>
    <t>19755910</t>
  </si>
  <si>
    <t>(11,5+13,2)*2*12,0</t>
  </si>
  <si>
    <t>(12,3+6,4*2)*8,0</t>
  </si>
  <si>
    <t>(18,8+2*5+2*5)*4,0</t>
  </si>
  <si>
    <t>Mezisoučet</t>
  </si>
  <si>
    <t>-948,8</t>
  </si>
  <si>
    <t>8</t>
  </si>
  <si>
    <t>952901111</t>
  </si>
  <si>
    <t>Vyčištění budov bytové a občanské výstavby při výšce podlaží do 4 m</t>
  </si>
  <si>
    <t>160912975</t>
  </si>
  <si>
    <t>řešená část interiéru</t>
  </si>
  <si>
    <t>12,7*18,4</t>
  </si>
  <si>
    <t>9529012.1</t>
  </si>
  <si>
    <t xml:space="preserve">Vyčištění - vysmýčení, vysátí prachu ze světlíkového stísněného prostoru </t>
  </si>
  <si>
    <t>-564690298</t>
  </si>
  <si>
    <t>14,5*11,0</t>
  </si>
  <si>
    <t>10</t>
  </si>
  <si>
    <t>978013121</t>
  </si>
  <si>
    <t>Otlučení (osekání) vnitřní vápenné nebo vápenocementové omítky stěn v rozsahu do 10 %</t>
  </si>
  <si>
    <t>-573013172</t>
  </si>
  <si>
    <t>12,7*18,4*0,85*3,5</t>
  </si>
  <si>
    <t>odpočet 30 % omítek otlučených ze 100 %</t>
  </si>
  <si>
    <t>-695,198*0,3</t>
  </si>
  <si>
    <t>odpočet keramických obkladů</t>
  </si>
  <si>
    <t>-50,0</t>
  </si>
  <si>
    <t>11</t>
  </si>
  <si>
    <t>978013191</t>
  </si>
  <si>
    <t>Otlučení (osekání) vnitřní vápenné nebo vápenocementové omítky stěn v rozsahu do 100 %</t>
  </si>
  <si>
    <t>-2080621600</t>
  </si>
  <si>
    <t>odhadovaná celková výměra stěn</t>
  </si>
  <si>
    <t>předpoklad úpravy cca 30 % ploch</t>
  </si>
  <si>
    <t>-695,198*0,7</t>
  </si>
  <si>
    <t>12</t>
  </si>
  <si>
    <t>978059541</t>
  </si>
  <si>
    <t>Odsekání a odebrání obkladů stěn z vnitřních obkládaček plochy přes 1 m2</t>
  </si>
  <si>
    <t>-781032606</t>
  </si>
  <si>
    <t>předpoklad</t>
  </si>
  <si>
    <t>13</t>
  </si>
  <si>
    <t>9780596.1</t>
  </si>
  <si>
    <t>Systémová hydroizolace stávajících zdí a příček (podřezávkou, injektáží atd. - dle otlučeční a výsledků odborného posudku)</t>
  </si>
  <si>
    <t>1172622889</t>
  </si>
  <si>
    <t>celkový rozsah řešeného prostoru</t>
  </si>
  <si>
    <t>(13,0*3+18,0+18,5)*0,7</t>
  </si>
  <si>
    <t>(9,0*3+13,0*4)*0,15</t>
  </si>
  <si>
    <t>odpočet nerealizovaných ploch</t>
  </si>
  <si>
    <t>-24,7</t>
  </si>
  <si>
    <t>14</t>
  </si>
  <si>
    <t>98800008</t>
  </si>
  <si>
    <t xml:space="preserve">Provizorní vnitřní přestavitelné příčkové konstrukce umožnňující etapizaci a zachování provozu </t>
  </si>
  <si>
    <t>-1135162990</t>
  </si>
  <si>
    <t>98800009</t>
  </si>
  <si>
    <t>Vyklizení stávajícího prostoru ponechaným provozním materiálem, odpadem, přemístění a případná zpětná manipulace</t>
  </si>
  <si>
    <t>hod</t>
  </si>
  <si>
    <t>371508677</t>
  </si>
  <si>
    <t>16</t>
  </si>
  <si>
    <t>98800010</t>
  </si>
  <si>
    <t>Ostatní jinde neuvedené drobné bourací a demontážní práce</t>
  </si>
  <si>
    <t>-1015334176</t>
  </si>
  <si>
    <t>17</t>
  </si>
  <si>
    <t>98800011</t>
  </si>
  <si>
    <t>Odstranění nečistot a nánosů na stávající střeše vč. ostatních křídel  objektu</t>
  </si>
  <si>
    <t>-1381032572</t>
  </si>
  <si>
    <t>3*3*8</t>
  </si>
  <si>
    <t>18</t>
  </si>
  <si>
    <t>98800012</t>
  </si>
  <si>
    <t>Ochrana stávajících konstrukcí před poškozením (krátkodobé mobilní zakrývání a odkrývání střechy během realizace, atd.)</t>
  </si>
  <si>
    <t>384767017</t>
  </si>
  <si>
    <t>19</t>
  </si>
  <si>
    <t>98800013</t>
  </si>
  <si>
    <t xml:space="preserve">Provizorní dočasná stabilní krytá dešti a větru odolná konstrukce nad prostorem křídla </t>
  </si>
  <si>
    <t>-2125494926</t>
  </si>
  <si>
    <t>20,0*22,0</t>
  </si>
  <si>
    <t>20</t>
  </si>
  <si>
    <t>98800014</t>
  </si>
  <si>
    <t xml:space="preserve">Kontrola a lokalizace poškození střešní krytiny hlavního a pravého křídla </t>
  </si>
  <si>
    <t>-1314322291</t>
  </si>
  <si>
    <t>98800015</t>
  </si>
  <si>
    <t xml:space="preserve">Kontrola dešťové kanalizace </t>
  </si>
  <si>
    <t>-506108847</t>
  </si>
  <si>
    <t>22</t>
  </si>
  <si>
    <t>98800016</t>
  </si>
  <si>
    <t>Zřízení geigeru (lapačů) střešní krytiny vč. zemní prací zapravení, výměny náběhové části na ležatou část kanalizace, zapravení terénu (asfatlu)</t>
  </si>
  <si>
    <t>kus</t>
  </si>
  <si>
    <t>190911031</t>
  </si>
  <si>
    <t>23</t>
  </si>
  <si>
    <t>98800017</t>
  </si>
  <si>
    <t>Stavební úpravy související se zapravením rozvodů elektro (exteriér i interiér) - rýhy, vrty, záhozy, tmelení</t>
  </si>
  <si>
    <t>1169210297</t>
  </si>
  <si>
    <t>997</t>
  </si>
  <si>
    <t>Přesun sutě</t>
  </si>
  <si>
    <t>24</t>
  </si>
  <si>
    <t>997013111</t>
  </si>
  <si>
    <t>Vnitrostaveništní doprava suti a vybouraných hmot pro budovy v do 6 m s použitím mechanizace</t>
  </si>
  <si>
    <t>t</t>
  </si>
  <si>
    <t>498363408</t>
  </si>
  <si>
    <t>997013501</t>
  </si>
  <si>
    <t>Odvoz suti a vybouraných hmot na skládku nebo meziskládku do 1 km se složením</t>
  </si>
  <si>
    <t>1048547684</t>
  </si>
  <si>
    <t>28,91</t>
  </si>
  <si>
    <t>26</t>
  </si>
  <si>
    <t>997013509.1</t>
  </si>
  <si>
    <t>Příplatek k odvozu suti a vybouraných hmot na skládku za další kilometry nad 1 km</t>
  </si>
  <si>
    <t>-1570958425</t>
  </si>
  <si>
    <t>27</t>
  </si>
  <si>
    <t>9970138.1</t>
  </si>
  <si>
    <t>Poplatek za uložení na skládce (skládkovné) čisté stavební suti</t>
  </si>
  <si>
    <t>358609206</t>
  </si>
  <si>
    <t>15,0</t>
  </si>
  <si>
    <t>28</t>
  </si>
  <si>
    <t>997013811</t>
  </si>
  <si>
    <t>Poplatek za uložení na skládce (skládkovné) stavebního odpadu dřevěného kód odpadu 170 201</t>
  </si>
  <si>
    <t>-1369603135</t>
  </si>
  <si>
    <t>2,5</t>
  </si>
  <si>
    <t>29</t>
  </si>
  <si>
    <t>997013831</t>
  </si>
  <si>
    <t>Poplatek za uložení na skládce (skládkovné) stavebního odpadu směsného kód odpadu 170 904</t>
  </si>
  <si>
    <t>1010059170</t>
  </si>
  <si>
    <t>28,91-15,0-2,5-3,0</t>
  </si>
  <si>
    <t>30</t>
  </si>
  <si>
    <t>997223</t>
  </si>
  <si>
    <t xml:space="preserve">Poplatek - odpočet za šrotovné z kovových prvků střechy </t>
  </si>
  <si>
    <t>1370407853</t>
  </si>
  <si>
    <t>3,0</t>
  </si>
  <si>
    <t>998</t>
  </si>
  <si>
    <t>Přesun hmot</t>
  </si>
  <si>
    <t>31</t>
  </si>
  <si>
    <t>998011001</t>
  </si>
  <si>
    <t>Přesun hmot pro budovy zděné v do 6 m</t>
  </si>
  <si>
    <t>1907555463</t>
  </si>
  <si>
    <t>PSV</t>
  </si>
  <si>
    <t>Práce a dodávky PSV</t>
  </si>
  <si>
    <t>712</t>
  </si>
  <si>
    <t>Povlakové krytiny</t>
  </si>
  <si>
    <t>32</t>
  </si>
  <si>
    <t>712300833</t>
  </si>
  <si>
    <t>Odstranění povlakové krytiny střech do 10° třívrstvé</t>
  </si>
  <si>
    <t>1409269772</t>
  </si>
  <si>
    <t>10,0*0,4*4</t>
  </si>
  <si>
    <t>10,0*0,9*1</t>
  </si>
  <si>
    <t>33</t>
  </si>
  <si>
    <t>712321432.1</t>
  </si>
  <si>
    <t xml:space="preserve">Montáž a dodávka úžlabního samolepícího hydroizolačního pásu </t>
  </si>
  <si>
    <t>1322878438</t>
  </si>
  <si>
    <t xml:space="preserve">zesilující pás s pojistnou i provizorní funkcí během rekonstrukce pláště </t>
  </si>
  <si>
    <t>11,0*1,0*4</t>
  </si>
  <si>
    <t>11,0*1,5</t>
  </si>
  <si>
    <t>34</t>
  </si>
  <si>
    <t>712321432.2</t>
  </si>
  <si>
    <t>Montáž a dodávka zesilující hydroizolační fólie tl.3 mm v úžlabí</t>
  </si>
  <si>
    <t>-1657929319</t>
  </si>
  <si>
    <t>35</t>
  </si>
  <si>
    <t>712600836.1</t>
  </si>
  <si>
    <t>Montáž folie na stěnách a šikmých plochách střech vč. kontroly a případné přípravy podkladu</t>
  </si>
  <si>
    <t>-1984381391</t>
  </si>
  <si>
    <t>světlíková stěna s okny</t>
  </si>
  <si>
    <t>11,5*1,0*5 - 10,0*0,6*5</t>
  </si>
  <si>
    <t>hlavní úžlabí pod světlíky</t>
  </si>
  <si>
    <t>10,5*0,3*4</t>
  </si>
  <si>
    <t>10,5*0,9</t>
  </si>
  <si>
    <t>štíty světlíků</t>
  </si>
  <si>
    <t>3,0*1,6/2*5</t>
  </si>
  <si>
    <t xml:space="preserve">šikminy </t>
  </si>
  <si>
    <t>(10,5+1,5)*2,0*4</t>
  </si>
  <si>
    <t>(10,5+1,5+2,8)*2,0</t>
  </si>
  <si>
    <t>36</t>
  </si>
  <si>
    <t>M</t>
  </si>
  <si>
    <t>FTR.31102194</t>
  </si>
  <si>
    <t>fólie střešní detailová nevyztužená tl. 3,0 mm, šířka 1200 mm, RAL 3016</t>
  </si>
  <si>
    <t>820522066</t>
  </si>
  <si>
    <t>187,15*1,13</t>
  </si>
  <si>
    <t>37</t>
  </si>
  <si>
    <t>998712101</t>
  </si>
  <si>
    <t>Přesun hmot tonážní tonážní pro krytiny povlakové v objektech v do 6 m</t>
  </si>
  <si>
    <t>379223380</t>
  </si>
  <si>
    <t>713</t>
  </si>
  <si>
    <t>Izolace tepelné vč.přesunu hmot</t>
  </si>
  <si>
    <t>38</t>
  </si>
  <si>
    <t>7131200.1</t>
  </si>
  <si>
    <t>Montáž a dodávka zateplení ve světlíkovém prostoru</t>
  </si>
  <si>
    <t>-459644045</t>
  </si>
  <si>
    <t>14,5*11,0+1,5*12,0*5</t>
  </si>
  <si>
    <t>1,9*1,4/2*2*5</t>
  </si>
  <si>
    <t>odpočet světlíkových oken</t>
  </si>
  <si>
    <t>-30,0</t>
  </si>
  <si>
    <t>odpočet skleněných podhledů (předpoklad 25 % podhledů zabudovaných)</t>
  </si>
  <si>
    <t>-0,7*0,7*8*2*5*0,75</t>
  </si>
  <si>
    <t>741</t>
  </si>
  <si>
    <t>Technické zařízení střechy vč. přesunu hmot</t>
  </si>
  <si>
    <t>39</t>
  </si>
  <si>
    <t>741110001.1</t>
  </si>
  <si>
    <t>Zajištění přívodu a ovládání rozvodu elektro pro el.ovládaná okna vč. instalace čidel</t>
  </si>
  <si>
    <t>-1273220564</t>
  </si>
  <si>
    <t>40</t>
  </si>
  <si>
    <t>741110002.1</t>
  </si>
  <si>
    <t>Kontrola funkčnosti, případná likvidace, redukce střešní a fasádní kabeláže el.rozvodů</t>
  </si>
  <si>
    <t>1311410666</t>
  </si>
  <si>
    <t>41</t>
  </si>
  <si>
    <t>741110003.1</t>
  </si>
  <si>
    <t>Výměna elektricky ovládaného ovládání sociálních zařízení</t>
  </si>
  <si>
    <t>675036169</t>
  </si>
  <si>
    <t>42</t>
  </si>
  <si>
    <t>741110004.1</t>
  </si>
  <si>
    <t>Úprava stávajících VZT rozvodů a poškozených zařízení v interiéru vč.případné výměny exteriérových mřížek</t>
  </si>
  <si>
    <t>2019038636</t>
  </si>
  <si>
    <t>43</t>
  </si>
  <si>
    <t>741110005.1</t>
  </si>
  <si>
    <t>Úprava stávajících el rozvodů a poškozených zařízení v interiéru vč.případné výměny koncových zařízení</t>
  </si>
  <si>
    <t>162231663</t>
  </si>
  <si>
    <t>44</t>
  </si>
  <si>
    <t>741420001.1</t>
  </si>
  <si>
    <t>Montáž a dodávka nového hromosvodu nad střechou s novou krytinou</t>
  </si>
  <si>
    <t>-667162719</t>
  </si>
  <si>
    <t>45</t>
  </si>
  <si>
    <t>741420001.2</t>
  </si>
  <si>
    <t>Kontrola a případná úprava hromosvodu střechy opravovaného hlavního traktu, revize</t>
  </si>
  <si>
    <t>-826230299</t>
  </si>
  <si>
    <t>46</t>
  </si>
  <si>
    <t>741420003.1</t>
  </si>
  <si>
    <t>Demontáž tepelně technického zařízení na střeše vč.odstranění nosných prvků, vč.likvidace</t>
  </si>
  <si>
    <t>86921040</t>
  </si>
  <si>
    <t>47</t>
  </si>
  <si>
    <t>741421811.1</t>
  </si>
  <si>
    <t xml:space="preserve">Demontáž hromosvodu vč. svorek a souvisejících komponentů </t>
  </si>
  <si>
    <t>-1248937518</t>
  </si>
  <si>
    <t>762</t>
  </si>
  <si>
    <t>Konstrukce tesařské</t>
  </si>
  <si>
    <t>48</t>
  </si>
  <si>
    <t>762341027</t>
  </si>
  <si>
    <t>Bednění střech rovných z desek OSB tl 25 mm na pero a drážku šroubovaných na krokve</t>
  </si>
  <si>
    <t>-506063867</t>
  </si>
  <si>
    <t>úžlabí u světlíků</t>
  </si>
  <si>
    <t>49</t>
  </si>
  <si>
    <t>762341210</t>
  </si>
  <si>
    <t>Montáž bednění střech rovných a šikmých sklonu do 60° z hrubých prken na sraz</t>
  </si>
  <si>
    <t>-1325110247</t>
  </si>
  <si>
    <t>dle demontáže - 30%</t>
  </si>
  <si>
    <t>(cembrit+PUVplech)*0,3</t>
  </si>
  <si>
    <t>50</t>
  </si>
  <si>
    <t>60515111</t>
  </si>
  <si>
    <t>řezivo jehličnaté boční prkno 20-30mm</t>
  </si>
  <si>
    <t>m3</t>
  </si>
  <si>
    <t>-492709110</t>
  </si>
  <si>
    <t>prořez 10%</t>
  </si>
  <si>
    <t>139,949*0,03*1,1</t>
  </si>
  <si>
    <t>51</t>
  </si>
  <si>
    <t>762341811</t>
  </si>
  <si>
    <t>Demontáž bednění střech z prken</t>
  </si>
  <si>
    <t>1634812386</t>
  </si>
  <si>
    <t>po demontáži krytin předpoklad 30%</t>
  </si>
  <si>
    <t>v úžlabích u světlíků ze 100%</t>
  </si>
  <si>
    <t>52</t>
  </si>
  <si>
    <t>762395000</t>
  </si>
  <si>
    <t>Spojovací prostředky pro montáž krovu, bednění, laťování, světlíky, klíny</t>
  </si>
  <si>
    <t>-1283877670</t>
  </si>
  <si>
    <t>OSB desky</t>
  </si>
  <si>
    <t>25,0*0,25*1,1</t>
  </si>
  <si>
    <t>prkna</t>
  </si>
  <si>
    <t>4,618</t>
  </si>
  <si>
    <t>53</t>
  </si>
  <si>
    <t>7623960.1</t>
  </si>
  <si>
    <t xml:space="preserve">Výměna dřevěných podhledových konstrukcí po demontáži podhledů vč.spojovacích prostředků </t>
  </si>
  <si>
    <t>1126487774</t>
  </si>
  <si>
    <t>2,0</t>
  </si>
  <si>
    <t>54</t>
  </si>
  <si>
    <t>998762101</t>
  </si>
  <si>
    <t>Přesun hmot tonážní pro kce tesařské v objektech v do 6 m</t>
  </si>
  <si>
    <t>1808280510</t>
  </si>
  <si>
    <t>763</t>
  </si>
  <si>
    <t>Konstrukce suché výstavby vč.přesunu hmot</t>
  </si>
  <si>
    <t>55</t>
  </si>
  <si>
    <t>7631000.1</t>
  </si>
  <si>
    <t xml:space="preserve">Výměna sololito-dřevotřískového podhledu za SDK podhled </t>
  </si>
  <si>
    <t>-113277977</t>
  </si>
  <si>
    <t>764</t>
  </si>
  <si>
    <t>Konstrukce klempířské</t>
  </si>
  <si>
    <t>56</t>
  </si>
  <si>
    <t>764001821</t>
  </si>
  <si>
    <t>Demontáž krytiny ze svitků nebo tabulí do suti vč. svislých částí</t>
  </si>
  <si>
    <t>-1086235664</t>
  </si>
  <si>
    <t>svislé části</t>
  </si>
  <si>
    <t>(10,0+3,575/2)*1,3*5</t>
  </si>
  <si>
    <t>"odpočet oken" -0,6*10*5</t>
  </si>
  <si>
    <t>šikmé části</t>
  </si>
  <si>
    <t>12,8*3,1*1,103</t>
  </si>
  <si>
    <t>10,0*2,85*1,122*4</t>
  </si>
  <si>
    <t>3,6*2,8*1,103*4</t>
  </si>
  <si>
    <t>3,6*3,65*1,103</t>
  </si>
  <si>
    <t>57</t>
  </si>
  <si>
    <t>764002881</t>
  </si>
  <si>
    <t>Demontáž lemování střešních prostupů do suti</t>
  </si>
  <si>
    <t>1545823045</t>
  </si>
  <si>
    <t>58</t>
  </si>
  <si>
    <t>7640038</t>
  </si>
  <si>
    <t>Demontáž lemování trub, konzol, držáků, ventilačních nástavců a jiných kusových prvků do suti</t>
  </si>
  <si>
    <t>1865692776</t>
  </si>
  <si>
    <t>59</t>
  </si>
  <si>
    <t>764004801</t>
  </si>
  <si>
    <t>Demontáž podokapního žlabu do suti</t>
  </si>
  <si>
    <t>m</t>
  </si>
  <si>
    <t>-817617540</t>
  </si>
  <si>
    <t>60</t>
  </si>
  <si>
    <t>764004861</t>
  </si>
  <si>
    <t>Demontáž svodu do suti</t>
  </si>
  <si>
    <t>-1641818381</t>
  </si>
  <si>
    <t>5*4,5</t>
  </si>
  <si>
    <t>61</t>
  </si>
  <si>
    <t>764131401.1</t>
  </si>
  <si>
    <t>Krytina střechy rovné drážkováním ze svitků z Cu plechu rš 500 mm sklonu do 30° vč. svislých částí</t>
  </si>
  <si>
    <t>377593952</t>
  </si>
  <si>
    <t>demontáž původní</t>
  </si>
  <si>
    <t>-277,26</t>
  </si>
  <si>
    <t>nová krytina a oplechování</t>
  </si>
  <si>
    <t>od hřebene do dvorní části (šikmá část)</t>
  </si>
  <si>
    <t>13,6*1,0</t>
  </si>
  <si>
    <t>(13,6+3,0)*1,0</t>
  </si>
  <si>
    <t>(15,6-5*1,0)*1,0</t>
  </si>
  <si>
    <t>svislá část nad světlíky</t>
  </si>
  <si>
    <t>12,5*0,6</t>
  </si>
  <si>
    <t>62</t>
  </si>
  <si>
    <t>764231405</t>
  </si>
  <si>
    <t>Oplechování větraného hřebene s větrací mřížkou z Cu plechu rš 400 mm</t>
  </si>
  <si>
    <t>-714114680</t>
  </si>
  <si>
    <t>boční hřeben (kolmo na světlíky)</t>
  </si>
  <si>
    <t>15,7</t>
  </si>
  <si>
    <t>63</t>
  </si>
  <si>
    <t>764231406</t>
  </si>
  <si>
    <t>Oplechování větraného hřebene s větrací mřížkou z Cu plechu rš 500 mm</t>
  </si>
  <si>
    <t>-648693620</t>
  </si>
  <si>
    <t>(10,0+3,6)*5</t>
  </si>
  <si>
    <t>64</t>
  </si>
  <si>
    <t>764231407</t>
  </si>
  <si>
    <t>Oplechování větraného hřebene s větrací mřížkou z Cu plechu rš 670 mm</t>
  </si>
  <si>
    <t>1387626106</t>
  </si>
  <si>
    <t>krajní hřeben do hlavního průčelí</t>
  </si>
  <si>
    <t>3,6+10+4,5</t>
  </si>
  <si>
    <t>65</t>
  </si>
  <si>
    <t>764231436</t>
  </si>
  <si>
    <t>Oplechování větraného nároží s větrací mřížkou z Cu plechu rš 500 mm</t>
  </si>
  <si>
    <t>267016997</t>
  </si>
  <si>
    <t>dle půdorysu + koeficient sklonu 1,25</t>
  </si>
  <si>
    <t>(5,0+4,6)*1,25</t>
  </si>
  <si>
    <t>66</t>
  </si>
  <si>
    <t>764232405.1</t>
  </si>
  <si>
    <t>Oplechování štítu (šikmin světlíků) závětrnou lištou z Cu plechu rš 400 mm</t>
  </si>
  <si>
    <t>-417433055</t>
  </si>
  <si>
    <t>2,9*4+3,5</t>
  </si>
  <si>
    <t>67</t>
  </si>
  <si>
    <t>764232434</t>
  </si>
  <si>
    <t>Oplechování rovné okapové hrany z Cu plechu rš 330 mm</t>
  </si>
  <si>
    <t>-1571942886</t>
  </si>
  <si>
    <t>68</t>
  </si>
  <si>
    <t>764236400.1</t>
  </si>
  <si>
    <t>Oplechování parapetů a nadokenní okapnice rovných mechanicky kotvené z Cu plechu rš 100 mm</t>
  </si>
  <si>
    <t>-1268412174</t>
  </si>
  <si>
    <t>10,0*5</t>
  </si>
  <si>
    <t>10,5*5</t>
  </si>
  <si>
    <t>69</t>
  </si>
  <si>
    <t>764331404</t>
  </si>
  <si>
    <t>Lemování rovných zdí střech s krytinou prejzovou nebo vlnitou z Cu plechu rš 330 mm</t>
  </si>
  <si>
    <t>-1227330772</t>
  </si>
  <si>
    <t>přechod stěna střecha pod světlíky</t>
  </si>
  <si>
    <t>70</t>
  </si>
  <si>
    <t>764334412.1</t>
  </si>
  <si>
    <t>Lemování prostupů střech s krytinou skládanou nebo plechovou bez lišty z Cu plechu</t>
  </si>
  <si>
    <t>1335090925</t>
  </si>
  <si>
    <t>71</t>
  </si>
  <si>
    <t>764336425</t>
  </si>
  <si>
    <t>Lemování ventilačních nástavců z Cu plechu na skládané krytině průměru do 300 mm</t>
  </si>
  <si>
    <t>-1438269380</t>
  </si>
  <si>
    <t>72</t>
  </si>
  <si>
    <t>764531404</t>
  </si>
  <si>
    <t>Žlab podokapní půlkruhový z Cu plechu rš 330 mm</t>
  </si>
  <si>
    <t>671118891</t>
  </si>
  <si>
    <t>73</t>
  </si>
  <si>
    <t>764531424</t>
  </si>
  <si>
    <t>Roh nebo kout půlkruhového podokapního žlabu z Cu plechu rš 330 mm</t>
  </si>
  <si>
    <t>2120547588</t>
  </si>
  <si>
    <t>74</t>
  </si>
  <si>
    <t>764531444</t>
  </si>
  <si>
    <t>Kotlík oválný (trychtýřový) pro podokapní žlaby z Cu plechu 330/100 mm</t>
  </si>
  <si>
    <t>-1908644588</t>
  </si>
  <si>
    <t>75</t>
  </si>
  <si>
    <t>764532466</t>
  </si>
  <si>
    <t>Maska hladká včetně čel nadřímsového žlabu z Cu plechu rš 500 mm</t>
  </si>
  <si>
    <t>-985791560</t>
  </si>
  <si>
    <t>76</t>
  </si>
  <si>
    <t>764538422</t>
  </si>
  <si>
    <t>Svody kruhové včetně objímek, kolen, odskoků z Cu plechu průměru 100 mm</t>
  </si>
  <si>
    <t>-1080197632</t>
  </si>
  <si>
    <t>77</t>
  </si>
  <si>
    <t>764538552.1</t>
  </si>
  <si>
    <t xml:space="preserve">Oprava a úprava falcování hlavního traktu objektu </t>
  </si>
  <si>
    <t>-818190140</t>
  </si>
  <si>
    <t>11,5*13,2*1,05</t>
  </si>
  <si>
    <t>(11,5+13,2)*2*1,0</t>
  </si>
  <si>
    <t>12,3*6,4*1,1</t>
  </si>
  <si>
    <t>(12,3+6,4*2)*1,0</t>
  </si>
  <si>
    <t>(18,8+12,3)/2*6,6*1,1</t>
  </si>
  <si>
    <t>(18,8+2*5+2*5)*1,0</t>
  </si>
  <si>
    <t>78</t>
  </si>
  <si>
    <t>764538553.1</t>
  </si>
  <si>
    <t>Lokální výměna problematických detailů</t>
  </si>
  <si>
    <t>2003625733</t>
  </si>
  <si>
    <t>Předpoklad cca 5% z celkové plochy</t>
  </si>
  <si>
    <t>-472,175</t>
  </si>
  <si>
    <t>472,125*0,05</t>
  </si>
  <si>
    <t>79</t>
  </si>
  <si>
    <t>764538554.1</t>
  </si>
  <si>
    <t>Upevnění, ukotvení uvolněných střešních svodů na hlavním křídle objektu</t>
  </si>
  <si>
    <t>1582534549</t>
  </si>
  <si>
    <t>80</t>
  </si>
  <si>
    <t>998764101</t>
  </si>
  <si>
    <t>Přesun hmot tonážní pro konstrukce klempířské v objektech v do 6 m</t>
  </si>
  <si>
    <t>-506744653</t>
  </si>
  <si>
    <t>765</t>
  </si>
  <si>
    <t>Krytina skládaná</t>
  </si>
  <si>
    <t>81</t>
  </si>
  <si>
    <t>765131101</t>
  </si>
  <si>
    <t>Montáž vláknocementové krytiny do 30° skládané z pravoúhlých formátů dvojité krytí počtu do 10ks/m2</t>
  </si>
  <si>
    <t>-413682503</t>
  </si>
  <si>
    <t>dle demontáže</t>
  </si>
  <si>
    <t>82</t>
  </si>
  <si>
    <t>59160760.1</t>
  </si>
  <si>
    <t>krytina vláknocementová hladká skládaná 400x440x5,3mm barva: červená,hnědá,grafitová,černá,šedá (všechny systémové) např. typ Cembrit HORAL</t>
  </si>
  <si>
    <t>1380700697</t>
  </si>
  <si>
    <t>dle motnáže, předpoklad ztratného 12%</t>
  </si>
  <si>
    <t>cembrit*1,1</t>
  </si>
  <si>
    <t>83</t>
  </si>
  <si>
    <t>765131801</t>
  </si>
  <si>
    <t>Demontáž vláknocementové skládané krytiny sklonu do 30° do suti</t>
  </si>
  <si>
    <t>-84674158</t>
  </si>
  <si>
    <t>(10+2*3,575)*3,6</t>
  </si>
  <si>
    <t>(10+2*3,575)*3,9</t>
  </si>
  <si>
    <t>(22,5-3,15-3,65)*3,5*1,103</t>
  </si>
  <si>
    <t>84</t>
  </si>
  <si>
    <t>765191021.1</t>
  </si>
  <si>
    <t>Montáž vyrovnávací goetextílie pod oplechování a fólii</t>
  </si>
  <si>
    <t>-862236980</t>
  </si>
  <si>
    <t>cembrit+PUVplech+PUVlepenka</t>
  </si>
  <si>
    <t>85</t>
  </si>
  <si>
    <t>283292950.1</t>
  </si>
  <si>
    <t>vyrovnávací geotextílie (200g/m2)</t>
  </si>
  <si>
    <t>-1485819754</t>
  </si>
  <si>
    <t>prořez 15%</t>
  </si>
  <si>
    <t>(cembrit+PUVplech+PUVlepenka)*1,15</t>
  </si>
  <si>
    <t>86</t>
  </si>
  <si>
    <t>7651912</t>
  </si>
  <si>
    <t xml:space="preserve">Montáž a dodávka systémového větracího pásu při okapu (proti ptákům) </t>
  </si>
  <si>
    <t>764324652</t>
  </si>
  <si>
    <t>27,15+27,15+3,5+22,5</t>
  </si>
  <si>
    <t>87</t>
  </si>
  <si>
    <t>998765101</t>
  </si>
  <si>
    <t>Přesun hmot tonážní pro krytiny skládané v objektech v do 6 m</t>
  </si>
  <si>
    <t>529463354</t>
  </si>
  <si>
    <t>767</t>
  </si>
  <si>
    <t>Konstrukce zámečnické vč. přesunu hmot</t>
  </si>
  <si>
    <t>88</t>
  </si>
  <si>
    <t>767620111.1</t>
  </si>
  <si>
    <t>Montáž a dodávka ocelových nebo dřevěných oken s dvojskly  plochy do 0,6 m2 částečně el. ovládaných a otevíravých</t>
  </si>
  <si>
    <t>-2092166250</t>
  </si>
  <si>
    <t>10,0*0,6*5</t>
  </si>
  <si>
    <t>89</t>
  </si>
  <si>
    <t>767620111.2</t>
  </si>
  <si>
    <t>Montáž a dodávka podhledových světlíků el.ovlávaných</t>
  </si>
  <si>
    <t>1854079568</t>
  </si>
  <si>
    <t>90</t>
  </si>
  <si>
    <t>767631800</t>
  </si>
  <si>
    <t>Demontáž oken pro beztmelé zasklení se zasklením</t>
  </si>
  <si>
    <t>-562164648</t>
  </si>
  <si>
    <t>91</t>
  </si>
  <si>
    <t>767851102</t>
  </si>
  <si>
    <t>Montáž lávek komínových - pochůzné a části nosné konstrukce lávky</t>
  </si>
  <si>
    <t>-439633835</t>
  </si>
  <si>
    <t>0,8</t>
  </si>
  <si>
    <t>92</t>
  </si>
  <si>
    <t>553500</t>
  </si>
  <si>
    <t>systémový díl komínové lávky pro krytinu Cembrit vel.250/780mm</t>
  </si>
  <si>
    <t>ks</t>
  </si>
  <si>
    <t>-682110208</t>
  </si>
  <si>
    <t>93</t>
  </si>
  <si>
    <t>767851802</t>
  </si>
  <si>
    <t>Demontáž komínových lávek - pochůzné a části nosné konstrukce komínové lávky</t>
  </si>
  <si>
    <t>96386346</t>
  </si>
  <si>
    <t>94</t>
  </si>
  <si>
    <t>7678520.1</t>
  </si>
  <si>
    <t>Výměna krytiny stávající střechy garáže</t>
  </si>
  <si>
    <t>1156632556</t>
  </si>
  <si>
    <t>18,0</t>
  </si>
  <si>
    <t>95</t>
  </si>
  <si>
    <t>7678520.2</t>
  </si>
  <si>
    <t>Vyztužení stropně-střešní konstrukce garáže ocelovou konstrukcí</t>
  </si>
  <si>
    <t>1356974388</t>
  </si>
  <si>
    <t>0,9</t>
  </si>
  <si>
    <t>781</t>
  </si>
  <si>
    <t>Dokončovací práce - obklady</t>
  </si>
  <si>
    <t>96</t>
  </si>
  <si>
    <t>781474115</t>
  </si>
  <si>
    <t>Montáž obkladů vnitřních keramických hladkých do 25 ks/m2 lepených flexibilním lepidlem</t>
  </si>
  <si>
    <t>-475064755</t>
  </si>
  <si>
    <t xml:space="preserve">předpoklad </t>
  </si>
  <si>
    <t>97</t>
  </si>
  <si>
    <t>59761039</t>
  </si>
  <si>
    <t>obklad keramický hladký přes 22 do 25ks/m2</t>
  </si>
  <si>
    <t>1676736777</t>
  </si>
  <si>
    <t>50,0*1,1</t>
  </si>
  <si>
    <t>98</t>
  </si>
  <si>
    <t>998781101</t>
  </si>
  <si>
    <t>Přesun hmot tonážní pro obklady keramické v objektech v do 6 m</t>
  </si>
  <si>
    <t>2063069897</t>
  </si>
  <si>
    <t>783</t>
  </si>
  <si>
    <t>Dokončovací práce - nátěry</t>
  </si>
  <si>
    <t>99</t>
  </si>
  <si>
    <t>783117101.1</t>
  </si>
  <si>
    <t xml:space="preserve">Krycí systémový syntetický nátěr truhlářských konstrukcí vč. přípravy podkladu </t>
  </si>
  <si>
    <t>-1091861037</t>
  </si>
  <si>
    <t xml:space="preserve">vnitřní výplně otvorů </t>
  </si>
  <si>
    <t>0,8*1,97*2*10</t>
  </si>
  <si>
    <t>1,65*2,1*2*2</t>
  </si>
  <si>
    <t>ostatní</t>
  </si>
  <si>
    <t>10,0</t>
  </si>
  <si>
    <t>100</t>
  </si>
  <si>
    <t>783213021</t>
  </si>
  <si>
    <t>Napouštěcí dvojnásobný syntetický biodní nátěr tesařských prvků nezabudovaných do konstrukce</t>
  </si>
  <si>
    <t>309402704</t>
  </si>
  <si>
    <t>dřevěné bednění pod původními šablonami a plechem</t>
  </si>
  <si>
    <t>PUVplech+cembrit</t>
  </si>
  <si>
    <t xml:space="preserve">nosná konstrukce podhledu </t>
  </si>
  <si>
    <t>(14,5*16+9,5*20)*(0,04+0,18)*2</t>
  </si>
  <si>
    <t>podhledová prkna</t>
  </si>
  <si>
    <t>14,5*9,5*2</t>
  </si>
  <si>
    <t>101</t>
  </si>
  <si>
    <t>7833171.1</t>
  </si>
  <si>
    <t>Systémový syntetický samozákladující a krycí nátěr zámečnických konstrukcí vč.odstranění případné koroze</t>
  </si>
  <si>
    <t>492442830</t>
  </si>
  <si>
    <t>předpoklad technických zařízení na střeše cca</t>
  </si>
  <si>
    <t>OK garáže a ostatních nosných prvků v interiéru</t>
  </si>
  <si>
    <t>80,0</t>
  </si>
  <si>
    <t>Zárubně</t>
  </si>
  <si>
    <t>10*1,1</t>
  </si>
  <si>
    <t>784</t>
  </si>
  <si>
    <t>Dokončovací práce - malby a tapety</t>
  </si>
  <si>
    <t>102</t>
  </si>
  <si>
    <t>784100.1</t>
  </si>
  <si>
    <t>Malířský nátěr systémový vhodný pro sanační omítky a daný provoz</t>
  </si>
  <si>
    <t>-1811411570</t>
  </si>
  <si>
    <t>dle omítek štukových nových</t>
  </si>
  <si>
    <t>104,279</t>
  </si>
  <si>
    <t>dle omítek sanačních</t>
  </si>
  <si>
    <t>104,28</t>
  </si>
  <si>
    <t>dle vyspravení omítek</t>
  </si>
  <si>
    <t>dle SDK podhledů</t>
  </si>
  <si>
    <t>168,573</t>
  </si>
  <si>
    <t>ostatní malby v objektu potřebné k renovaci cca</t>
  </si>
  <si>
    <t>150,0</t>
  </si>
  <si>
    <t>103</t>
  </si>
  <si>
    <t>784121001</t>
  </si>
  <si>
    <t>Oškrabání malby v mísnostech výšky do 3,80 m</t>
  </si>
  <si>
    <t>1546359171</t>
  </si>
  <si>
    <t>787</t>
  </si>
  <si>
    <t>Dokončovací práce - zasklívání vč.přesunu hmot</t>
  </si>
  <si>
    <t>104</t>
  </si>
  <si>
    <t>7871000.1</t>
  </si>
  <si>
    <t>Vyčištění a úprava, dílčí výměna poškožených podhledových skleněných desek</t>
  </si>
  <si>
    <t>2039052851</t>
  </si>
  <si>
    <t>předpoklad 75 % z celkových připravených otvorů</t>
  </si>
  <si>
    <t>0,7*0,7*8*2*5*0,75</t>
  </si>
  <si>
    <t>VRN</t>
  </si>
  <si>
    <t>Vedlejší rozpočtové náklady</t>
  </si>
  <si>
    <t>105</t>
  </si>
  <si>
    <t>030001000</t>
  </si>
  <si>
    <t>Zařízení staveniště</t>
  </si>
  <si>
    <t>1024</t>
  </si>
  <si>
    <t>1327747384</t>
  </si>
  <si>
    <t>106</t>
  </si>
  <si>
    <t>045002000</t>
  </si>
  <si>
    <t>Kompletační a koordinační činnost vč. řešení detailů s investorem</t>
  </si>
  <si>
    <t>1510604342</t>
  </si>
  <si>
    <t>107</t>
  </si>
  <si>
    <t>010001000</t>
  </si>
  <si>
    <t>Průzkumné a zjišťovací práce, doplňkové posudky, odborné konzultace</t>
  </si>
  <si>
    <t>-2071220456</t>
  </si>
  <si>
    <t>108</t>
  </si>
  <si>
    <t>071002000</t>
  </si>
  <si>
    <t xml:space="preserve">Náklady spojené s provozem a povahou objektu, přerušováním stavby </t>
  </si>
  <si>
    <t>1538424026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</si>
</sst>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#,##0.00000"/>
    <numFmt numFmtId="166" formatCode="#,##0.000"/>
  </numFmts>
  <fonts count="33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60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4" fontId="0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20" fillId="3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5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5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27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4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0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0" fillId="3" borderId="0" xfId="0" applyFont="1" applyFill="1" applyAlignment="1" applyProtection="1">
      <alignment vertical="center"/>
      <protection locked="0"/>
    </xf>
    <xf numFmtId="0" fontId="20" fillId="3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0" fillId="3" borderId="16" xfId="0" applyFont="1" applyFill="1" applyBorder="1" applyAlignment="1" applyProtection="1">
      <alignment horizontal="center" vertical="center" wrapText="1"/>
    </xf>
    <xf numFmtId="0" fontId="20" fillId="3" borderId="17" xfId="0" applyFont="1" applyFill="1" applyBorder="1" applyAlignment="1" applyProtection="1">
      <alignment horizontal="center" vertical="center" wrapText="1"/>
    </xf>
    <xf numFmtId="0" fontId="20" fillId="3" borderId="17" xfId="0" applyFont="1" applyFill="1" applyBorder="1" applyAlignment="1" applyProtection="1">
      <alignment horizontal="center" vertical="center" wrapText="1"/>
      <protection locked="0"/>
    </xf>
    <xf numFmtId="0" fontId="20" fillId="3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5" fontId="29" fillId="0" borderId="12" xfId="0" applyNumberFormat="1" applyFont="1" applyBorder="1" applyAlignment="1" applyProtection="1"/>
    <xf numFmtId="165" fontId="29" fillId="0" borderId="13" xfId="0" applyNumberFormat="1" applyFont="1" applyBorder="1" applyAlignment="1" applyProtection="1"/>
    <xf numFmtId="4" fontId="18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5" fontId="7" fillId="0" borderId="0" xfId="0" applyNumberFormat="1" applyFont="1" applyBorder="1" applyAlignment="1" applyProtection="1"/>
    <xf numFmtId="165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6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5" fontId="1" fillId="0" borderId="0" xfId="0" applyNumberFormat="1" applyFont="1" applyBorder="1" applyAlignment="1" applyProtection="1">
      <alignment vertical="center"/>
    </xf>
    <xf numFmtId="165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6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6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6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6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5" fontId="1" fillId="0" borderId="20" xfId="0" applyNumberFormat="1" applyFont="1" applyBorder="1" applyAlignment="1" applyProtection="1">
      <alignment vertical="center"/>
    </xf>
    <xf numFmtId="165" fontId="1" fillId="0" borderId="2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14" fontId="0" fillId="2" borderId="0" xfId="0" applyNumberFormat="1" applyFont="1" applyFill="1" applyAlignment="1" applyProtection="1">
      <alignment horizontal="left" vertical="center"/>
      <protection locked="0"/>
    </xf>
    <xf numFmtId="0" fontId="17" fillId="4" borderId="5" xfId="0" applyFont="1" applyFill="1" applyBorder="1" applyAlignment="1" applyProtection="1">
      <alignment horizontal="left" vertical="center"/>
    </xf>
    <xf numFmtId="0" fontId="0" fillId="4" borderId="5" xfId="0" applyFont="1" applyFill="1" applyBorder="1" applyAlignment="1" applyProtection="1">
      <alignment vertical="center"/>
    </xf>
    <xf numFmtId="0" fontId="17" fillId="4" borderId="0" xfId="0" applyFont="1" applyFill="1" applyAlignment="1">
      <alignment horizontal="left" vertical="center"/>
    </xf>
    <xf numFmtId="0" fontId="0" fillId="4" borderId="0" xfId="0" applyFont="1" applyFill="1" applyAlignment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4" fontId="22" fillId="4" borderId="0" xfId="0" applyNumberFormat="1" applyFont="1" applyFill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4" fontId="17" fillId="4" borderId="5" xfId="0" applyNumberFormat="1" applyFont="1" applyFill="1" applyBorder="1" applyAlignment="1" applyProtection="1">
      <alignment vertical="center"/>
    </xf>
    <xf numFmtId="0" fontId="0" fillId="0" borderId="0" xfId="0"/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4" fontId="0" fillId="0" borderId="0" xfId="0" applyNumberFormat="1" applyFont="1" applyAlignment="1" applyProtection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20" fillId="3" borderId="7" xfId="0" applyFont="1" applyFill="1" applyBorder="1" applyAlignment="1" applyProtection="1">
      <alignment horizontal="right" vertical="center"/>
    </xf>
    <xf numFmtId="0" fontId="20" fillId="3" borderId="7" xfId="0" applyFont="1" applyFill="1" applyBorder="1" applyAlignment="1" applyProtection="1">
      <alignment horizontal="left" vertical="center"/>
    </xf>
    <xf numFmtId="0" fontId="20" fillId="3" borderId="7" xfId="0" applyFont="1" applyFill="1" applyBorder="1" applyAlignment="1" applyProtection="1">
      <alignment horizontal="center" vertical="center"/>
    </xf>
    <xf numFmtId="0" fontId="20" fillId="3" borderId="8" xfId="0" applyFont="1" applyFill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20" fillId="3" borderId="6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49"/>
  <sheetViews>
    <sheetView showGridLines="0" tabSelected="1" topLeftCell="A4" workbookViewId="0">
      <selection activeCell="AR31" sqref="AR31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39" t="s">
        <v>14</v>
      </c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0"/>
      <c r="AQ5" s="20"/>
      <c r="AR5" s="18"/>
      <c r="BE5" s="224" t="s">
        <v>15</v>
      </c>
      <c r="BS5" s="15" t="s">
        <v>6</v>
      </c>
    </row>
    <row r="6" spans="1:74" ht="36.950000000000003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41" t="s">
        <v>17</v>
      </c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P6" s="20"/>
      <c r="AQ6" s="20"/>
      <c r="AR6" s="18"/>
      <c r="BE6" s="225"/>
      <c r="BS6" s="15" t="s">
        <v>6</v>
      </c>
    </row>
    <row r="7" spans="1:74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20</v>
      </c>
      <c r="AL7" s="20"/>
      <c r="AM7" s="20"/>
      <c r="AN7" s="25" t="s">
        <v>1</v>
      </c>
      <c r="AO7" s="20"/>
      <c r="AP7" s="20"/>
      <c r="AQ7" s="20"/>
      <c r="AR7" s="18"/>
      <c r="BE7" s="225"/>
      <c r="BS7" s="15" t="s">
        <v>6</v>
      </c>
    </row>
    <row r="8" spans="1:74" ht="12" customHeight="1">
      <c r="B8" s="19"/>
      <c r="C8" s="20"/>
      <c r="D8" s="27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23</v>
      </c>
      <c r="AL8" s="20"/>
      <c r="AM8" s="20"/>
      <c r="AN8" s="217">
        <v>43544</v>
      </c>
      <c r="AO8" s="20"/>
      <c r="AP8" s="20"/>
      <c r="AQ8" s="20"/>
      <c r="AR8" s="18"/>
      <c r="BE8" s="225"/>
      <c r="BS8" s="15" t="s">
        <v>6</v>
      </c>
    </row>
    <row r="9" spans="1:74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25"/>
      <c r="BS9" s="15" t="s">
        <v>6</v>
      </c>
    </row>
    <row r="10" spans="1:74" ht="12" customHeight="1">
      <c r="B10" s="19"/>
      <c r="C10" s="20"/>
      <c r="D10" s="27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25"/>
      <c r="BS10" s="15" t="s">
        <v>6</v>
      </c>
    </row>
    <row r="11" spans="1:74" ht="18.399999999999999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27</v>
      </c>
      <c r="AL11" s="20"/>
      <c r="AM11" s="20"/>
      <c r="AN11" s="25" t="s">
        <v>1</v>
      </c>
      <c r="AO11" s="20"/>
      <c r="AP11" s="20"/>
      <c r="AQ11" s="20"/>
      <c r="AR11" s="18"/>
      <c r="BE11" s="225"/>
      <c r="BS11" s="15" t="s">
        <v>6</v>
      </c>
    </row>
    <row r="12" spans="1:74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25"/>
      <c r="BS12" s="15" t="s">
        <v>6</v>
      </c>
    </row>
    <row r="13" spans="1:74" ht="12" customHeight="1">
      <c r="B13" s="19"/>
      <c r="C13" s="20"/>
      <c r="D13" s="27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25</v>
      </c>
      <c r="AL13" s="20"/>
      <c r="AM13" s="20"/>
      <c r="AN13" s="29" t="s">
        <v>29</v>
      </c>
      <c r="AO13" s="20"/>
      <c r="AP13" s="20"/>
      <c r="AQ13" s="20"/>
      <c r="AR13" s="18"/>
      <c r="BE13" s="225"/>
      <c r="BS13" s="15" t="s">
        <v>6</v>
      </c>
    </row>
    <row r="14" spans="1:74">
      <c r="B14" s="19"/>
      <c r="C14" s="20"/>
      <c r="D14" s="20"/>
      <c r="E14" s="242" t="s">
        <v>29</v>
      </c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7" t="s">
        <v>27</v>
      </c>
      <c r="AL14" s="20"/>
      <c r="AM14" s="20"/>
      <c r="AN14" s="29" t="s">
        <v>29</v>
      </c>
      <c r="AO14" s="20"/>
      <c r="AP14" s="20"/>
      <c r="AQ14" s="20"/>
      <c r="AR14" s="18"/>
      <c r="BE14" s="225"/>
      <c r="BS14" s="15" t="s">
        <v>6</v>
      </c>
    </row>
    <row r="15" spans="1:74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25"/>
      <c r="BS15" s="15" t="s">
        <v>4</v>
      </c>
    </row>
    <row r="16" spans="1:74" ht="12" customHeight="1">
      <c r="B16" s="19"/>
      <c r="C16" s="20"/>
      <c r="D16" s="27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25"/>
      <c r="BS16" s="15" t="s">
        <v>4</v>
      </c>
    </row>
    <row r="17" spans="2:71" ht="18.399999999999999" customHeight="1">
      <c r="B17" s="19"/>
      <c r="C17" s="20"/>
      <c r="D17" s="20"/>
      <c r="E17" s="25" t="s">
        <v>22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27</v>
      </c>
      <c r="AL17" s="20"/>
      <c r="AM17" s="20"/>
      <c r="AN17" s="25" t="s">
        <v>1</v>
      </c>
      <c r="AO17" s="20"/>
      <c r="AP17" s="20"/>
      <c r="AQ17" s="20"/>
      <c r="AR17" s="18"/>
      <c r="BE17" s="225"/>
      <c r="BS17" s="15" t="s">
        <v>31</v>
      </c>
    </row>
    <row r="18" spans="2:7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25"/>
      <c r="BS18" s="15" t="s">
        <v>6</v>
      </c>
    </row>
    <row r="19" spans="2:71" ht="12" customHeight="1">
      <c r="B19" s="19"/>
      <c r="C19" s="20"/>
      <c r="D19" s="27" t="s">
        <v>32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25"/>
      <c r="BS19" s="15" t="s">
        <v>6</v>
      </c>
    </row>
    <row r="20" spans="2:71" ht="18.399999999999999" customHeight="1">
      <c r="B20" s="19"/>
      <c r="C20" s="20"/>
      <c r="D20" s="20"/>
      <c r="E20" s="25" t="s">
        <v>33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27</v>
      </c>
      <c r="AL20" s="20"/>
      <c r="AM20" s="20"/>
      <c r="AN20" s="25" t="s">
        <v>1</v>
      </c>
      <c r="AO20" s="20"/>
      <c r="AP20" s="20"/>
      <c r="AQ20" s="20"/>
      <c r="AR20" s="18"/>
      <c r="BE20" s="225"/>
      <c r="BS20" s="15" t="s">
        <v>31</v>
      </c>
    </row>
    <row r="21" spans="2:7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25"/>
    </row>
    <row r="22" spans="2:71" ht="12" customHeight="1">
      <c r="B22" s="19"/>
      <c r="C22" s="20"/>
      <c r="D22" s="27" t="s">
        <v>34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25"/>
    </row>
    <row r="23" spans="2:71" ht="16.5" customHeight="1">
      <c r="B23" s="19"/>
      <c r="C23" s="20"/>
      <c r="D23" s="20"/>
      <c r="E23" s="244" t="s">
        <v>1</v>
      </c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AN23" s="244"/>
      <c r="AO23" s="20"/>
      <c r="AP23" s="20"/>
      <c r="AQ23" s="20"/>
      <c r="AR23" s="18"/>
      <c r="BE23" s="225"/>
    </row>
    <row r="24" spans="2:7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25"/>
    </row>
    <row r="25" spans="2:7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25"/>
    </row>
    <row r="26" spans="2:71" s="1" customFormat="1" ht="25.9" customHeight="1">
      <c r="B26" s="32"/>
      <c r="C26" s="216"/>
      <c r="D26" s="218" t="s">
        <v>35</v>
      </c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219"/>
      <c r="AD26" s="219"/>
      <c r="AE26" s="219"/>
      <c r="AF26" s="219"/>
      <c r="AG26" s="219"/>
      <c r="AH26" s="219"/>
      <c r="AI26" s="219"/>
      <c r="AJ26" s="219"/>
      <c r="AK26" s="226">
        <f>ROUND(AG46,2)</f>
        <v>0</v>
      </c>
      <c r="AL26" s="226"/>
      <c r="AM26" s="226"/>
      <c r="AN26" s="226"/>
      <c r="AO26" s="226"/>
      <c r="AP26" s="33"/>
      <c r="AQ26" s="33"/>
      <c r="AR26" s="34"/>
      <c r="BE26" s="225"/>
    </row>
    <row r="27" spans="2:71" s="1" customFormat="1" ht="6.95" customHeight="1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25"/>
    </row>
    <row r="28" spans="2:71" s="1" customFormat="1" ht="6.95" customHeight="1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4"/>
    </row>
    <row r="29" spans="2:71" s="1" customFormat="1" ht="6.95" customHeight="1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4"/>
    </row>
    <row r="33" spans="1:90" s="1" customFormat="1" ht="6.95" customHeight="1">
      <c r="B33" s="37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4"/>
    </row>
    <row r="34" spans="1:90" s="1" customFormat="1" ht="24.95" customHeight="1">
      <c r="B34" s="32"/>
      <c r="C34" s="21" t="s">
        <v>38</v>
      </c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</row>
    <row r="35" spans="1:90" s="1" customFormat="1" ht="6.95" customHeight="1">
      <c r="B35" s="32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4"/>
    </row>
    <row r="36" spans="1:90" s="1" customFormat="1" ht="12" customHeight="1">
      <c r="B36" s="32"/>
      <c r="C36" s="27" t="s">
        <v>13</v>
      </c>
      <c r="D36" s="33"/>
      <c r="E36" s="33"/>
      <c r="F36" s="33"/>
      <c r="G36" s="33"/>
      <c r="H36" s="33"/>
      <c r="I36" s="33"/>
      <c r="J36" s="33"/>
      <c r="K36" s="33"/>
      <c r="L36" s="33" t="str">
        <f>K5</f>
        <v>AMLKREMSTA</v>
      </c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</row>
    <row r="37" spans="1:90" s="2" customFormat="1" ht="36.950000000000003" customHeight="1">
      <c r="B37" s="39"/>
      <c r="C37" s="40" t="s">
        <v>16</v>
      </c>
      <c r="D37" s="41"/>
      <c r="E37" s="41"/>
      <c r="F37" s="41"/>
      <c r="G37" s="41"/>
      <c r="H37" s="41"/>
      <c r="I37" s="41"/>
      <c r="J37" s="41"/>
      <c r="K37" s="41"/>
      <c r="L37" s="230" t="str">
        <f>K6</f>
        <v>Oprava střechy levého křídla krematorium Liberec</v>
      </c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  <c r="AA37" s="231"/>
      <c r="AB37" s="231"/>
      <c r="AC37" s="231"/>
      <c r="AD37" s="231"/>
      <c r="AE37" s="231"/>
      <c r="AF37" s="231"/>
      <c r="AG37" s="231"/>
      <c r="AH37" s="231"/>
      <c r="AI37" s="231"/>
      <c r="AJ37" s="231"/>
      <c r="AK37" s="231"/>
      <c r="AL37" s="231"/>
      <c r="AM37" s="231"/>
      <c r="AN37" s="231"/>
      <c r="AO37" s="231"/>
      <c r="AP37" s="41"/>
      <c r="AQ37" s="41"/>
      <c r="AR37" s="42"/>
    </row>
    <row r="38" spans="1:90" s="1" customFormat="1" ht="6.95" customHeight="1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4"/>
    </row>
    <row r="39" spans="1:90" s="1" customFormat="1" ht="12" customHeight="1">
      <c r="B39" s="32"/>
      <c r="C39" s="27" t="s">
        <v>21</v>
      </c>
      <c r="D39" s="33"/>
      <c r="E39" s="33"/>
      <c r="F39" s="33"/>
      <c r="G39" s="33"/>
      <c r="H39" s="33"/>
      <c r="I39" s="33"/>
      <c r="J39" s="33"/>
      <c r="K39" s="33"/>
      <c r="L39" s="43" t="str">
        <f>IF(K8="","",K8)</f>
        <v xml:space="preserve"> </v>
      </c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27" t="s">
        <v>23</v>
      </c>
      <c r="AJ39" s="33"/>
      <c r="AK39" s="33"/>
      <c r="AL39" s="33"/>
      <c r="AM39" s="232">
        <f>IF(AN8= "","",AN8)</f>
        <v>43544</v>
      </c>
      <c r="AN39" s="232"/>
      <c r="AO39" s="33"/>
      <c r="AP39" s="33"/>
      <c r="AQ39" s="33"/>
      <c r="AR39" s="34"/>
    </row>
    <row r="40" spans="1:90" s="1" customFormat="1" ht="6.95" customHeight="1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4"/>
    </row>
    <row r="41" spans="1:90" s="1" customFormat="1" ht="13.7" customHeight="1">
      <c r="B41" s="32"/>
      <c r="C41" s="27" t="s">
        <v>24</v>
      </c>
      <c r="D41" s="33"/>
      <c r="E41" s="33"/>
      <c r="F41" s="33"/>
      <c r="G41" s="33"/>
      <c r="H41" s="33"/>
      <c r="I41" s="33"/>
      <c r="J41" s="33"/>
      <c r="K41" s="33"/>
      <c r="L41" s="33" t="str">
        <f>IF(E11= "","",E11)</f>
        <v>Statutární město Liberec</v>
      </c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27" t="s">
        <v>30</v>
      </c>
      <c r="AJ41" s="33"/>
      <c r="AK41" s="33"/>
      <c r="AL41" s="33"/>
      <c r="AM41" s="228" t="str">
        <f>IF(E17="","",E17)</f>
        <v xml:space="preserve"> </v>
      </c>
      <c r="AN41" s="229"/>
      <c r="AO41" s="229"/>
      <c r="AP41" s="229"/>
      <c r="AQ41" s="33"/>
      <c r="AR41" s="34"/>
      <c r="AS41" s="233" t="s">
        <v>39</v>
      </c>
      <c r="AT41" s="234"/>
      <c r="AU41" s="45"/>
      <c r="AV41" s="45"/>
      <c r="AW41" s="45"/>
      <c r="AX41" s="45"/>
      <c r="AY41" s="45"/>
      <c r="AZ41" s="45"/>
      <c r="BA41" s="45"/>
      <c r="BB41" s="45"/>
      <c r="BC41" s="45"/>
      <c r="BD41" s="46"/>
    </row>
    <row r="42" spans="1:90" s="1" customFormat="1" ht="13.7" customHeight="1">
      <c r="B42" s="32"/>
      <c r="C42" s="27" t="s">
        <v>28</v>
      </c>
      <c r="D42" s="33"/>
      <c r="E42" s="33"/>
      <c r="F42" s="33"/>
      <c r="G42" s="33"/>
      <c r="H42" s="33"/>
      <c r="I42" s="33"/>
      <c r="J42" s="33"/>
      <c r="K42" s="33"/>
      <c r="L42" s="33" t="str">
        <f>IF(E14= "Vyplň údaj","",E14)</f>
        <v/>
      </c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27" t="s">
        <v>32</v>
      </c>
      <c r="AJ42" s="33"/>
      <c r="AK42" s="33"/>
      <c r="AL42" s="33"/>
      <c r="AM42" s="228" t="str">
        <f>IF(E20="","",E20)</f>
        <v>PROPOS Liberec s.r.o.</v>
      </c>
      <c r="AN42" s="229"/>
      <c r="AO42" s="229"/>
      <c r="AP42" s="229"/>
      <c r="AQ42" s="33"/>
      <c r="AR42" s="34"/>
      <c r="AS42" s="235"/>
      <c r="AT42" s="236"/>
      <c r="AU42" s="47"/>
      <c r="AV42" s="47"/>
      <c r="AW42" s="47"/>
      <c r="AX42" s="47"/>
      <c r="AY42" s="47"/>
      <c r="AZ42" s="47"/>
      <c r="BA42" s="47"/>
      <c r="BB42" s="47"/>
      <c r="BC42" s="47"/>
      <c r="BD42" s="48"/>
    </row>
    <row r="43" spans="1:90" s="1" customFormat="1" ht="10.9" customHeight="1"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4"/>
      <c r="AS43" s="237"/>
      <c r="AT43" s="238"/>
      <c r="AU43" s="49"/>
      <c r="AV43" s="49"/>
      <c r="AW43" s="49"/>
      <c r="AX43" s="49"/>
      <c r="AY43" s="49"/>
      <c r="AZ43" s="49"/>
      <c r="BA43" s="49"/>
      <c r="BB43" s="49"/>
      <c r="BC43" s="49"/>
      <c r="BD43" s="50"/>
    </row>
    <row r="44" spans="1:90" s="1" customFormat="1" ht="29.25" customHeight="1">
      <c r="B44" s="32"/>
      <c r="C44" s="254" t="s">
        <v>40</v>
      </c>
      <c r="D44" s="246"/>
      <c r="E44" s="246"/>
      <c r="F44" s="246"/>
      <c r="G44" s="246"/>
      <c r="H44" s="51"/>
      <c r="I44" s="247" t="s">
        <v>41</v>
      </c>
      <c r="J44" s="246"/>
      <c r="K44" s="246"/>
      <c r="L44" s="246"/>
      <c r="M44" s="246"/>
      <c r="N44" s="246"/>
      <c r="O44" s="246"/>
      <c r="P44" s="246"/>
      <c r="Q44" s="246"/>
      <c r="R44" s="246"/>
      <c r="S44" s="246"/>
      <c r="T44" s="246"/>
      <c r="U44" s="246"/>
      <c r="V44" s="246"/>
      <c r="W44" s="246"/>
      <c r="X44" s="246"/>
      <c r="Y44" s="246"/>
      <c r="Z44" s="246"/>
      <c r="AA44" s="246"/>
      <c r="AB44" s="246"/>
      <c r="AC44" s="246"/>
      <c r="AD44" s="246"/>
      <c r="AE44" s="246"/>
      <c r="AF44" s="246"/>
      <c r="AG44" s="245" t="s">
        <v>42</v>
      </c>
      <c r="AH44" s="246"/>
      <c r="AI44" s="246"/>
      <c r="AJ44" s="246"/>
      <c r="AK44" s="246"/>
      <c r="AL44" s="246"/>
      <c r="AM44" s="246"/>
      <c r="AN44" s="247"/>
      <c r="AO44" s="246"/>
      <c r="AP44" s="248"/>
      <c r="AQ44" s="52" t="s">
        <v>43</v>
      </c>
      <c r="AR44" s="34"/>
      <c r="AS44" s="53" t="s">
        <v>44</v>
      </c>
      <c r="AT44" s="54" t="s">
        <v>45</v>
      </c>
      <c r="AU44" s="54" t="s">
        <v>46</v>
      </c>
      <c r="AV44" s="54" t="s">
        <v>47</v>
      </c>
      <c r="AW44" s="54" t="s">
        <v>48</v>
      </c>
      <c r="AX44" s="54" t="s">
        <v>49</v>
      </c>
      <c r="AY44" s="54" t="s">
        <v>50</v>
      </c>
      <c r="AZ44" s="54" t="s">
        <v>51</v>
      </c>
      <c r="BA44" s="54" t="s">
        <v>52</v>
      </c>
      <c r="BB44" s="54" t="s">
        <v>53</v>
      </c>
      <c r="BC44" s="54" t="s">
        <v>54</v>
      </c>
      <c r="BD44" s="55" t="s">
        <v>55</v>
      </c>
    </row>
    <row r="45" spans="1:90" s="1" customFormat="1" ht="10.9" customHeight="1">
      <c r="B45" s="32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4"/>
      <c r="AS45" s="56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8"/>
    </row>
    <row r="46" spans="1:90" s="3" customFormat="1" ht="32.450000000000003" customHeight="1">
      <c r="B46" s="59"/>
      <c r="C46" s="60" t="s">
        <v>56</v>
      </c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252">
        <f>ROUND(AG47,2)</f>
        <v>0</v>
      </c>
      <c r="AH46" s="252"/>
      <c r="AI46" s="252"/>
      <c r="AJ46" s="252"/>
      <c r="AK46" s="252"/>
      <c r="AL46" s="252"/>
      <c r="AM46" s="252"/>
      <c r="AN46" s="253"/>
      <c r="AO46" s="253"/>
      <c r="AP46" s="253"/>
      <c r="AQ46" s="63" t="s">
        <v>1</v>
      </c>
      <c r="AR46" s="64"/>
      <c r="AS46" s="65">
        <f>ROUND(AS47,2)</f>
        <v>0</v>
      </c>
      <c r="AT46" s="66" t="e">
        <f>ROUND(SUM(AV46:AW46),2)</f>
        <v>#REF!</v>
      </c>
      <c r="AU46" s="67">
        <f>ROUND(AU47,5)</f>
        <v>0</v>
      </c>
      <c r="AV46" s="66" t="e">
        <f>ROUND(AZ46*#REF!,2)</f>
        <v>#REF!</v>
      </c>
      <c r="AW46" s="66" t="e">
        <f>ROUND(BA46*#REF!,2)</f>
        <v>#REF!</v>
      </c>
      <c r="AX46" s="66" t="e">
        <f>ROUND(BB46*#REF!,2)</f>
        <v>#REF!</v>
      </c>
      <c r="AY46" s="66" t="e">
        <f>ROUND(BC46*#REF!,2)</f>
        <v>#REF!</v>
      </c>
      <c r="AZ46" s="66" t="e">
        <f>ROUND(AZ47,2)</f>
        <v>#REF!</v>
      </c>
      <c r="BA46" s="66" t="e">
        <f>ROUND(BA47,2)</f>
        <v>#REF!</v>
      </c>
      <c r="BB46" s="66" t="e">
        <f>ROUND(BB47,2)</f>
        <v>#REF!</v>
      </c>
      <c r="BC46" s="66" t="e">
        <f>ROUND(BC47,2)</f>
        <v>#REF!</v>
      </c>
      <c r="BD46" s="68" t="e">
        <f>ROUND(BD47,2)</f>
        <v>#REF!</v>
      </c>
      <c r="BS46" s="69" t="s">
        <v>57</v>
      </c>
      <c r="BT46" s="69" t="s">
        <v>58</v>
      </c>
      <c r="BV46" s="69" t="s">
        <v>59</v>
      </c>
      <c r="BW46" s="69" t="s">
        <v>5</v>
      </c>
      <c r="BX46" s="69" t="s">
        <v>60</v>
      </c>
      <c r="CL46" s="69" t="s">
        <v>19</v>
      </c>
    </row>
    <row r="47" spans="1:90" s="4" customFormat="1" ht="27" customHeight="1">
      <c r="A47" s="70" t="s">
        <v>61</v>
      </c>
      <c r="B47" s="71"/>
      <c r="C47" s="72"/>
      <c r="D47" s="251" t="s">
        <v>14</v>
      </c>
      <c r="E47" s="251"/>
      <c r="F47" s="251"/>
      <c r="G47" s="251"/>
      <c r="H47" s="251"/>
      <c r="I47" s="73"/>
      <c r="J47" s="251" t="s">
        <v>17</v>
      </c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  <c r="AA47" s="251"/>
      <c r="AB47" s="251"/>
      <c r="AC47" s="251"/>
      <c r="AD47" s="251"/>
      <c r="AE47" s="251"/>
      <c r="AF47" s="251"/>
      <c r="AG47" s="249">
        <f>'AMLKREMSTA - Oprava střec...'!J28</f>
        <v>0</v>
      </c>
      <c r="AH47" s="250"/>
      <c r="AI47" s="250"/>
      <c r="AJ47" s="250"/>
      <c r="AK47" s="250"/>
      <c r="AL47" s="250"/>
      <c r="AM47" s="250"/>
      <c r="AN47" s="249"/>
      <c r="AO47" s="250"/>
      <c r="AP47" s="250"/>
      <c r="AQ47" s="74" t="s">
        <v>62</v>
      </c>
      <c r="AR47" s="75"/>
      <c r="AS47" s="76">
        <v>0</v>
      </c>
      <c r="AT47" s="77" t="e">
        <f>ROUND(SUM(AV47:AW47),2)</f>
        <v>#REF!</v>
      </c>
      <c r="AU47" s="78">
        <f>'AMLKREMSTA - Oprava střec...'!P84</f>
        <v>0</v>
      </c>
      <c r="AV47" s="77" t="e">
        <f>'AMLKREMSTA - Oprava střec...'!#REF!</f>
        <v>#REF!</v>
      </c>
      <c r="AW47" s="77" t="e">
        <f>'AMLKREMSTA - Oprava střec...'!#REF!</f>
        <v>#REF!</v>
      </c>
      <c r="AX47" s="77" t="e">
        <f>'AMLKREMSTA - Oprava střec...'!#REF!</f>
        <v>#REF!</v>
      </c>
      <c r="AY47" s="77" t="e">
        <f>'AMLKREMSTA - Oprava střec...'!#REF!</f>
        <v>#REF!</v>
      </c>
      <c r="AZ47" s="77" t="e">
        <f>'AMLKREMSTA - Oprava střec...'!#REF!</f>
        <v>#REF!</v>
      </c>
      <c r="BA47" s="77" t="e">
        <f>'AMLKREMSTA - Oprava střec...'!#REF!</f>
        <v>#REF!</v>
      </c>
      <c r="BB47" s="77" t="e">
        <f>'AMLKREMSTA - Oprava střec...'!#REF!</f>
        <v>#REF!</v>
      </c>
      <c r="BC47" s="77" t="e">
        <f>'AMLKREMSTA - Oprava střec...'!#REF!</f>
        <v>#REF!</v>
      </c>
      <c r="BD47" s="79" t="e">
        <f>'AMLKREMSTA - Oprava střec...'!#REF!</f>
        <v>#REF!</v>
      </c>
      <c r="BT47" s="80" t="s">
        <v>63</v>
      </c>
      <c r="BU47" s="80" t="s">
        <v>64</v>
      </c>
      <c r="BV47" s="80" t="s">
        <v>59</v>
      </c>
      <c r="BW47" s="80" t="s">
        <v>5</v>
      </c>
      <c r="BX47" s="80" t="s">
        <v>60</v>
      </c>
      <c r="CL47" s="80" t="s">
        <v>19</v>
      </c>
    </row>
    <row r="48" spans="1:90" s="1" customFormat="1" ht="30" customHeight="1">
      <c r="B48" s="32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4"/>
    </row>
    <row r="49" spans="2:44" s="1" customFormat="1" ht="6.95" customHeight="1"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4"/>
    </row>
  </sheetData>
  <sheetProtection password="9104" sheet="1" objects="1" scenarios="1" formatColumns="0" formatRows="0"/>
  <mergeCells count="22">
    <mergeCell ref="AG44:AM44"/>
    <mergeCell ref="AN44:AP44"/>
    <mergeCell ref="AN47:AP47"/>
    <mergeCell ref="AG47:AM47"/>
    <mergeCell ref="D47:H47"/>
    <mergeCell ref="J47:AF47"/>
    <mergeCell ref="AG46:AM46"/>
    <mergeCell ref="AN46:AP46"/>
    <mergeCell ref="C44:G44"/>
    <mergeCell ref="I44:AF44"/>
    <mergeCell ref="BE5:BE27"/>
    <mergeCell ref="AK26:AO26"/>
    <mergeCell ref="AR2:BE2"/>
    <mergeCell ref="AM42:AP42"/>
    <mergeCell ref="L37:AO37"/>
    <mergeCell ref="AM39:AN39"/>
    <mergeCell ref="AM41:AP41"/>
    <mergeCell ref="AS41:AT43"/>
    <mergeCell ref="K5:AO5"/>
    <mergeCell ref="K6:AO6"/>
    <mergeCell ref="E14:AJ14"/>
    <mergeCell ref="E23:AN23"/>
  </mergeCells>
  <hyperlinks>
    <hyperlink ref="A47" location="'AMLKREMSTA - Oprava střec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461"/>
  <sheetViews>
    <sheetView showGridLines="0" workbookViewId="0">
      <selection activeCell="F20" sqref="F20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81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5" t="s">
        <v>5</v>
      </c>
      <c r="AZ2" s="82" t="s">
        <v>65</v>
      </c>
      <c r="BA2" s="82" t="s">
        <v>66</v>
      </c>
      <c r="BB2" s="82" t="s">
        <v>1</v>
      </c>
      <c r="BC2" s="82" t="s">
        <v>67</v>
      </c>
      <c r="BD2" s="82" t="s">
        <v>68</v>
      </c>
    </row>
    <row r="3" spans="2:56" ht="6.95" customHeight="1">
      <c r="B3" s="83"/>
      <c r="C3" s="84"/>
      <c r="D3" s="84"/>
      <c r="E3" s="84"/>
      <c r="F3" s="84"/>
      <c r="G3" s="84"/>
      <c r="H3" s="84"/>
      <c r="I3" s="85"/>
      <c r="J3" s="84"/>
      <c r="K3" s="84"/>
      <c r="L3" s="18"/>
      <c r="AT3" s="15" t="s">
        <v>68</v>
      </c>
      <c r="AZ3" s="82" t="s">
        <v>69</v>
      </c>
      <c r="BA3" s="82" t="s">
        <v>69</v>
      </c>
      <c r="BB3" s="82" t="s">
        <v>1</v>
      </c>
      <c r="BC3" s="82" t="s">
        <v>70</v>
      </c>
      <c r="BD3" s="82" t="s">
        <v>68</v>
      </c>
    </row>
    <row r="4" spans="2:56" ht="24.95" customHeight="1">
      <c r="B4" s="18"/>
      <c r="D4" s="86" t="s">
        <v>71</v>
      </c>
      <c r="L4" s="18"/>
      <c r="M4" s="22" t="s">
        <v>10</v>
      </c>
      <c r="AT4" s="15" t="s">
        <v>4</v>
      </c>
      <c r="AZ4" s="82" t="s">
        <v>72</v>
      </c>
      <c r="BA4" s="82" t="s">
        <v>73</v>
      </c>
      <c r="BB4" s="82" t="s">
        <v>1</v>
      </c>
      <c r="BC4" s="82" t="s">
        <v>74</v>
      </c>
      <c r="BD4" s="82" t="s">
        <v>68</v>
      </c>
    </row>
    <row r="5" spans="2:56" ht="6.95" customHeight="1">
      <c r="B5" s="18"/>
      <c r="L5" s="18"/>
      <c r="AZ5" s="82" t="s">
        <v>75</v>
      </c>
      <c r="BA5" s="82" t="s">
        <v>75</v>
      </c>
      <c r="BB5" s="82" t="s">
        <v>1</v>
      </c>
      <c r="BC5" s="82" t="s">
        <v>76</v>
      </c>
      <c r="BD5" s="82" t="s">
        <v>68</v>
      </c>
    </row>
    <row r="6" spans="2:56" s="1" customFormat="1" ht="12" customHeight="1">
      <c r="B6" s="34"/>
      <c r="D6" s="87" t="s">
        <v>16</v>
      </c>
      <c r="I6" s="88"/>
      <c r="L6" s="34"/>
    </row>
    <row r="7" spans="2:56" s="1" customFormat="1" ht="36.950000000000003" customHeight="1">
      <c r="B7" s="34"/>
      <c r="E7" s="255" t="s">
        <v>17</v>
      </c>
      <c r="F7" s="256"/>
      <c r="G7" s="256"/>
      <c r="H7" s="256"/>
      <c r="I7" s="88"/>
      <c r="L7" s="34"/>
    </row>
    <row r="8" spans="2:56" s="1" customFormat="1">
      <c r="B8" s="34"/>
      <c r="I8" s="88"/>
      <c r="L8" s="34"/>
    </row>
    <row r="9" spans="2:56" s="1" customFormat="1" ht="12" customHeight="1">
      <c r="B9" s="34"/>
      <c r="D9" s="87" t="s">
        <v>18</v>
      </c>
      <c r="F9" s="15" t="s">
        <v>19</v>
      </c>
      <c r="I9" s="89" t="s">
        <v>20</v>
      </c>
      <c r="J9" s="15" t="s">
        <v>1</v>
      </c>
      <c r="L9" s="34"/>
    </row>
    <row r="10" spans="2:56" s="1" customFormat="1" ht="12" customHeight="1">
      <c r="B10" s="34"/>
      <c r="D10" s="87" t="s">
        <v>21</v>
      </c>
      <c r="F10" s="15" t="s">
        <v>22</v>
      </c>
      <c r="I10" s="89" t="s">
        <v>23</v>
      </c>
      <c r="J10" s="90">
        <f>'Rekapitulace stavby'!AN8</f>
        <v>43544</v>
      </c>
      <c r="L10" s="34"/>
    </row>
    <row r="11" spans="2:56" s="1" customFormat="1" ht="10.9" customHeight="1">
      <c r="B11" s="34"/>
      <c r="I11" s="88"/>
      <c r="L11" s="34"/>
    </row>
    <row r="12" spans="2:56" s="1" customFormat="1" ht="12" customHeight="1">
      <c r="B12" s="34"/>
      <c r="D12" s="87" t="s">
        <v>24</v>
      </c>
      <c r="I12" s="89" t="s">
        <v>25</v>
      </c>
      <c r="J12" s="15" t="s">
        <v>1</v>
      </c>
      <c r="L12" s="34"/>
    </row>
    <row r="13" spans="2:56" s="1" customFormat="1" ht="18" customHeight="1">
      <c r="B13" s="34"/>
      <c r="E13" s="15" t="s">
        <v>26</v>
      </c>
      <c r="I13" s="89" t="s">
        <v>27</v>
      </c>
      <c r="J13" s="15" t="s">
        <v>1</v>
      </c>
      <c r="L13" s="34"/>
    </row>
    <row r="14" spans="2:56" s="1" customFormat="1" ht="6.95" customHeight="1">
      <c r="B14" s="34"/>
      <c r="I14" s="88"/>
      <c r="L14" s="34"/>
    </row>
    <row r="15" spans="2:56" s="1" customFormat="1" ht="12" customHeight="1">
      <c r="B15" s="34"/>
      <c r="D15" s="87" t="s">
        <v>28</v>
      </c>
      <c r="I15" s="89" t="s">
        <v>25</v>
      </c>
      <c r="J15" s="28" t="str">
        <f>'Rekapitulace stavby'!AN13</f>
        <v>Vyplň údaj</v>
      </c>
      <c r="L15" s="34"/>
    </row>
    <row r="16" spans="2:56" s="1" customFormat="1" ht="18" customHeight="1">
      <c r="B16" s="34"/>
      <c r="E16" s="257" t="str">
        <f>'Rekapitulace stavby'!E14</f>
        <v>Vyplň údaj</v>
      </c>
      <c r="F16" s="258"/>
      <c r="G16" s="258"/>
      <c r="H16" s="258"/>
      <c r="I16" s="89" t="s">
        <v>27</v>
      </c>
      <c r="J16" s="28" t="str">
        <f>'Rekapitulace stavby'!AN14</f>
        <v>Vyplň údaj</v>
      </c>
      <c r="L16" s="34"/>
    </row>
    <row r="17" spans="2:12" s="1" customFormat="1" ht="6.95" customHeight="1">
      <c r="B17" s="34"/>
      <c r="I17" s="88"/>
      <c r="L17" s="34"/>
    </row>
    <row r="18" spans="2:12" s="1" customFormat="1" ht="12" customHeight="1">
      <c r="B18" s="34"/>
      <c r="D18" s="87" t="s">
        <v>30</v>
      </c>
      <c r="I18" s="89" t="s">
        <v>25</v>
      </c>
      <c r="J18" s="15" t="str">
        <f>IF('Rekapitulace stavby'!AN16="","",'Rekapitulace stavby'!AN16)</f>
        <v/>
      </c>
      <c r="L18" s="34"/>
    </row>
    <row r="19" spans="2:12" s="1" customFormat="1" ht="18" customHeight="1">
      <c r="B19" s="34"/>
      <c r="E19" s="15" t="str">
        <f>IF('Rekapitulace stavby'!E17="","",'Rekapitulace stavby'!E17)</f>
        <v xml:space="preserve"> </v>
      </c>
      <c r="I19" s="89" t="s">
        <v>27</v>
      </c>
      <c r="J19" s="15" t="str">
        <f>IF('Rekapitulace stavby'!AN17="","",'Rekapitulace stavby'!AN17)</f>
        <v/>
      </c>
      <c r="L19" s="34"/>
    </row>
    <row r="20" spans="2:12" s="1" customFormat="1" ht="6.95" customHeight="1">
      <c r="B20" s="34"/>
      <c r="I20" s="88"/>
      <c r="L20" s="34"/>
    </row>
    <row r="21" spans="2:12" s="1" customFormat="1" ht="12" customHeight="1">
      <c r="B21" s="34"/>
      <c r="D21" s="87" t="s">
        <v>32</v>
      </c>
      <c r="I21" s="89" t="s">
        <v>25</v>
      </c>
      <c r="J21" s="15" t="s">
        <v>1</v>
      </c>
      <c r="L21" s="34"/>
    </row>
    <row r="22" spans="2:12" s="1" customFormat="1" ht="18" customHeight="1">
      <c r="B22" s="34"/>
      <c r="E22" s="15" t="s">
        <v>33</v>
      </c>
      <c r="I22" s="89" t="s">
        <v>27</v>
      </c>
      <c r="J22" s="15" t="s">
        <v>1</v>
      </c>
      <c r="L22" s="34"/>
    </row>
    <row r="23" spans="2:12" s="1" customFormat="1" ht="6.95" customHeight="1">
      <c r="B23" s="34"/>
      <c r="I23" s="88"/>
      <c r="L23" s="34"/>
    </row>
    <row r="24" spans="2:12" s="1" customFormat="1" ht="12" customHeight="1">
      <c r="B24" s="34"/>
      <c r="D24" s="87" t="s">
        <v>34</v>
      </c>
      <c r="I24" s="88"/>
      <c r="L24" s="34"/>
    </row>
    <row r="25" spans="2:12" s="5" customFormat="1" ht="16.5" customHeight="1">
      <c r="B25" s="91"/>
      <c r="E25" s="259" t="s">
        <v>1</v>
      </c>
      <c r="F25" s="259"/>
      <c r="G25" s="259"/>
      <c r="H25" s="259"/>
      <c r="I25" s="92"/>
      <c r="L25" s="91"/>
    </row>
    <row r="26" spans="2:12" s="1" customFormat="1" ht="6.95" customHeight="1">
      <c r="B26" s="34"/>
      <c r="I26" s="88"/>
      <c r="L26" s="34"/>
    </row>
    <row r="27" spans="2:12" s="1" customFormat="1" ht="6.95" customHeight="1">
      <c r="B27" s="34"/>
      <c r="D27" s="45"/>
      <c r="E27" s="45"/>
      <c r="F27" s="45"/>
      <c r="G27" s="45"/>
      <c r="H27" s="45"/>
      <c r="I27" s="93"/>
      <c r="J27" s="45"/>
      <c r="K27" s="45"/>
      <c r="L27" s="34"/>
    </row>
    <row r="28" spans="2:12" s="1" customFormat="1" ht="25.35" customHeight="1">
      <c r="B28" s="34"/>
      <c r="D28" s="220" t="s">
        <v>35</v>
      </c>
      <c r="E28" s="221"/>
      <c r="F28" s="221"/>
      <c r="G28" s="221"/>
      <c r="H28" s="221"/>
      <c r="I28" s="222"/>
      <c r="J28" s="223">
        <f>ROUND(J84, 2)</f>
        <v>0</v>
      </c>
      <c r="L28" s="34"/>
    </row>
    <row r="29" spans="2:12" s="1" customFormat="1" ht="6.95" customHeight="1">
      <c r="B29" s="34"/>
      <c r="D29" s="45"/>
      <c r="E29" s="45"/>
      <c r="F29" s="45"/>
      <c r="G29" s="45"/>
      <c r="H29" s="45"/>
      <c r="I29" s="93"/>
      <c r="J29" s="45"/>
      <c r="K29" s="45"/>
      <c r="L29" s="34"/>
    </row>
    <row r="30" spans="2:12" s="1" customFormat="1" ht="14.45" customHeight="1">
      <c r="B30" s="94"/>
      <c r="C30" s="95"/>
      <c r="D30" s="95"/>
      <c r="E30" s="95"/>
      <c r="F30" s="95"/>
      <c r="G30" s="95"/>
      <c r="H30" s="95"/>
      <c r="I30" s="96"/>
      <c r="J30" s="95"/>
      <c r="K30" s="95"/>
      <c r="L30" s="34"/>
    </row>
    <row r="34" spans="2:47" s="1" customFormat="1" ht="6.95" customHeight="1">
      <c r="B34" s="97"/>
      <c r="C34" s="98"/>
      <c r="D34" s="98"/>
      <c r="E34" s="98"/>
      <c r="F34" s="98"/>
      <c r="G34" s="98"/>
      <c r="H34" s="98"/>
      <c r="I34" s="99"/>
      <c r="J34" s="98"/>
      <c r="K34" s="98"/>
      <c r="L34" s="34"/>
    </row>
    <row r="35" spans="2:47" s="1" customFormat="1" ht="24.95" customHeight="1">
      <c r="B35" s="32"/>
      <c r="C35" s="21" t="s">
        <v>77</v>
      </c>
      <c r="D35" s="33"/>
      <c r="E35" s="33"/>
      <c r="F35" s="33"/>
      <c r="G35" s="33"/>
      <c r="H35" s="33"/>
      <c r="I35" s="88"/>
      <c r="J35" s="33"/>
      <c r="K35" s="33"/>
      <c r="L35" s="34"/>
    </row>
    <row r="36" spans="2:47" s="1" customFormat="1" ht="6.95" customHeight="1">
      <c r="B36" s="32"/>
      <c r="C36" s="33"/>
      <c r="D36" s="33"/>
      <c r="E36" s="33"/>
      <c r="F36" s="33"/>
      <c r="G36" s="33"/>
      <c r="H36" s="33"/>
      <c r="I36" s="88"/>
      <c r="J36" s="33"/>
      <c r="K36" s="33"/>
      <c r="L36" s="34"/>
    </row>
    <row r="37" spans="2:47" s="1" customFormat="1" ht="12" customHeight="1">
      <c r="B37" s="32"/>
      <c r="C37" s="27" t="s">
        <v>16</v>
      </c>
      <c r="D37" s="33"/>
      <c r="E37" s="33"/>
      <c r="F37" s="33"/>
      <c r="G37" s="33"/>
      <c r="H37" s="33"/>
      <c r="I37" s="88"/>
      <c r="J37" s="33"/>
      <c r="K37" s="33"/>
      <c r="L37" s="34"/>
    </row>
    <row r="38" spans="2:47" s="1" customFormat="1" ht="16.5" customHeight="1">
      <c r="B38" s="32"/>
      <c r="C38" s="33"/>
      <c r="D38" s="33"/>
      <c r="E38" s="230" t="str">
        <f>E7</f>
        <v>Oprava střechy levého křídla krematorium Liberec</v>
      </c>
      <c r="F38" s="229"/>
      <c r="G38" s="229"/>
      <c r="H38" s="229"/>
      <c r="I38" s="88"/>
      <c r="J38" s="33"/>
      <c r="K38" s="33"/>
      <c r="L38" s="34"/>
    </row>
    <row r="39" spans="2:47" s="1" customFormat="1" ht="6.95" customHeight="1">
      <c r="B39" s="32"/>
      <c r="C39" s="33"/>
      <c r="D39" s="33"/>
      <c r="E39" s="33"/>
      <c r="F39" s="33"/>
      <c r="G39" s="33"/>
      <c r="H39" s="33"/>
      <c r="I39" s="88"/>
      <c r="J39" s="33"/>
      <c r="K39" s="33"/>
      <c r="L39" s="34"/>
    </row>
    <row r="40" spans="2:47" s="1" customFormat="1" ht="12" customHeight="1">
      <c r="B40" s="32"/>
      <c r="C40" s="27" t="s">
        <v>21</v>
      </c>
      <c r="D40" s="33"/>
      <c r="E40" s="33"/>
      <c r="F40" s="25" t="str">
        <f>F10</f>
        <v xml:space="preserve"> </v>
      </c>
      <c r="G40" s="33"/>
      <c r="H40" s="33"/>
      <c r="I40" s="89" t="s">
        <v>23</v>
      </c>
      <c r="J40" s="44">
        <f>IF(J10="","",J10)</f>
        <v>43544</v>
      </c>
      <c r="K40" s="33"/>
      <c r="L40" s="34"/>
    </row>
    <row r="41" spans="2:47" s="1" customFormat="1" ht="6.95" customHeight="1">
      <c r="B41" s="32"/>
      <c r="C41" s="33"/>
      <c r="D41" s="33"/>
      <c r="E41" s="33"/>
      <c r="F41" s="33"/>
      <c r="G41" s="33"/>
      <c r="H41" s="33"/>
      <c r="I41" s="88"/>
      <c r="J41" s="33"/>
      <c r="K41" s="33"/>
      <c r="L41" s="34"/>
    </row>
    <row r="42" spans="2:47" s="1" customFormat="1" ht="13.7" customHeight="1">
      <c r="B42" s="32"/>
      <c r="C42" s="27" t="s">
        <v>24</v>
      </c>
      <c r="D42" s="33"/>
      <c r="E42" s="33"/>
      <c r="F42" s="25" t="str">
        <f>E13</f>
        <v>Statutární město Liberec</v>
      </c>
      <c r="G42" s="33"/>
      <c r="H42" s="33"/>
      <c r="I42" s="89" t="s">
        <v>30</v>
      </c>
      <c r="J42" s="30" t="str">
        <f>E19</f>
        <v xml:space="preserve"> </v>
      </c>
      <c r="K42" s="33"/>
      <c r="L42" s="34"/>
    </row>
    <row r="43" spans="2:47" s="1" customFormat="1" ht="13.7" customHeight="1">
      <c r="B43" s="32"/>
      <c r="C43" s="27" t="s">
        <v>28</v>
      </c>
      <c r="D43" s="33"/>
      <c r="E43" s="33"/>
      <c r="F43" s="25" t="str">
        <f>IF(E16="","",E16)</f>
        <v>Vyplň údaj</v>
      </c>
      <c r="G43" s="33"/>
      <c r="H43" s="33"/>
      <c r="I43" s="89" t="s">
        <v>32</v>
      </c>
      <c r="J43" s="30" t="str">
        <f>E22</f>
        <v>PROPOS Liberec s.r.o.</v>
      </c>
      <c r="K43" s="33"/>
      <c r="L43" s="34"/>
    </row>
    <row r="44" spans="2:47" s="1" customFormat="1" ht="10.35" customHeight="1">
      <c r="B44" s="32"/>
      <c r="C44" s="33"/>
      <c r="D44" s="33"/>
      <c r="E44" s="33"/>
      <c r="F44" s="33"/>
      <c r="G44" s="33"/>
      <c r="H44" s="33"/>
      <c r="I44" s="88"/>
      <c r="J44" s="33"/>
      <c r="K44" s="33"/>
      <c r="L44" s="34"/>
    </row>
    <row r="45" spans="2:47" s="1" customFormat="1" ht="29.25" customHeight="1">
      <c r="B45" s="32"/>
      <c r="C45" s="100" t="s">
        <v>78</v>
      </c>
      <c r="D45" s="101"/>
      <c r="E45" s="101"/>
      <c r="F45" s="101"/>
      <c r="G45" s="101"/>
      <c r="H45" s="101"/>
      <c r="I45" s="102"/>
      <c r="J45" s="103" t="s">
        <v>79</v>
      </c>
      <c r="K45" s="101"/>
      <c r="L45" s="34"/>
    </row>
    <row r="46" spans="2:47" s="1" customFormat="1" ht="10.35" customHeight="1">
      <c r="B46" s="32"/>
      <c r="C46" s="33"/>
      <c r="D46" s="33"/>
      <c r="E46" s="33"/>
      <c r="F46" s="33"/>
      <c r="G46" s="33"/>
      <c r="H46" s="33"/>
      <c r="I46" s="88"/>
      <c r="J46" s="33"/>
      <c r="K46" s="33"/>
      <c r="L46" s="34"/>
    </row>
    <row r="47" spans="2:47" s="1" customFormat="1" ht="22.9" customHeight="1">
      <c r="B47" s="32"/>
      <c r="C47" s="104" t="s">
        <v>80</v>
      </c>
      <c r="D47" s="33"/>
      <c r="E47" s="33"/>
      <c r="F47" s="33"/>
      <c r="G47" s="33"/>
      <c r="H47" s="33"/>
      <c r="I47" s="88"/>
      <c r="J47" s="62">
        <f>J84</f>
        <v>0</v>
      </c>
      <c r="K47" s="33"/>
      <c r="L47" s="34"/>
      <c r="AU47" s="15" t="s">
        <v>81</v>
      </c>
    </row>
    <row r="48" spans="2:47" s="6" customFormat="1" ht="24.95" customHeight="1">
      <c r="B48" s="105"/>
      <c r="C48" s="106"/>
      <c r="D48" s="107" t="s">
        <v>82</v>
      </c>
      <c r="E48" s="108"/>
      <c r="F48" s="108"/>
      <c r="G48" s="108"/>
      <c r="H48" s="108"/>
      <c r="I48" s="109"/>
      <c r="J48" s="110">
        <f>J85</f>
        <v>0</v>
      </c>
      <c r="K48" s="106"/>
      <c r="L48" s="111"/>
    </row>
    <row r="49" spans="2:12" s="7" customFormat="1" ht="19.899999999999999" customHeight="1">
      <c r="B49" s="112"/>
      <c r="C49" s="113"/>
      <c r="D49" s="114" t="s">
        <v>83</v>
      </c>
      <c r="E49" s="115"/>
      <c r="F49" s="115"/>
      <c r="G49" s="115"/>
      <c r="H49" s="115"/>
      <c r="I49" s="116"/>
      <c r="J49" s="117">
        <f>J86</f>
        <v>0</v>
      </c>
      <c r="K49" s="113"/>
      <c r="L49" s="118"/>
    </row>
    <row r="50" spans="2:12" s="7" customFormat="1" ht="19.899999999999999" customHeight="1">
      <c r="B50" s="112"/>
      <c r="C50" s="113"/>
      <c r="D50" s="114" t="s">
        <v>84</v>
      </c>
      <c r="E50" s="115"/>
      <c r="F50" s="115"/>
      <c r="G50" s="115"/>
      <c r="H50" s="115"/>
      <c r="I50" s="116"/>
      <c r="J50" s="117">
        <f>J109</f>
        <v>0</v>
      </c>
      <c r="K50" s="113"/>
      <c r="L50" s="118"/>
    </row>
    <row r="51" spans="2:12" s="7" customFormat="1" ht="19.899999999999999" customHeight="1">
      <c r="B51" s="112"/>
      <c r="C51" s="113"/>
      <c r="D51" s="114" t="s">
        <v>85</v>
      </c>
      <c r="E51" s="115"/>
      <c r="F51" s="115"/>
      <c r="G51" s="115"/>
      <c r="H51" s="115"/>
      <c r="I51" s="116"/>
      <c r="J51" s="117">
        <f>J166</f>
        <v>0</v>
      </c>
      <c r="K51" s="113"/>
      <c r="L51" s="118"/>
    </row>
    <row r="52" spans="2:12" s="7" customFormat="1" ht="19.899999999999999" customHeight="1">
      <c r="B52" s="112"/>
      <c r="C52" s="113"/>
      <c r="D52" s="114" t="s">
        <v>86</v>
      </c>
      <c r="E52" s="115"/>
      <c r="F52" s="115"/>
      <c r="G52" s="115"/>
      <c r="H52" s="115"/>
      <c r="I52" s="116"/>
      <c r="J52" s="117">
        <f>J180</f>
        <v>0</v>
      </c>
      <c r="K52" s="113"/>
      <c r="L52" s="118"/>
    </row>
    <row r="53" spans="2:12" s="6" customFormat="1" ht="24.95" customHeight="1">
      <c r="B53" s="105"/>
      <c r="C53" s="106"/>
      <c r="D53" s="107" t="s">
        <v>87</v>
      </c>
      <c r="E53" s="108"/>
      <c r="F53" s="108"/>
      <c r="G53" s="108"/>
      <c r="H53" s="108"/>
      <c r="I53" s="109"/>
      <c r="J53" s="110">
        <f>J182</f>
        <v>0</v>
      </c>
      <c r="K53" s="106"/>
      <c r="L53" s="111"/>
    </row>
    <row r="54" spans="2:12" s="7" customFormat="1" ht="19.899999999999999" customHeight="1">
      <c r="B54" s="112"/>
      <c r="C54" s="113"/>
      <c r="D54" s="114" t="s">
        <v>88</v>
      </c>
      <c r="E54" s="115"/>
      <c r="F54" s="115"/>
      <c r="G54" s="115"/>
      <c r="H54" s="115"/>
      <c r="I54" s="116"/>
      <c r="J54" s="117">
        <f>J183</f>
        <v>0</v>
      </c>
      <c r="K54" s="113"/>
      <c r="L54" s="118"/>
    </row>
    <row r="55" spans="2:12" s="7" customFormat="1" ht="19.899999999999999" customHeight="1">
      <c r="B55" s="112"/>
      <c r="C55" s="113"/>
      <c r="D55" s="114" t="s">
        <v>89</v>
      </c>
      <c r="E55" s="115"/>
      <c r="F55" s="115"/>
      <c r="G55" s="115"/>
      <c r="H55" s="115"/>
      <c r="I55" s="116"/>
      <c r="J55" s="117">
        <f>J214</f>
        <v>0</v>
      </c>
      <c r="K55" s="113"/>
      <c r="L55" s="118"/>
    </row>
    <row r="56" spans="2:12" s="7" customFormat="1" ht="19.899999999999999" customHeight="1">
      <c r="B56" s="112"/>
      <c r="C56" s="113"/>
      <c r="D56" s="114" t="s">
        <v>90</v>
      </c>
      <c r="E56" s="115"/>
      <c r="F56" s="115"/>
      <c r="G56" s="115"/>
      <c r="H56" s="115"/>
      <c r="I56" s="116"/>
      <c r="J56" s="117">
        <f>J223</f>
        <v>0</v>
      </c>
      <c r="K56" s="113"/>
      <c r="L56" s="118"/>
    </row>
    <row r="57" spans="2:12" s="7" customFormat="1" ht="19.899999999999999" customHeight="1">
      <c r="B57" s="112"/>
      <c r="C57" s="113"/>
      <c r="D57" s="114" t="s">
        <v>91</v>
      </c>
      <c r="E57" s="115"/>
      <c r="F57" s="115"/>
      <c r="G57" s="115"/>
      <c r="H57" s="115"/>
      <c r="I57" s="116"/>
      <c r="J57" s="117">
        <f>J233</f>
        <v>0</v>
      </c>
      <c r="K57" s="113"/>
      <c r="L57" s="118"/>
    </row>
    <row r="58" spans="2:12" s="7" customFormat="1" ht="19.899999999999999" customHeight="1">
      <c r="B58" s="112"/>
      <c r="C58" s="113"/>
      <c r="D58" s="114" t="s">
        <v>92</v>
      </c>
      <c r="E58" s="115"/>
      <c r="F58" s="115"/>
      <c r="G58" s="115"/>
      <c r="H58" s="115"/>
      <c r="I58" s="116"/>
      <c r="J58" s="117">
        <f>J262</f>
        <v>0</v>
      </c>
      <c r="K58" s="113"/>
      <c r="L58" s="118"/>
    </row>
    <row r="59" spans="2:12" s="7" customFormat="1" ht="19.899999999999999" customHeight="1">
      <c r="B59" s="112"/>
      <c r="C59" s="113"/>
      <c r="D59" s="114" t="s">
        <v>93</v>
      </c>
      <c r="E59" s="115"/>
      <c r="F59" s="115"/>
      <c r="G59" s="115"/>
      <c r="H59" s="115"/>
      <c r="I59" s="116"/>
      <c r="J59" s="117">
        <f>J266</f>
        <v>0</v>
      </c>
      <c r="K59" s="113"/>
      <c r="L59" s="118"/>
    </row>
    <row r="60" spans="2:12" s="7" customFormat="1" ht="19.899999999999999" customHeight="1">
      <c r="B60" s="112"/>
      <c r="C60" s="113"/>
      <c r="D60" s="114" t="s">
        <v>94</v>
      </c>
      <c r="E60" s="115"/>
      <c r="F60" s="115"/>
      <c r="G60" s="115"/>
      <c r="H60" s="115"/>
      <c r="I60" s="116"/>
      <c r="J60" s="117">
        <f>J360</f>
        <v>0</v>
      </c>
      <c r="K60" s="113"/>
      <c r="L60" s="118"/>
    </row>
    <row r="61" spans="2:12" s="7" customFormat="1" ht="19.899999999999999" customHeight="1">
      <c r="B61" s="112"/>
      <c r="C61" s="113"/>
      <c r="D61" s="114" t="s">
        <v>95</v>
      </c>
      <c r="E61" s="115"/>
      <c r="F61" s="115"/>
      <c r="G61" s="115"/>
      <c r="H61" s="115"/>
      <c r="I61" s="116"/>
      <c r="J61" s="117">
        <f>J382</f>
        <v>0</v>
      </c>
      <c r="K61" s="113"/>
      <c r="L61" s="118"/>
    </row>
    <row r="62" spans="2:12" s="7" customFormat="1" ht="19.899999999999999" customHeight="1">
      <c r="B62" s="112"/>
      <c r="C62" s="113"/>
      <c r="D62" s="114" t="s">
        <v>96</v>
      </c>
      <c r="E62" s="115"/>
      <c r="F62" s="115"/>
      <c r="G62" s="115"/>
      <c r="H62" s="115"/>
      <c r="I62" s="116"/>
      <c r="J62" s="117">
        <f>J400</f>
        <v>0</v>
      </c>
      <c r="K62" s="113"/>
      <c r="L62" s="118"/>
    </row>
    <row r="63" spans="2:12" s="7" customFormat="1" ht="19.899999999999999" customHeight="1">
      <c r="B63" s="112"/>
      <c r="C63" s="113"/>
      <c r="D63" s="114" t="s">
        <v>97</v>
      </c>
      <c r="E63" s="115"/>
      <c r="F63" s="115"/>
      <c r="G63" s="115"/>
      <c r="H63" s="115"/>
      <c r="I63" s="116"/>
      <c r="J63" s="117">
        <f>J408</f>
        <v>0</v>
      </c>
      <c r="K63" s="113"/>
      <c r="L63" s="118"/>
    </row>
    <row r="64" spans="2:12" s="7" customFormat="1" ht="19.899999999999999" customHeight="1">
      <c r="B64" s="112"/>
      <c r="C64" s="113"/>
      <c r="D64" s="114" t="s">
        <v>98</v>
      </c>
      <c r="E64" s="115"/>
      <c r="F64" s="115"/>
      <c r="G64" s="115"/>
      <c r="H64" s="115"/>
      <c r="I64" s="116"/>
      <c r="J64" s="117">
        <f>J432</f>
        <v>0</v>
      </c>
      <c r="K64" s="113"/>
      <c r="L64" s="118"/>
    </row>
    <row r="65" spans="2:12" s="7" customFormat="1" ht="19.899999999999999" customHeight="1">
      <c r="B65" s="112"/>
      <c r="C65" s="113"/>
      <c r="D65" s="114" t="s">
        <v>99</v>
      </c>
      <c r="E65" s="115"/>
      <c r="F65" s="115"/>
      <c r="G65" s="115"/>
      <c r="H65" s="115"/>
      <c r="I65" s="116"/>
      <c r="J65" s="117">
        <f>J451</f>
        <v>0</v>
      </c>
      <c r="K65" s="113"/>
      <c r="L65" s="118"/>
    </row>
    <row r="66" spans="2:12" s="6" customFormat="1" ht="24.95" customHeight="1">
      <c r="B66" s="105"/>
      <c r="C66" s="106"/>
      <c r="D66" s="107" t="s">
        <v>100</v>
      </c>
      <c r="E66" s="108"/>
      <c r="F66" s="108"/>
      <c r="G66" s="108"/>
      <c r="H66" s="108"/>
      <c r="I66" s="109"/>
      <c r="J66" s="110">
        <f>J456</f>
        <v>0</v>
      </c>
      <c r="K66" s="106"/>
      <c r="L66" s="111"/>
    </row>
    <row r="67" spans="2:12" s="1" customFormat="1" ht="21.75" customHeight="1">
      <c r="B67" s="32"/>
      <c r="C67" s="33"/>
      <c r="D67" s="33"/>
      <c r="E67" s="33"/>
      <c r="F67" s="33"/>
      <c r="G67" s="33"/>
      <c r="H67" s="33"/>
      <c r="I67" s="88"/>
      <c r="J67" s="33"/>
      <c r="K67" s="33"/>
      <c r="L67" s="34"/>
    </row>
    <row r="68" spans="2:12" s="1" customFormat="1" ht="6.95" customHeight="1">
      <c r="B68" s="35"/>
      <c r="C68" s="36"/>
      <c r="D68" s="36"/>
      <c r="E68" s="36"/>
      <c r="F68" s="36"/>
      <c r="G68" s="36"/>
      <c r="H68" s="36"/>
      <c r="I68" s="96"/>
      <c r="J68" s="36"/>
      <c r="K68" s="36"/>
      <c r="L68" s="34"/>
    </row>
    <row r="72" spans="2:12" s="1" customFormat="1" ht="6.95" customHeight="1">
      <c r="B72" s="37"/>
      <c r="C72" s="38"/>
      <c r="D72" s="38"/>
      <c r="E72" s="38"/>
      <c r="F72" s="38"/>
      <c r="G72" s="38"/>
      <c r="H72" s="38"/>
      <c r="I72" s="99"/>
      <c r="J72" s="38"/>
      <c r="K72" s="38"/>
      <c r="L72" s="34"/>
    </row>
    <row r="73" spans="2:12" s="1" customFormat="1" ht="24.95" customHeight="1">
      <c r="B73" s="32"/>
      <c r="C73" s="21" t="s">
        <v>101</v>
      </c>
      <c r="D73" s="33"/>
      <c r="E73" s="33"/>
      <c r="F73" s="33"/>
      <c r="G73" s="33"/>
      <c r="H73" s="33"/>
      <c r="I73" s="88"/>
      <c r="J73" s="33"/>
      <c r="K73" s="33"/>
      <c r="L73" s="34"/>
    </row>
    <row r="74" spans="2:12" s="1" customFormat="1" ht="6.95" customHeight="1">
      <c r="B74" s="32"/>
      <c r="C74" s="33"/>
      <c r="D74" s="33"/>
      <c r="E74" s="33"/>
      <c r="F74" s="33"/>
      <c r="G74" s="33"/>
      <c r="H74" s="33"/>
      <c r="I74" s="88"/>
      <c r="J74" s="33"/>
      <c r="K74" s="33"/>
      <c r="L74" s="34"/>
    </row>
    <row r="75" spans="2:12" s="1" customFormat="1" ht="12" customHeight="1">
      <c r="B75" s="32"/>
      <c r="C75" s="27" t="s">
        <v>16</v>
      </c>
      <c r="D75" s="33"/>
      <c r="E75" s="33"/>
      <c r="F75" s="33"/>
      <c r="G75" s="33"/>
      <c r="H75" s="33"/>
      <c r="I75" s="88"/>
      <c r="J75" s="33"/>
      <c r="K75" s="33"/>
      <c r="L75" s="34"/>
    </row>
    <row r="76" spans="2:12" s="1" customFormat="1" ht="16.5" customHeight="1">
      <c r="B76" s="32"/>
      <c r="C76" s="33"/>
      <c r="D76" s="33"/>
      <c r="E76" s="230" t="str">
        <f>E7</f>
        <v>Oprava střechy levého křídla krematorium Liberec</v>
      </c>
      <c r="F76" s="229"/>
      <c r="G76" s="229"/>
      <c r="H76" s="229"/>
      <c r="I76" s="88"/>
      <c r="J76" s="33"/>
      <c r="K76" s="33"/>
      <c r="L76" s="34"/>
    </row>
    <row r="77" spans="2:12" s="1" customFormat="1" ht="6.95" customHeight="1">
      <c r="B77" s="32"/>
      <c r="C77" s="33"/>
      <c r="D77" s="33"/>
      <c r="E77" s="33"/>
      <c r="F77" s="33"/>
      <c r="G77" s="33"/>
      <c r="H77" s="33"/>
      <c r="I77" s="88"/>
      <c r="J77" s="33"/>
      <c r="K77" s="33"/>
      <c r="L77" s="34"/>
    </row>
    <row r="78" spans="2:12" s="1" customFormat="1" ht="12" customHeight="1">
      <c r="B78" s="32"/>
      <c r="C78" s="27" t="s">
        <v>21</v>
      </c>
      <c r="D78" s="33"/>
      <c r="E78" s="33"/>
      <c r="F78" s="25" t="str">
        <f>F10</f>
        <v xml:space="preserve"> </v>
      </c>
      <c r="G78" s="33"/>
      <c r="H78" s="33"/>
      <c r="I78" s="89" t="s">
        <v>23</v>
      </c>
      <c r="J78" s="44">
        <f>IF(J10="","",J10)</f>
        <v>43544</v>
      </c>
      <c r="K78" s="33"/>
      <c r="L78" s="34"/>
    </row>
    <row r="79" spans="2:12" s="1" customFormat="1" ht="6.95" customHeight="1">
      <c r="B79" s="32"/>
      <c r="C79" s="33"/>
      <c r="D79" s="33"/>
      <c r="E79" s="33"/>
      <c r="F79" s="33"/>
      <c r="G79" s="33"/>
      <c r="H79" s="33"/>
      <c r="I79" s="88"/>
      <c r="J79" s="33"/>
      <c r="K79" s="33"/>
      <c r="L79" s="34"/>
    </row>
    <row r="80" spans="2:12" s="1" customFormat="1" ht="13.7" customHeight="1">
      <c r="B80" s="32"/>
      <c r="C80" s="27" t="s">
        <v>24</v>
      </c>
      <c r="D80" s="33"/>
      <c r="E80" s="33"/>
      <c r="F80" s="25" t="str">
        <f>E13</f>
        <v>Statutární město Liberec</v>
      </c>
      <c r="G80" s="33"/>
      <c r="H80" s="33"/>
      <c r="I80" s="89" t="s">
        <v>30</v>
      </c>
      <c r="J80" s="30" t="str">
        <f>E19</f>
        <v xml:space="preserve"> </v>
      </c>
      <c r="K80" s="33"/>
      <c r="L80" s="34"/>
    </row>
    <row r="81" spans="2:65" s="1" customFormat="1" ht="13.7" customHeight="1">
      <c r="B81" s="32"/>
      <c r="C81" s="27" t="s">
        <v>28</v>
      </c>
      <c r="D81" s="33"/>
      <c r="E81" s="33"/>
      <c r="F81" s="25" t="str">
        <f>IF(E16="","",E16)</f>
        <v>Vyplň údaj</v>
      </c>
      <c r="G81" s="33"/>
      <c r="H81" s="33"/>
      <c r="I81" s="89" t="s">
        <v>32</v>
      </c>
      <c r="J81" s="30" t="str">
        <f>E22</f>
        <v>PROPOS Liberec s.r.o.</v>
      </c>
      <c r="K81" s="33"/>
      <c r="L81" s="34"/>
    </row>
    <row r="82" spans="2:65" s="1" customFormat="1" ht="10.35" customHeight="1">
      <c r="B82" s="32"/>
      <c r="C82" s="33"/>
      <c r="D82" s="33"/>
      <c r="E82" s="33"/>
      <c r="F82" s="33"/>
      <c r="G82" s="33"/>
      <c r="H82" s="33"/>
      <c r="I82" s="88"/>
      <c r="J82" s="33"/>
      <c r="K82" s="33"/>
      <c r="L82" s="34"/>
    </row>
    <row r="83" spans="2:65" s="8" customFormat="1" ht="29.25" customHeight="1">
      <c r="B83" s="119"/>
      <c r="C83" s="120" t="s">
        <v>102</v>
      </c>
      <c r="D83" s="121" t="s">
        <v>43</v>
      </c>
      <c r="E83" s="121" t="s">
        <v>40</v>
      </c>
      <c r="F83" s="121" t="s">
        <v>41</v>
      </c>
      <c r="G83" s="121" t="s">
        <v>103</v>
      </c>
      <c r="H83" s="121" t="s">
        <v>104</v>
      </c>
      <c r="I83" s="122" t="s">
        <v>105</v>
      </c>
      <c r="J83" s="121" t="s">
        <v>79</v>
      </c>
      <c r="K83" s="123" t="s">
        <v>106</v>
      </c>
      <c r="L83" s="124"/>
      <c r="M83" s="53" t="s">
        <v>1</v>
      </c>
      <c r="N83" s="54" t="s">
        <v>36</v>
      </c>
      <c r="O83" s="54" t="s">
        <v>107</v>
      </c>
      <c r="P83" s="54" t="s">
        <v>108</v>
      </c>
      <c r="Q83" s="54" t="s">
        <v>109</v>
      </c>
      <c r="R83" s="54" t="s">
        <v>110</v>
      </c>
      <c r="S83" s="54" t="s">
        <v>111</v>
      </c>
      <c r="T83" s="55" t="s">
        <v>112</v>
      </c>
    </row>
    <row r="84" spans="2:65" s="1" customFormat="1" ht="22.9" customHeight="1">
      <c r="B84" s="32"/>
      <c r="C84" s="60" t="s">
        <v>113</v>
      </c>
      <c r="D84" s="33"/>
      <c r="E84" s="33"/>
      <c r="F84" s="33"/>
      <c r="G84" s="33"/>
      <c r="H84" s="33"/>
      <c r="I84" s="88"/>
      <c r="J84" s="125">
        <f>BK84</f>
        <v>0</v>
      </c>
      <c r="K84" s="33"/>
      <c r="L84" s="34"/>
      <c r="M84" s="56"/>
      <c r="N84" s="57"/>
      <c r="O84" s="57"/>
      <c r="P84" s="126">
        <f>P85+P182+P456</f>
        <v>0</v>
      </c>
      <c r="Q84" s="57"/>
      <c r="R84" s="126">
        <f>R85+R182+R456</f>
        <v>18.921533520000001</v>
      </c>
      <c r="S84" s="57"/>
      <c r="T84" s="127">
        <f>T85+T182+T456</f>
        <v>28.91027579</v>
      </c>
      <c r="AT84" s="15" t="s">
        <v>57</v>
      </c>
      <c r="AU84" s="15" t="s">
        <v>81</v>
      </c>
      <c r="BK84" s="128">
        <f>BK85+BK182+BK456</f>
        <v>0</v>
      </c>
    </row>
    <row r="85" spans="2:65" s="9" customFormat="1" ht="25.9" customHeight="1">
      <c r="B85" s="129"/>
      <c r="C85" s="130"/>
      <c r="D85" s="131" t="s">
        <v>57</v>
      </c>
      <c r="E85" s="132" t="s">
        <v>114</v>
      </c>
      <c r="F85" s="132" t="s">
        <v>115</v>
      </c>
      <c r="G85" s="130"/>
      <c r="H85" s="130"/>
      <c r="I85" s="133"/>
      <c r="J85" s="134">
        <f>BK85</f>
        <v>0</v>
      </c>
      <c r="K85" s="130"/>
      <c r="L85" s="135"/>
      <c r="M85" s="136"/>
      <c r="N85" s="137"/>
      <c r="O85" s="137"/>
      <c r="P85" s="138">
        <f>P86+P109+P166+P180</f>
        <v>0</v>
      </c>
      <c r="Q85" s="137"/>
      <c r="R85" s="138">
        <f>R86+R109+R166+R180</f>
        <v>8.7520385500000017</v>
      </c>
      <c r="S85" s="137"/>
      <c r="T85" s="139">
        <f>T86+T109+T166+T180</f>
        <v>18.34027</v>
      </c>
      <c r="AR85" s="140" t="s">
        <v>63</v>
      </c>
      <c r="AT85" s="141" t="s">
        <v>57</v>
      </c>
      <c r="AU85" s="141" t="s">
        <v>58</v>
      </c>
      <c r="AY85" s="140" t="s">
        <v>116</v>
      </c>
      <c r="BK85" s="142">
        <f>BK86+BK109+BK166+BK180</f>
        <v>0</v>
      </c>
    </row>
    <row r="86" spans="2:65" s="9" customFormat="1" ht="22.9" customHeight="1">
      <c r="B86" s="129"/>
      <c r="C86" s="130"/>
      <c r="D86" s="131" t="s">
        <v>57</v>
      </c>
      <c r="E86" s="143" t="s">
        <v>117</v>
      </c>
      <c r="F86" s="143" t="s">
        <v>118</v>
      </c>
      <c r="G86" s="130"/>
      <c r="H86" s="130"/>
      <c r="I86" s="133"/>
      <c r="J86" s="144">
        <f>BK86</f>
        <v>0</v>
      </c>
      <c r="K86" s="130"/>
      <c r="L86" s="135"/>
      <c r="M86" s="136"/>
      <c r="N86" s="137"/>
      <c r="O86" s="137"/>
      <c r="P86" s="138">
        <f>SUM(P87:P108)</f>
        <v>0</v>
      </c>
      <c r="Q86" s="137"/>
      <c r="R86" s="138">
        <f>SUM(R87:R108)</f>
        <v>8.6903860200000018</v>
      </c>
      <c r="S86" s="137"/>
      <c r="T86" s="139">
        <f>SUM(T87:T108)</f>
        <v>0</v>
      </c>
      <c r="AR86" s="140" t="s">
        <v>63</v>
      </c>
      <c r="AT86" s="141" t="s">
        <v>57</v>
      </c>
      <c r="AU86" s="141" t="s">
        <v>63</v>
      </c>
      <c r="AY86" s="140" t="s">
        <v>116</v>
      </c>
      <c r="BK86" s="142">
        <f>SUM(BK87:BK108)</f>
        <v>0</v>
      </c>
    </row>
    <row r="87" spans="2:65" s="1" customFormat="1" ht="16.5" customHeight="1">
      <c r="B87" s="32"/>
      <c r="C87" s="145" t="s">
        <v>63</v>
      </c>
      <c r="D87" s="145" t="s">
        <v>119</v>
      </c>
      <c r="E87" s="146" t="s">
        <v>120</v>
      </c>
      <c r="F87" s="147" t="s">
        <v>121</v>
      </c>
      <c r="G87" s="148" t="s">
        <v>122</v>
      </c>
      <c r="H87" s="149">
        <v>39.688000000000002</v>
      </c>
      <c r="I87" s="150"/>
      <c r="J87" s="151">
        <f>ROUND(I87*H87,2)</f>
        <v>0</v>
      </c>
      <c r="K87" s="147" t="s">
        <v>1</v>
      </c>
      <c r="L87" s="34"/>
      <c r="M87" s="152" t="s">
        <v>1</v>
      </c>
      <c r="N87" s="153" t="s">
        <v>37</v>
      </c>
      <c r="O87" s="49"/>
      <c r="P87" s="154">
        <f>O87*H87</f>
        <v>0</v>
      </c>
      <c r="Q87" s="154">
        <v>5.7000000000000002E-3</v>
      </c>
      <c r="R87" s="154">
        <f>Q87*H87</f>
        <v>0.22622160000000002</v>
      </c>
      <c r="S87" s="154">
        <v>0</v>
      </c>
      <c r="T87" s="155">
        <f>S87*H87</f>
        <v>0</v>
      </c>
      <c r="AR87" s="15" t="s">
        <v>123</v>
      </c>
      <c r="AT87" s="15" t="s">
        <v>119</v>
      </c>
      <c r="AU87" s="15" t="s">
        <v>68</v>
      </c>
      <c r="AY87" s="15" t="s">
        <v>116</v>
      </c>
      <c r="BE87" s="156">
        <f>IF(N87="základní",J87,0)</f>
        <v>0</v>
      </c>
      <c r="BF87" s="156">
        <f>IF(N87="snížená",J87,0)</f>
        <v>0</v>
      </c>
      <c r="BG87" s="156">
        <f>IF(N87="zákl. přenesená",J87,0)</f>
        <v>0</v>
      </c>
      <c r="BH87" s="156">
        <f>IF(N87="sníž. přenesená",J87,0)</f>
        <v>0</v>
      </c>
      <c r="BI87" s="156">
        <f>IF(N87="nulová",J87,0)</f>
        <v>0</v>
      </c>
      <c r="BJ87" s="15" t="s">
        <v>124</v>
      </c>
      <c r="BK87" s="156">
        <f>ROUND(I87*H87,2)</f>
        <v>0</v>
      </c>
      <c r="BL87" s="15" t="s">
        <v>123</v>
      </c>
      <c r="BM87" s="15" t="s">
        <v>125</v>
      </c>
    </row>
    <row r="88" spans="2:65" s="10" customFormat="1">
      <c r="B88" s="157"/>
      <c r="C88" s="158"/>
      <c r="D88" s="159" t="s">
        <v>126</v>
      </c>
      <c r="E88" s="160" t="s">
        <v>1</v>
      </c>
      <c r="F88" s="161" t="s">
        <v>127</v>
      </c>
      <c r="G88" s="158"/>
      <c r="H88" s="160" t="s">
        <v>1</v>
      </c>
      <c r="I88" s="162"/>
      <c r="J88" s="158"/>
      <c r="K88" s="158"/>
      <c r="L88" s="163"/>
      <c r="M88" s="164"/>
      <c r="N88" s="165"/>
      <c r="O88" s="165"/>
      <c r="P88" s="165"/>
      <c r="Q88" s="165"/>
      <c r="R88" s="165"/>
      <c r="S88" s="165"/>
      <c r="T88" s="166"/>
      <c r="AT88" s="167" t="s">
        <v>126</v>
      </c>
      <c r="AU88" s="167" t="s">
        <v>68</v>
      </c>
      <c r="AV88" s="10" t="s">
        <v>63</v>
      </c>
      <c r="AW88" s="10" t="s">
        <v>31</v>
      </c>
      <c r="AX88" s="10" t="s">
        <v>58</v>
      </c>
      <c r="AY88" s="167" t="s">
        <v>116</v>
      </c>
    </row>
    <row r="89" spans="2:65" s="11" customFormat="1">
      <c r="B89" s="168"/>
      <c r="C89" s="169"/>
      <c r="D89" s="159" t="s">
        <v>126</v>
      </c>
      <c r="E89" s="170" t="s">
        <v>1</v>
      </c>
      <c r="F89" s="171" t="s">
        <v>128</v>
      </c>
      <c r="G89" s="169"/>
      <c r="H89" s="172">
        <v>39.688000000000002</v>
      </c>
      <c r="I89" s="173"/>
      <c r="J89" s="169"/>
      <c r="K89" s="169"/>
      <c r="L89" s="174"/>
      <c r="M89" s="175"/>
      <c r="N89" s="176"/>
      <c r="O89" s="176"/>
      <c r="P89" s="176"/>
      <c r="Q89" s="176"/>
      <c r="R89" s="176"/>
      <c r="S89" s="176"/>
      <c r="T89" s="177"/>
      <c r="AT89" s="178" t="s">
        <v>126</v>
      </c>
      <c r="AU89" s="178" t="s">
        <v>68</v>
      </c>
      <c r="AV89" s="11" t="s">
        <v>68</v>
      </c>
      <c r="AW89" s="11" t="s">
        <v>31</v>
      </c>
      <c r="AX89" s="11" t="s">
        <v>58</v>
      </c>
      <c r="AY89" s="178" t="s">
        <v>116</v>
      </c>
    </row>
    <row r="90" spans="2:65" s="12" customFormat="1">
      <c r="B90" s="179"/>
      <c r="C90" s="180"/>
      <c r="D90" s="159" t="s">
        <v>126</v>
      </c>
      <c r="E90" s="181" t="s">
        <v>1</v>
      </c>
      <c r="F90" s="182" t="s">
        <v>129</v>
      </c>
      <c r="G90" s="180"/>
      <c r="H90" s="183">
        <v>39.688000000000002</v>
      </c>
      <c r="I90" s="184"/>
      <c r="J90" s="180"/>
      <c r="K90" s="180"/>
      <c r="L90" s="185"/>
      <c r="M90" s="186"/>
      <c r="N90" s="187"/>
      <c r="O90" s="187"/>
      <c r="P90" s="187"/>
      <c r="Q90" s="187"/>
      <c r="R90" s="187"/>
      <c r="S90" s="187"/>
      <c r="T90" s="188"/>
      <c r="AT90" s="189" t="s">
        <v>126</v>
      </c>
      <c r="AU90" s="189" t="s">
        <v>68</v>
      </c>
      <c r="AV90" s="12" t="s">
        <v>123</v>
      </c>
      <c r="AW90" s="12" t="s">
        <v>31</v>
      </c>
      <c r="AX90" s="12" t="s">
        <v>63</v>
      </c>
      <c r="AY90" s="189" t="s">
        <v>116</v>
      </c>
    </row>
    <row r="91" spans="2:65" s="1" customFormat="1" ht="16.5" customHeight="1">
      <c r="B91" s="32"/>
      <c r="C91" s="145" t="s">
        <v>68</v>
      </c>
      <c r="D91" s="145" t="s">
        <v>119</v>
      </c>
      <c r="E91" s="146" t="s">
        <v>130</v>
      </c>
      <c r="F91" s="147" t="s">
        <v>131</v>
      </c>
      <c r="G91" s="148" t="s">
        <v>122</v>
      </c>
      <c r="H91" s="149">
        <v>436.63900000000001</v>
      </c>
      <c r="I91" s="150"/>
      <c r="J91" s="151">
        <f>ROUND(I91*H91,2)</f>
        <v>0</v>
      </c>
      <c r="K91" s="147" t="s">
        <v>132</v>
      </c>
      <c r="L91" s="34"/>
      <c r="M91" s="152" t="s">
        <v>1</v>
      </c>
      <c r="N91" s="153" t="s">
        <v>37</v>
      </c>
      <c r="O91" s="49"/>
      <c r="P91" s="154">
        <f>O91*H91</f>
        <v>0</v>
      </c>
      <c r="Q91" s="154">
        <v>5.7000000000000002E-3</v>
      </c>
      <c r="R91" s="154">
        <f>Q91*H91</f>
        <v>2.4888423</v>
      </c>
      <c r="S91" s="154">
        <v>0</v>
      </c>
      <c r="T91" s="155">
        <f>S91*H91</f>
        <v>0</v>
      </c>
      <c r="AR91" s="15" t="s">
        <v>123</v>
      </c>
      <c r="AT91" s="15" t="s">
        <v>119</v>
      </c>
      <c r="AU91" s="15" t="s">
        <v>68</v>
      </c>
      <c r="AY91" s="15" t="s">
        <v>116</v>
      </c>
      <c r="BE91" s="156">
        <f>IF(N91="základní",J91,0)</f>
        <v>0</v>
      </c>
      <c r="BF91" s="156">
        <f>IF(N91="snížená",J91,0)</f>
        <v>0</v>
      </c>
      <c r="BG91" s="156">
        <f>IF(N91="zákl. přenesená",J91,0)</f>
        <v>0</v>
      </c>
      <c r="BH91" s="156">
        <f>IF(N91="sníž. přenesená",J91,0)</f>
        <v>0</v>
      </c>
      <c r="BI91" s="156">
        <f>IF(N91="nulová",J91,0)</f>
        <v>0</v>
      </c>
      <c r="BJ91" s="15" t="s">
        <v>124</v>
      </c>
      <c r="BK91" s="156">
        <f>ROUND(I91*H91,2)</f>
        <v>0</v>
      </c>
      <c r="BL91" s="15" t="s">
        <v>123</v>
      </c>
      <c r="BM91" s="15" t="s">
        <v>133</v>
      </c>
    </row>
    <row r="92" spans="2:65" s="10" customFormat="1">
      <c r="B92" s="157"/>
      <c r="C92" s="158"/>
      <c r="D92" s="159" t="s">
        <v>126</v>
      </c>
      <c r="E92" s="160" t="s">
        <v>1</v>
      </c>
      <c r="F92" s="161" t="s">
        <v>134</v>
      </c>
      <c r="G92" s="158"/>
      <c r="H92" s="160" t="s">
        <v>1</v>
      </c>
      <c r="I92" s="162"/>
      <c r="J92" s="158"/>
      <c r="K92" s="158"/>
      <c r="L92" s="163"/>
      <c r="M92" s="164"/>
      <c r="N92" s="165"/>
      <c r="O92" s="165"/>
      <c r="P92" s="165"/>
      <c r="Q92" s="165"/>
      <c r="R92" s="165"/>
      <c r="S92" s="165"/>
      <c r="T92" s="166"/>
      <c r="AT92" s="167" t="s">
        <v>126</v>
      </c>
      <c r="AU92" s="167" t="s">
        <v>68</v>
      </c>
      <c r="AV92" s="10" t="s">
        <v>63</v>
      </c>
      <c r="AW92" s="10" t="s">
        <v>31</v>
      </c>
      <c r="AX92" s="10" t="s">
        <v>58</v>
      </c>
      <c r="AY92" s="167" t="s">
        <v>116</v>
      </c>
    </row>
    <row r="93" spans="2:65" s="11" customFormat="1">
      <c r="B93" s="168"/>
      <c r="C93" s="169"/>
      <c r="D93" s="159" t="s">
        <v>126</v>
      </c>
      <c r="E93" s="170" t="s">
        <v>1</v>
      </c>
      <c r="F93" s="171" t="s">
        <v>135</v>
      </c>
      <c r="G93" s="169"/>
      <c r="H93" s="172">
        <v>436.63900000000001</v>
      </c>
      <c r="I93" s="173"/>
      <c r="J93" s="169"/>
      <c r="K93" s="169"/>
      <c r="L93" s="174"/>
      <c r="M93" s="175"/>
      <c r="N93" s="176"/>
      <c r="O93" s="176"/>
      <c r="P93" s="176"/>
      <c r="Q93" s="176"/>
      <c r="R93" s="176"/>
      <c r="S93" s="176"/>
      <c r="T93" s="177"/>
      <c r="AT93" s="178" t="s">
        <v>126</v>
      </c>
      <c r="AU93" s="178" t="s">
        <v>68</v>
      </c>
      <c r="AV93" s="11" t="s">
        <v>68</v>
      </c>
      <c r="AW93" s="11" t="s">
        <v>31</v>
      </c>
      <c r="AX93" s="11" t="s">
        <v>58</v>
      </c>
      <c r="AY93" s="178" t="s">
        <v>116</v>
      </c>
    </row>
    <row r="94" spans="2:65" s="12" customFormat="1">
      <c r="B94" s="179"/>
      <c r="C94" s="180"/>
      <c r="D94" s="159" t="s">
        <v>126</v>
      </c>
      <c r="E94" s="181" t="s">
        <v>1</v>
      </c>
      <c r="F94" s="182" t="s">
        <v>129</v>
      </c>
      <c r="G94" s="180"/>
      <c r="H94" s="183">
        <v>436.63900000000001</v>
      </c>
      <c r="I94" s="184"/>
      <c r="J94" s="180"/>
      <c r="K94" s="180"/>
      <c r="L94" s="185"/>
      <c r="M94" s="186"/>
      <c r="N94" s="187"/>
      <c r="O94" s="187"/>
      <c r="P94" s="187"/>
      <c r="Q94" s="187"/>
      <c r="R94" s="187"/>
      <c r="S94" s="187"/>
      <c r="T94" s="188"/>
      <c r="AT94" s="189" t="s">
        <v>126</v>
      </c>
      <c r="AU94" s="189" t="s">
        <v>68</v>
      </c>
      <c r="AV94" s="12" t="s">
        <v>123</v>
      </c>
      <c r="AW94" s="12" t="s">
        <v>31</v>
      </c>
      <c r="AX94" s="12" t="s">
        <v>63</v>
      </c>
      <c r="AY94" s="189" t="s">
        <v>116</v>
      </c>
    </row>
    <row r="95" spans="2:65" s="1" customFormat="1" ht="16.5" customHeight="1">
      <c r="B95" s="32"/>
      <c r="C95" s="145" t="s">
        <v>124</v>
      </c>
      <c r="D95" s="145" t="s">
        <v>119</v>
      </c>
      <c r="E95" s="146" t="s">
        <v>136</v>
      </c>
      <c r="F95" s="147" t="s">
        <v>137</v>
      </c>
      <c r="G95" s="148" t="s">
        <v>122</v>
      </c>
      <c r="H95" s="149">
        <v>50</v>
      </c>
      <c r="I95" s="150"/>
      <c r="J95" s="151">
        <f>ROUND(I95*H95,2)</f>
        <v>0</v>
      </c>
      <c r="K95" s="147" t="s">
        <v>132</v>
      </c>
      <c r="L95" s="34"/>
      <c r="M95" s="152" t="s">
        <v>1</v>
      </c>
      <c r="N95" s="153" t="s">
        <v>37</v>
      </c>
      <c r="O95" s="49"/>
      <c r="P95" s="154">
        <f>O95*H95</f>
        <v>0</v>
      </c>
      <c r="Q95" s="154">
        <v>1.3599999999999999E-2</v>
      </c>
      <c r="R95" s="154">
        <f>Q95*H95</f>
        <v>0.67999999999999994</v>
      </c>
      <c r="S95" s="154">
        <v>0</v>
      </c>
      <c r="T95" s="155">
        <f>S95*H95</f>
        <v>0</v>
      </c>
      <c r="AR95" s="15" t="s">
        <v>123</v>
      </c>
      <c r="AT95" s="15" t="s">
        <v>119</v>
      </c>
      <c r="AU95" s="15" t="s">
        <v>68</v>
      </c>
      <c r="AY95" s="15" t="s">
        <v>116</v>
      </c>
      <c r="BE95" s="156">
        <f>IF(N95="základní",J95,0)</f>
        <v>0</v>
      </c>
      <c r="BF95" s="156">
        <f>IF(N95="snížená",J95,0)</f>
        <v>0</v>
      </c>
      <c r="BG95" s="156">
        <f>IF(N95="zákl. přenesená",J95,0)</f>
        <v>0</v>
      </c>
      <c r="BH95" s="156">
        <f>IF(N95="sníž. přenesená",J95,0)</f>
        <v>0</v>
      </c>
      <c r="BI95" s="156">
        <f>IF(N95="nulová",J95,0)</f>
        <v>0</v>
      </c>
      <c r="BJ95" s="15" t="s">
        <v>124</v>
      </c>
      <c r="BK95" s="156">
        <f>ROUND(I95*H95,2)</f>
        <v>0</v>
      </c>
      <c r="BL95" s="15" t="s">
        <v>123</v>
      </c>
      <c r="BM95" s="15" t="s">
        <v>138</v>
      </c>
    </row>
    <row r="96" spans="2:65" s="10" customFormat="1">
      <c r="B96" s="157"/>
      <c r="C96" s="158"/>
      <c r="D96" s="159" t="s">
        <v>126</v>
      </c>
      <c r="E96" s="160" t="s">
        <v>1</v>
      </c>
      <c r="F96" s="161" t="s">
        <v>139</v>
      </c>
      <c r="G96" s="158"/>
      <c r="H96" s="160" t="s">
        <v>1</v>
      </c>
      <c r="I96" s="162"/>
      <c r="J96" s="158"/>
      <c r="K96" s="158"/>
      <c r="L96" s="163"/>
      <c r="M96" s="164"/>
      <c r="N96" s="165"/>
      <c r="O96" s="165"/>
      <c r="P96" s="165"/>
      <c r="Q96" s="165"/>
      <c r="R96" s="165"/>
      <c r="S96" s="165"/>
      <c r="T96" s="166"/>
      <c r="AT96" s="167" t="s">
        <v>126</v>
      </c>
      <c r="AU96" s="167" t="s">
        <v>68</v>
      </c>
      <c r="AV96" s="10" t="s">
        <v>63</v>
      </c>
      <c r="AW96" s="10" t="s">
        <v>31</v>
      </c>
      <c r="AX96" s="10" t="s">
        <v>58</v>
      </c>
      <c r="AY96" s="167" t="s">
        <v>116</v>
      </c>
    </row>
    <row r="97" spans="2:65" s="11" customFormat="1">
      <c r="B97" s="168"/>
      <c r="C97" s="169"/>
      <c r="D97" s="159" t="s">
        <v>126</v>
      </c>
      <c r="E97" s="170" t="s">
        <v>1</v>
      </c>
      <c r="F97" s="171" t="s">
        <v>140</v>
      </c>
      <c r="G97" s="169"/>
      <c r="H97" s="172">
        <v>50</v>
      </c>
      <c r="I97" s="173"/>
      <c r="J97" s="169"/>
      <c r="K97" s="169"/>
      <c r="L97" s="174"/>
      <c r="M97" s="175"/>
      <c r="N97" s="176"/>
      <c r="O97" s="176"/>
      <c r="P97" s="176"/>
      <c r="Q97" s="176"/>
      <c r="R97" s="176"/>
      <c r="S97" s="176"/>
      <c r="T97" s="177"/>
      <c r="AT97" s="178" t="s">
        <v>126</v>
      </c>
      <c r="AU97" s="178" t="s">
        <v>68</v>
      </c>
      <c r="AV97" s="11" t="s">
        <v>68</v>
      </c>
      <c r="AW97" s="11" t="s">
        <v>31</v>
      </c>
      <c r="AX97" s="11" t="s">
        <v>58</v>
      </c>
      <c r="AY97" s="178" t="s">
        <v>116</v>
      </c>
    </row>
    <row r="98" spans="2:65" s="12" customFormat="1">
      <c r="B98" s="179"/>
      <c r="C98" s="180"/>
      <c r="D98" s="159" t="s">
        <v>126</v>
      </c>
      <c r="E98" s="181" t="s">
        <v>1</v>
      </c>
      <c r="F98" s="182" t="s">
        <v>129</v>
      </c>
      <c r="G98" s="180"/>
      <c r="H98" s="183">
        <v>50</v>
      </c>
      <c r="I98" s="184"/>
      <c r="J98" s="180"/>
      <c r="K98" s="180"/>
      <c r="L98" s="185"/>
      <c r="M98" s="186"/>
      <c r="N98" s="187"/>
      <c r="O98" s="187"/>
      <c r="P98" s="187"/>
      <c r="Q98" s="187"/>
      <c r="R98" s="187"/>
      <c r="S98" s="187"/>
      <c r="T98" s="188"/>
      <c r="AT98" s="189" t="s">
        <v>126</v>
      </c>
      <c r="AU98" s="189" t="s">
        <v>68</v>
      </c>
      <c r="AV98" s="12" t="s">
        <v>123</v>
      </c>
      <c r="AW98" s="12" t="s">
        <v>31</v>
      </c>
      <c r="AX98" s="12" t="s">
        <v>63</v>
      </c>
      <c r="AY98" s="189" t="s">
        <v>116</v>
      </c>
    </row>
    <row r="99" spans="2:65" s="1" customFormat="1" ht="16.5" customHeight="1">
      <c r="B99" s="32"/>
      <c r="C99" s="145" t="s">
        <v>123</v>
      </c>
      <c r="D99" s="145" t="s">
        <v>119</v>
      </c>
      <c r="E99" s="146" t="s">
        <v>141</v>
      </c>
      <c r="F99" s="147" t="s">
        <v>142</v>
      </c>
      <c r="G99" s="148" t="s">
        <v>122</v>
      </c>
      <c r="H99" s="149">
        <v>104.279</v>
      </c>
      <c r="I99" s="150"/>
      <c r="J99" s="151">
        <f>ROUND(I99*H99,2)</f>
        <v>0</v>
      </c>
      <c r="K99" s="147" t="s">
        <v>132</v>
      </c>
      <c r="L99" s="34"/>
      <c r="M99" s="152" t="s">
        <v>1</v>
      </c>
      <c r="N99" s="153" t="s">
        <v>37</v>
      </c>
      <c r="O99" s="49"/>
      <c r="P99" s="154">
        <f>O99*H99</f>
        <v>0</v>
      </c>
      <c r="Q99" s="154">
        <v>1.6279999999999999E-2</v>
      </c>
      <c r="R99" s="154">
        <f>Q99*H99</f>
        <v>1.6976621199999999</v>
      </c>
      <c r="S99" s="154">
        <v>0</v>
      </c>
      <c r="T99" s="155">
        <f>S99*H99</f>
        <v>0</v>
      </c>
      <c r="AR99" s="15" t="s">
        <v>123</v>
      </c>
      <c r="AT99" s="15" t="s">
        <v>119</v>
      </c>
      <c r="AU99" s="15" t="s">
        <v>68</v>
      </c>
      <c r="AY99" s="15" t="s">
        <v>116</v>
      </c>
      <c r="BE99" s="156">
        <f>IF(N99="základní",J99,0)</f>
        <v>0</v>
      </c>
      <c r="BF99" s="156">
        <f>IF(N99="snížená",J99,0)</f>
        <v>0</v>
      </c>
      <c r="BG99" s="156">
        <f>IF(N99="zákl. přenesená",J99,0)</f>
        <v>0</v>
      </c>
      <c r="BH99" s="156">
        <f>IF(N99="sníž. přenesená",J99,0)</f>
        <v>0</v>
      </c>
      <c r="BI99" s="156">
        <f>IF(N99="nulová",J99,0)</f>
        <v>0</v>
      </c>
      <c r="BJ99" s="15" t="s">
        <v>124</v>
      </c>
      <c r="BK99" s="156">
        <f>ROUND(I99*H99,2)</f>
        <v>0</v>
      </c>
      <c r="BL99" s="15" t="s">
        <v>123</v>
      </c>
      <c r="BM99" s="15" t="s">
        <v>143</v>
      </c>
    </row>
    <row r="100" spans="2:65" s="10" customFormat="1">
      <c r="B100" s="157"/>
      <c r="C100" s="158"/>
      <c r="D100" s="159" t="s">
        <v>126</v>
      </c>
      <c r="E100" s="160" t="s">
        <v>1</v>
      </c>
      <c r="F100" s="161" t="s">
        <v>144</v>
      </c>
      <c r="G100" s="158"/>
      <c r="H100" s="160" t="s">
        <v>1</v>
      </c>
      <c r="I100" s="162"/>
      <c r="J100" s="158"/>
      <c r="K100" s="158"/>
      <c r="L100" s="163"/>
      <c r="M100" s="164"/>
      <c r="N100" s="165"/>
      <c r="O100" s="165"/>
      <c r="P100" s="165"/>
      <c r="Q100" s="165"/>
      <c r="R100" s="165"/>
      <c r="S100" s="165"/>
      <c r="T100" s="166"/>
      <c r="AT100" s="167" t="s">
        <v>126</v>
      </c>
      <c r="AU100" s="167" t="s">
        <v>68</v>
      </c>
      <c r="AV100" s="10" t="s">
        <v>63</v>
      </c>
      <c r="AW100" s="10" t="s">
        <v>31</v>
      </c>
      <c r="AX100" s="10" t="s">
        <v>58</v>
      </c>
      <c r="AY100" s="167" t="s">
        <v>116</v>
      </c>
    </row>
    <row r="101" spans="2:65" s="11" customFormat="1">
      <c r="B101" s="168"/>
      <c r="C101" s="169"/>
      <c r="D101" s="159" t="s">
        <v>126</v>
      </c>
      <c r="E101" s="170" t="s">
        <v>1</v>
      </c>
      <c r="F101" s="171" t="s">
        <v>145</v>
      </c>
      <c r="G101" s="169"/>
      <c r="H101" s="172">
        <v>208.559</v>
      </c>
      <c r="I101" s="173"/>
      <c r="J101" s="169"/>
      <c r="K101" s="169"/>
      <c r="L101" s="174"/>
      <c r="M101" s="175"/>
      <c r="N101" s="176"/>
      <c r="O101" s="176"/>
      <c r="P101" s="176"/>
      <c r="Q101" s="176"/>
      <c r="R101" s="176"/>
      <c r="S101" s="176"/>
      <c r="T101" s="177"/>
      <c r="AT101" s="178" t="s">
        <v>126</v>
      </c>
      <c r="AU101" s="178" t="s">
        <v>68</v>
      </c>
      <c r="AV101" s="11" t="s">
        <v>68</v>
      </c>
      <c r="AW101" s="11" t="s">
        <v>31</v>
      </c>
      <c r="AX101" s="11" t="s">
        <v>58</v>
      </c>
      <c r="AY101" s="178" t="s">
        <v>116</v>
      </c>
    </row>
    <row r="102" spans="2:65" s="10" customFormat="1">
      <c r="B102" s="157"/>
      <c r="C102" s="158"/>
      <c r="D102" s="159" t="s">
        <v>126</v>
      </c>
      <c r="E102" s="160" t="s">
        <v>1</v>
      </c>
      <c r="F102" s="161" t="s">
        <v>146</v>
      </c>
      <c r="G102" s="158"/>
      <c r="H102" s="160" t="s">
        <v>1</v>
      </c>
      <c r="I102" s="162"/>
      <c r="J102" s="158"/>
      <c r="K102" s="158"/>
      <c r="L102" s="163"/>
      <c r="M102" s="164"/>
      <c r="N102" s="165"/>
      <c r="O102" s="165"/>
      <c r="P102" s="165"/>
      <c r="Q102" s="165"/>
      <c r="R102" s="165"/>
      <c r="S102" s="165"/>
      <c r="T102" s="166"/>
      <c r="AT102" s="167" t="s">
        <v>126</v>
      </c>
      <c r="AU102" s="167" t="s">
        <v>68</v>
      </c>
      <c r="AV102" s="10" t="s">
        <v>63</v>
      </c>
      <c r="AW102" s="10" t="s">
        <v>31</v>
      </c>
      <c r="AX102" s="10" t="s">
        <v>58</v>
      </c>
      <c r="AY102" s="167" t="s">
        <v>116</v>
      </c>
    </row>
    <row r="103" spans="2:65" s="11" customFormat="1">
      <c r="B103" s="168"/>
      <c r="C103" s="169"/>
      <c r="D103" s="159" t="s">
        <v>126</v>
      </c>
      <c r="E103" s="170" t="s">
        <v>1</v>
      </c>
      <c r="F103" s="171" t="s">
        <v>147</v>
      </c>
      <c r="G103" s="169"/>
      <c r="H103" s="172">
        <v>-104.28</v>
      </c>
      <c r="I103" s="173"/>
      <c r="J103" s="169"/>
      <c r="K103" s="169"/>
      <c r="L103" s="174"/>
      <c r="M103" s="175"/>
      <c r="N103" s="176"/>
      <c r="O103" s="176"/>
      <c r="P103" s="176"/>
      <c r="Q103" s="176"/>
      <c r="R103" s="176"/>
      <c r="S103" s="176"/>
      <c r="T103" s="177"/>
      <c r="AT103" s="178" t="s">
        <v>126</v>
      </c>
      <c r="AU103" s="178" t="s">
        <v>68</v>
      </c>
      <c r="AV103" s="11" t="s">
        <v>68</v>
      </c>
      <c r="AW103" s="11" t="s">
        <v>31</v>
      </c>
      <c r="AX103" s="11" t="s">
        <v>58</v>
      </c>
      <c r="AY103" s="178" t="s">
        <v>116</v>
      </c>
    </row>
    <row r="104" spans="2:65" s="12" customFormat="1">
      <c r="B104" s="179"/>
      <c r="C104" s="180"/>
      <c r="D104" s="159" t="s">
        <v>126</v>
      </c>
      <c r="E104" s="181" t="s">
        <v>1</v>
      </c>
      <c r="F104" s="182" t="s">
        <v>129</v>
      </c>
      <c r="G104" s="180"/>
      <c r="H104" s="183">
        <v>104.279</v>
      </c>
      <c r="I104" s="184"/>
      <c r="J104" s="180"/>
      <c r="K104" s="180"/>
      <c r="L104" s="185"/>
      <c r="M104" s="186"/>
      <c r="N104" s="187"/>
      <c r="O104" s="187"/>
      <c r="P104" s="187"/>
      <c r="Q104" s="187"/>
      <c r="R104" s="187"/>
      <c r="S104" s="187"/>
      <c r="T104" s="188"/>
      <c r="AT104" s="189" t="s">
        <v>126</v>
      </c>
      <c r="AU104" s="189" t="s">
        <v>68</v>
      </c>
      <c r="AV104" s="12" t="s">
        <v>123</v>
      </c>
      <c r="AW104" s="12" t="s">
        <v>31</v>
      </c>
      <c r="AX104" s="12" t="s">
        <v>63</v>
      </c>
      <c r="AY104" s="189" t="s">
        <v>116</v>
      </c>
    </row>
    <row r="105" spans="2:65" s="1" customFormat="1" ht="16.5" customHeight="1">
      <c r="B105" s="32"/>
      <c r="C105" s="145" t="s">
        <v>148</v>
      </c>
      <c r="D105" s="145" t="s">
        <v>119</v>
      </c>
      <c r="E105" s="146" t="s">
        <v>149</v>
      </c>
      <c r="F105" s="147" t="s">
        <v>150</v>
      </c>
      <c r="G105" s="148" t="s">
        <v>122</v>
      </c>
      <c r="H105" s="149">
        <v>104.28</v>
      </c>
      <c r="I105" s="150"/>
      <c r="J105" s="151">
        <f>ROUND(I105*H105,2)</f>
        <v>0</v>
      </c>
      <c r="K105" s="147" t="s">
        <v>1</v>
      </c>
      <c r="L105" s="34"/>
      <c r="M105" s="152" t="s">
        <v>1</v>
      </c>
      <c r="N105" s="153" t="s">
        <v>37</v>
      </c>
      <c r="O105" s="49"/>
      <c r="P105" s="154">
        <f>O105*H105</f>
        <v>0</v>
      </c>
      <c r="Q105" s="154">
        <v>3.4500000000000003E-2</v>
      </c>
      <c r="R105" s="154">
        <f>Q105*H105</f>
        <v>3.5976600000000003</v>
      </c>
      <c r="S105" s="154">
        <v>0</v>
      </c>
      <c r="T105" s="155">
        <f>S105*H105</f>
        <v>0</v>
      </c>
      <c r="AR105" s="15" t="s">
        <v>123</v>
      </c>
      <c r="AT105" s="15" t="s">
        <v>119</v>
      </c>
      <c r="AU105" s="15" t="s">
        <v>68</v>
      </c>
      <c r="AY105" s="15" t="s">
        <v>116</v>
      </c>
      <c r="BE105" s="156">
        <f>IF(N105="základní",J105,0)</f>
        <v>0</v>
      </c>
      <c r="BF105" s="156">
        <f>IF(N105="snížená",J105,0)</f>
        <v>0</v>
      </c>
      <c r="BG105" s="156">
        <f>IF(N105="zákl. přenesená",J105,0)</f>
        <v>0</v>
      </c>
      <c r="BH105" s="156">
        <f>IF(N105="sníž. přenesená",J105,0)</f>
        <v>0</v>
      </c>
      <c r="BI105" s="156">
        <f>IF(N105="nulová",J105,0)</f>
        <v>0</v>
      </c>
      <c r="BJ105" s="15" t="s">
        <v>124</v>
      </c>
      <c r="BK105" s="156">
        <f>ROUND(I105*H105,2)</f>
        <v>0</v>
      </c>
      <c r="BL105" s="15" t="s">
        <v>123</v>
      </c>
      <c r="BM105" s="15" t="s">
        <v>151</v>
      </c>
    </row>
    <row r="106" spans="2:65" s="10" customFormat="1">
      <c r="B106" s="157"/>
      <c r="C106" s="158"/>
      <c r="D106" s="159" t="s">
        <v>126</v>
      </c>
      <c r="E106" s="160" t="s">
        <v>1</v>
      </c>
      <c r="F106" s="161" t="s">
        <v>152</v>
      </c>
      <c r="G106" s="158"/>
      <c r="H106" s="160" t="s">
        <v>1</v>
      </c>
      <c r="I106" s="162"/>
      <c r="J106" s="158"/>
      <c r="K106" s="158"/>
      <c r="L106" s="163"/>
      <c r="M106" s="164"/>
      <c r="N106" s="165"/>
      <c r="O106" s="165"/>
      <c r="P106" s="165"/>
      <c r="Q106" s="165"/>
      <c r="R106" s="165"/>
      <c r="S106" s="165"/>
      <c r="T106" s="166"/>
      <c r="AT106" s="167" t="s">
        <v>126</v>
      </c>
      <c r="AU106" s="167" t="s">
        <v>68</v>
      </c>
      <c r="AV106" s="10" t="s">
        <v>63</v>
      </c>
      <c r="AW106" s="10" t="s">
        <v>31</v>
      </c>
      <c r="AX106" s="10" t="s">
        <v>58</v>
      </c>
      <c r="AY106" s="167" t="s">
        <v>116</v>
      </c>
    </row>
    <row r="107" spans="2:65" s="11" customFormat="1">
      <c r="B107" s="168"/>
      <c r="C107" s="169"/>
      <c r="D107" s="159" t="s">
        <v>126</v>
      </c>
      <c r="E107" s="170" t="s">
        <v>1</v>
      </c>
      <c r="F107" s="171" t="s">
        <v>153</v>
      </c>
      <c r="G107" s="169"/>
      <c r="H107" s="172">
        <v>104.28</v>
      </c>
      <c r="I107" s="173"/>
      <c r="J107" s="169"/>
      <c r="K107" s="169"/>
      <c r="L107" s="174"/>
      <c r="M107" s="175"/>
      <c r="N107" s="176"/>
      <c r="O107" s="176"/>
      <c r="P107" s="176"/>
      <c r="Q107" s="176"/>
      <c r="R107" s="176"/>
      <c r="S107" s="176"/>
      <c r="T107" s="177"/>
      <c r="AT107" s="178" t="s">
        <v>126</v>
      </c>
      <c r="AU107" s="178" t="s">
        <v>68</v>
      </c>
      <c r="AV107" s="11" t="s">
        <v>68</v>
      </c>
      <c r="AW107" s="11" t="s">
        <v>31</v>
      </c>
      <c r="AX107" s="11" t="s">
        <v>58</v>
      </c>
      <c r="AY107" s="178" t="s">
        <v>116</v>
      </c>
    </row>
    <row r="108" spans="2:65" s="12" customFormat="1">
      <c r="B108" s="179"/>
      <c r="C108" s="180"/>
      <c r="D108" s="159" t="s">
        <v>126</v>
      </c>
      <c r="E108" s="181" t="s">
        <v>1</v>
      </c>
      <c r="F108" s="182" t="s">
        <v>129</v>
      </c>
      <c r="G108" s="180"/>
      <c r="H108" s="183">
        <v>104.28</v>
      </c>
      <c r="I108" s="184"/>
      <c r="J108" s="180"/>
      <c r="K108" s="180"/>
      <c r="L108" s="185"/>
      <c r="M108" s="186"/>
      <c r="N108" s="187"/>
      <c r="O108" s="187"/>
      <c r="P108" s="187"/>
      <c r="Q108" s="187"/>
      <c r="R108" s="187"/>
      <c r="S108" s="187"/>
      <c r="T108" s="188"/>
      <c r="AT108" s="189" t="s">
        <v>126</v>
      </c>
      <c r="AU108" s="189" t="s">
        <v>68</v>
      </c>
      <c r="AV108" s="12" t="s">
        <v>123</v>
      </c>
      <c r="AW108" s="12" t="s">
        <v>31</v>
      </c>
      <c r="AX108" s="12" t="s">
        <v>63</v>
      </c>
      <c r="AY108" s="189" t="s">
        <v>116</v>
      </c>
    </row>
    <row r="109" spans="2:65" s="9" customFormat="1" ht="22.9" customHeight="1">
      <c r="B109" s="129"/>
      <c r="C109" s="130"/>
      <c r="D109" s="131" t="s">
        <v>57</v>
      </c>
      <c r="E109" s="143" t="s">
        <v>154</v>
      </c>
      <c r="F109" s="143" t="s">
        <v>155</v>
      </c>
      <c r="G109" s="130"/>
      <c r="H109" s="130"/>
      <c r="I109" s="133"/>
      <c r="J109" s="144">
        <f>BK109</f>
        <v>0</v>
      </c>
      <c r="K109" s="130"/>
      <c r="L109" s="135"/>
      <c r="M109" s="136"/>
      <c r="N109" s="137"/>
      <c r="O109" s="137"/>
      <c r="P109" s="138">
        <f>SUM(P110:P165)</f>
        <v>0</v>
      </c>
      <c r="Q109" s="137"/>
      <c r="R109" s="138">
        <f>SUM(R110:R165)</f>
        <v>6.1652530000000004E-2</v>
      </c>
      <c r="S109" s="137"/>
      <c r="T109" s="139">
        <f>SUM(T110:T165)</f>
        <v>18.34027</v>
      </c>
      <c r="AR109" s="140" t="s">
        <v>63</v>
      </c>
      <c r="AT109" s="141" t="s">
        <v>57</v>
      </c>
      <c r="AU109" s="141" t="s">
        <v>63</v>
      </c>
      <c r="AY109" s="140" t="s">
        <v>116</v>
      </c>
      <c r="BK109" s="142">
        <f>SUM(BK110:BK165)</f>
        <v>0</v>
      </c>
    </row>
    <row r="110" spans="2:65" s="1" customFormat="1" ht="16.5" customHeight="1">
      <c r="B110" s="32"/>
      <c r="C110" s="145" t="s">
        <v>117</v>
      </c>
      <c r="D110" s="145" t="s">
        <v>119</v>
      </c>
      <c r="E110" s="146" t="s">
        <v>156</v>
      </c>
      <c r="F110" s="147" t="s">
        <v>157</v>
      </c>
      <c r="G110" s="148" t="s">
        <v>122</v>
      </c>
      <c r="H110" s="149">
        <v>249.07300000000001</v>
      </c>
      <c r="I110" s="150"/>
      <c r="J110" s="151">
        <f>ROUND(I110*H110,2)</f>
        <v>0</v>
      </c>
      <c r="K110" s="147" t="s">
        <v>132</v>
      </c>
      <c r="L110" s="34"/>
      <c r="M110" s="152" t="s">
        <v>1</v>
      </c>
      <c r="N110" s="153" t="s">
        <v>37</v>
      </c>
      <c r="O110" s="49"/>
      <c r="P110" s="154">
        <f>O110*H110</f>
        <v>0</v>
      </c>
      <c r="Q110" s="154">
        <v>2.1000000000000001E-4</v>
      </c>
      <c r="R110" s="154">
        <f>Q110*H110</f>
        <v>5.2305330000000004E-2</v>
      </c>
      <c r="S110" s="154">
        <v>0</v>
      </c>
      <c r="T110" s="155">
        <f>S110*H110</f>
        <v>0</v>
      </c>
      <c r="AR110" s="15" t="s">
        <v>123</v>
      </c>
      <c r="AT110" s="15" t="s">
        <v>119</v>
      </c>
      <c r="AU110" s="15" t="s">
        <v>68</v>
      </c>
      <c r="AY110" s="15" t="s">
        <v>116</v>
      </c>
      <c r="BE110" s="156">
        <f>IF(N110="základní",J110,0)</f>
        <v>0</v>
      </c>
      <c r="BF110" s="156">
        <f>IF(N110="snížená",J110,0)</f>
        <v>0</v>
      </c>
      <c r="BG110" s="156">
        <f>IF(N110="zákl. přenesená",J110,0)</f>
        <v>0</v>
      </c>
      <c r="BH110" s="156">
        <f>IF(N110="sníž. přenesená",J110,0)</f>
        <v>0</v>
      </c>
      <c r="BI110" s="156">
        <f>IF(N110="nulová",J110,0)</f>
        <v>0</v>
      </c>
      <c r="BJ110" s="15" t="s">
        <v>124</v>
      </c>
      <c r="BK110" s="156">
        <f>ROUND(I110*H110,2)</f>
        <v>0</v>
      </c>
      <c r="BL110" s="15" t="s">
        <v>123</v>
      </c>
      <c r="BM110" s="15" t="s">
        <v>158</v>
      </c>
    </row>
    <row r="111" spans="2:65" s="10" customFormat="1">
      <c r="B111" s="157"/>
      <c r="C111" s="158"/>
      <c r="D111" s="159" t="s">
        <v>126</v>
      </c>
      <c r="E111" s="160" t="s">
        <v>1</v>
      </c>
      <c r="F111" s="161" t="s">
        <v>159</v>
      </c>
      <c r="G111" s="158"/>
      <c r="H111" s="160" t="s">
        <v>1</v>
      </c>
      <c r="I111" s="162"/>
      <c r="J111" s="158"/>
      <c r="K111" s="158"/>
      <c r="L111" s="163"/>
      <c r="M111" s="164"/>
      <c r="N111" s="165"/>
      <c r="O111" s="165"/>
      <c r="P111" s="165"/>
      <c r="Q111" s="165"/>
      <c r="R111" s="165"/>
      <c r="S111" s="165"/>
      <c r="T111" s="166"/>
      <c r="AT111" s="167" t="s">
        <v>126</v>
      </c>
      <c r="AU111" s="167" t="s">
        <v>68</v>
      </c>
      <c r="AV111" s="10" t="s">
        <v>63</v>
      </c>
      <c r="AW111" s="10" t="s">
        <v>31</v>
      </c>
      <c r="AX111" s="10" t="s">
        <v>58</v>
      </c>
      <c r="AY111" s="167" t="s">
        <v>116</v>
      </c>
    </row>
    <row r="112" spans="2:65" s="11" customFormat="1">
      <c r="B112" s="168"/>
      <c r="C112" s="169"/>
      <c r="D112" s="159" t="s">
        <v>126</v>
      </c>
      <c r="E112" s="170" t="s">
        <v>1</v>
      </c>
      <c r="F112" s="171" t="s">
        <v>160</v>
      </c>
      <c r="G112" s="169"/>
      <c r="H112" s="172">
        <v>80.5</v>
      </c>
      <c r="I112" s="173"/>
      <c r="J112" s="169"/>
      <c r="K112" s="169"/>
      <c r="L112" s="174"/>
      <c r="M112" s="175"/>
      <c r="N112" s="176"/>
      <c r="O112" s="176"/>
      <c r="P112" s="176"/>
      <c r="Q112" s="176"/>
      <c r="R112" s="176"/>
      <c r="S112" s="176"/>
      <c r="T112" s="177"/>
      <c r="AT112" s="178" t="s">
        <v>126</v>
      </c>
      <c r="AU112" s="178" t="s">
        <v>68</v>
      </c>
      <c r="AV112" s="11" t="s">
        <v>68</v>
      </c>
      <c r="AW112" s="11" t="s">
        <v>31</v>
      </c>
      <c r="AX112" s="11" t="s">
        <v>58</v>
      </c>
      <c r="AY112" s="178" t="s">
        <v>116</v>
      </c>
    </row>
    <row r="113" spans="2:65" s="10" customFormat="1">
      <c r="B113" s="157"/>
      <c r="C113" s="158"/>
      <c r="D113" s="159" t="s">
        <v>126</v>
      </c>
      <c r="E113" s="160" t="s">
        <v>1</v>
      </c>
      <c r="F113" s="161" t="s">
        <v>161</v>
      </c>
      <c r="G113" s="158"/>
      <c r="H113" s="160" t="s">
        <v>1</v>
      </c>
      <c r="I113" s="162"/>
      <c r="J113" s="158"/>
      <c r="K113" s="158"/>
      <c r="L113" s="163"/>
      <c r="M113" s="164"/>
      <c r="N113" s="165"/>
      <c r="O113" s="165"/>
      <c r="P113" s="165"/>
      <c r="Q113" s="165"/>
      <c r="R113" s="165"/>
      <c r="S113" s="165"/>
      <c r="T113" s="166"/>
      <c r="AT113" s="167" t="s">
        <v>126</v>
      </c>
      <c r="AU113" s="167" t="s">
        <v>68</v>
      </c>
      <c r="AV113" s="10" t="s">
        <v>63</v>
      </c>
      <c r="AW113" s="10" t="s">
        <v>31</v>
      </c>
      <c r="AX113" s="10" t="s">
        <v>58</v>
      </c>
      <c r="AY113" s="167" t="s">
        <v>116</v>
      </c>
    </row>
    <row r="114" spans="2:65" s="11" customFormat="1">
      <c r="B114" s="168"/>
      <c r="C114" s="169"/>
      <c r="D114" s="159" t="s">
        <v>126</v>
      </c>
      <c r="E114" s="170" t="s">
        <v>1</v>
      </c>
      <c r="F114" s="171" t="s">
        <v>162</v>
      </c>
      <c r="G114" s="169"/>
      <c r="H114" s="172">
        <v>168.57300000000001</v>
      </c>
      <c r="I114" s="173"/>
      <c r="J114" s="169"/>
      <c r="K114" s="169"/>
      <c r="L114" s="174"/>
      <c r="M114" s="175"/>
      <c r="N114" s="176"/>
      <c r="O114" s="176"/>
      <c r="P114" s="176"/>
      <c r="Q114" s="176"/>
      <c r="R114" s="176"/>
      <c r="S114" s="176"/>
      <c r="T114" s="177"/>
      <c r="AT114" s="178" t="s">
        <v>126</v>
      </c>
      <c r="AU114" s="178" t="s">
        <v>68</v>
      </c>
      <c r="AV114" s="11" t="s">
        <v>68</v>
      </c>
      <c r="AW114" s="11" t="s">
        <v>31</v>
      </c>
      <c r="AX114" s="11" t="s">
        <v>58</v>
      </c>
      <c r="AY114" s="178" t="s">
        <v>116</v>
      </c>
    </row>
    <row r="115" spans="2:65" s="12" customFormat="1">
      <c r="B115" s="179"/>
      <c r="C115" s="180"/>
      <c r="D115" s="159" t="s">
        <v>126</v>
      </c>
      <c r="E115" s="181" t="s">
        <v>1</v>
      </c>
      <c r="F115" s="182" t="s">
        <v>129</v>
      </c>
      <c r="G115" s="180"/>
      <c r="H115" s="183">
        <v>249.07300000000001</v>
      </c>
      <c r="I115" s="184"/>
      <c r="J115" s="180"/>
      <c r="K115" s="180"/>
      <c r="L115" s="185"/>
      <c r="M115" s="186"/>
      <c r="N115" s="187"/>
      <c r="O115" s="187"/>
      <c r="P115" s="187"/>
      <c r="Q115" s="187"/>
      <c r="R115" s="187"/>
      <c r="S115" s="187"/>
      <c r="T115" s="188"/>
      <c r="AT115" s="189" t="s">
        <v>126</v>
      </c>
      <c r="AU115" s="189" t="s">
        <v>68</v>
      </c>
      <c r="AV115" s="12" t="s">
        <v>123</v>
      </c>
      <c r="AW115" s="12" t="s">
        <v>31</v>
      </c>
      <c r="AX115" s="12" t="s">
        <v>63</v>
      </c>
      <c r="AY115" s="189" t="s">
        <v>116</v>
      </c>
    </row>
    <row r="116" spans="2:65" s="1" customFormat="1" ht="22.5" customHeight="1">
      <c r="B116" s="32"/>
      <c r="C116" s="145" t="s">
        <v>163</v>
      </c>
      <c r="D116" s="145" t="s">
        <v>119</v>
      </c>
      <c r="E116" s="146" t="s">
        <v>164</v>
      </c>
      <c r="F116" s="147" t="s">
        <v>165</v>
      </c>
      <c r="G116" s="148" t="s">
        <v>166</v>
      </c>
      <c r="H116" s="149">
        <v>1</v>
      </c>
      <c r="I116" s="150"/>
      <c r="J116" s="151">
        <f>ROUND(I116*H116,2)</f>
        <v>0</v>
      </c>
      <c r="K116" s="147" t="s">
        <v>1</v>
      </c>
      <c r="L116" s="34"/>
      <c r="M116" s="152" t="s">
        <v>1</v>
      </c>
      <c r="N116" s="153" t="s">
        <v>37</v>
      </c>
      <c r="O116" s="49"/>
      <c r="P116" s="154">
        <f>O116*H116</f>
        <v>0</v>
      </c>
      <c r="Q116" s="154">
        <v>0</v>
      </c>
      <c r="R116" s="154">
        <f>Q116*H116</f>
        <v>0</v>
      </c>
      <c r="S116" s="154">
        <v>0</v>
      </c>
      <c r="T116" s="155">
        <f>S116*H116</f>
        <v>0</v>
      </c>
      <c r="AR116" s="15" t="s">
        <v>123</v>
      </c>
      <c r="AT116" s="15" t="s">
        <v>119</v>
      </c>
      <c r="AU116" s="15" t="s">
        <v>68</v>
      </c>
      <c r="AY116" s="15" t="s">
        <v>116</v>
      </c>
      <c r="BE116" s="156">
        <f>IF(N116="základní",J116,0)</f>
        <v>0</v>
      </c>
      <c r="BF116" s="156">
        <f>IF(N116="snížená",J116,0)</f>
        <v>0</v>
      </c>
      <c r="BG116" s="156">
        <f>IF(N116="zákl. přenesená",J116,0)</f>
        <v>0</v>
      </c>
      <c r="BH116" s="156">
        <f>IF(N116="sníž. přenesená",J116,0)</f>
        <v>0</v>
      </c>
      <c r="BI116" s="156">
        <f>IF(N116="nulová",J116,0)</f>
        <v>0</v>
      </c>
      <c r="BJ116" s="15" t="s">
        <v>124</v>
      </c>
      <c r="BK116" s="156">
        <f>ROUND(I116*H116,2)</f>
        <v>0</v>
      </c>
      <c r="BL116" s="15" t="s">
        <v>123</v>
      </c>
      <c r="BM116" s="15" t="s">
        <v>167</v>
      </c>
    </row>
    <row r="117" spans="2:65" s="11" customFormat="1">
      <c r="B117" s="168"/>
      <c r="C117" s="169"/>
      <c r="D117" s="159" t="s">
        <v>126</v>
      </c>
      <c r="E117" s="170" t="s">
        <v>1</v>
      </c>
      <c r="F117" s="171" t="s">
        <v>168</v>
      </c>
      <c r="G117" s="169"/>
      <c r="H117" s="172">
        <v>592.79999999999995</v>
      </c>
      <c r="I117" s="173"/>
      <c r="J117" s="169"/>
      <c r="K117" s="169"/>
      <c r="L117" s="174"/>
      <c r="M117" s="175"/>
      <c r="N117" s="176"/>
      <c r="O117" s="176"/>
      <c r="P117" s="176"/>
      <c r="Q117" s="176"/>
      <c r="R117" s="176"/>
      <c r="S117" s="176"/>
      <c r="T117" s="177"/>
      <c r="AT117" s="178" t="s">
        <v>126</v>
      </c>
      <c r="AU117" s="178" t="s">
        <v>68</v>
      </c>
      <c r="AV117" s="11" t="s">
        <v>68</v>
      </c>
      <c r="AW117" s="11" t="s">
        <v>31</v>
      </c>
      <c r="AX117" s="11" t="s">
        <v>58</v>
      </c>
      <c r="AY117" s="178" t="s">
        <v>116</v>
      </c>
    </row>
    <row r="118" spans="2:65" s="11" customFormat="1">
      <c r="B118" s="168"/>
      <c r="C118" s="169"/>
      <c r="D118" s="159" t="s">
        <v>126</v>
      </c>
      <c r="E118" s="170" t="s">
        <v>1</v>
      </c>
      <c r="F118" s="171" t="s">
        <v>169</v>
      </c>
      <c r="G118" s="169"/>
      <c r="H118" s="172">
        <v>200.8</v>
      </c>
      <c r="I118" s="173"/>
      <c r="J118" s="169"/>
      <c r="K118" s="169"/>
      <c r="L118" s="174"/>
      <c r="M118" s="175"/>
      <c r="N118" s="176"/>
      <c r="O118" s="176"/>
      <c r="P118" s="176"/>
      <c r="Q118" s="176"/>
      <c r="R118" s="176"/>
      <c r="S118" s="176"/>
      <c r="T118" s="177"/>
      <c r="AT118" s="178" t="s">
        <v>126</v>
      </c>
      <c r="AU118" s="178" t="s">
        <v>68</v>
      </c>
      <c r="AV118" s="11" t="s">
        <v>68</v>
      </c>
      <c r="AW118" s="11" t="s">
        <v>31</v>
      </c>
      <c r="AX118" s="11" t="s">
        <v>58</v>
      </c>
      <c r="AY118" s="178" t="s">
        <v>116</v>
      </c>
    </row>
    <row r="119" spans="2:65" s="11" customFormat="1">
      <c r="B119" s="168"/>
      <c r="C119" s="169"/>
      <c r="D119" s="159" t="s">
        <v>126</v>
      </c>
      <c r="E119" s="170" t="s">
        <v>1</v>
      </c>
      <c r="F119" s="171" t="s">
        <v>170</v>
      </c>
      <c r="G119" s="169"/>
      <c r="H119" s="172">
        <v>155.19999999999999</v>
      </c>
      <c r="I119" s="173"/>
      <c r="J119" s="169"/>
      <c r="K119" s="169"/>
      <c r="L119" s="174"/>
      <c r="M119" s="175"/>
      <c r="N119" s="176"/>
      <c r="O119" s="176"/>
      <c r="P119" s="176"/>
      <c r="Q119" s="176"/>
      <c r="R119" s="176"/>
      <c r="S119" s="176"/>
      <c r="T119" s="177"/>
      <c r="AT119" s="178" t="s">
        <v>126</v>
      </c>
      <c r="AU119" s="178" t="s">
        <v>68</v>
      </c>
      <c r="AV119" s="11" t="s">
        <v>68</v>
      </c>
      <c r="AW119" s="11" t="s">
        <v>31</v>
      </c>
      <c r="AX119" s="11" t="s">
        <v>58</v>
      </c>
      <c r="AY119" s="178" t="s">
        <v>116</v>
      </c>
    </row>
    <row r="120" spans="2:65" s="13" customFormat="1">
      <c r="B120" s="190"/>
      <c r="C120" s="191"/>
      <c r="D120" s="159" t="s">
        <v>126</v>
      </c>
      <c r="E120" s="192" t="s">
        <v>1</v>
      </c>
      <c r="F120" s="193" t="s">
        <v>171</v>
      </c>
      <c r="G120" s="191"/>
      <c r="H120" s="194">
        <v>948.8</v>
      </c>
      <c r="I120" s="195"/>
      <c r="J120" s="191"/>
      <c r="K120" s="191"/>
      <c r="L120" s="196"/>
      <c r="M120" s="197"/>
      <c r="N120" s="198"/>
      <c r="O120" s="198"/>
      <c r="P120" s="198"/>
      <c r="Q120" s="198"/>
      <c r="R120" s="198"/>
      <c r="S120" s="198"/>
      <c r="T120" s="199"/>
      <c r="AT120" s="200" t="s">
        <v>126</v>
      </c>
      <c r="AU120" s="200" t="s">
        <v>68</v>
      </c>
      <c r="AV120" s="13" t="s">
        <v>124</v>
      </c>
      <c r="AW120" s="13" t="s">
        <v>31</v>
      </c>
      <c r="AX120" s="13" t="s">
        <v>58</v>
      </c>
      <c r="AY120" s="200" t="s">
        <v>116</v>
      </c>
    </row>
    <row r="121" spans="2:65" s="11" customFormat="1">
      <c r="B121" s="168"/>
      <c r="C121" s="169"/>
      <c r="D121" s="159" t="s">
        <v>126</v>
      </c>
      <c r="E121" s="170" t="s">
        <v>1</v>
      </c>
      <c r="F121" s="171" t="s">
        <v>172</v>
      </c>
      <c r="G121" s="169"/>
      <c r="H121" s="172">
        <v>-948.8</v>
      </c>
      <c r="I121" s="173"/>
      <c r="J121" s="169"/>
      <c r="K121" s="169"/>
      <c r="L121" s="174"/>
      <c r="M121" s="175"/>
      <c r="N121" s="176"/>
      <c r="O121" s="176"/>
      <c r="P121" s="176"/>
      <c r="Q121" s="176"/>
      <c r="R121" s="176"/>
      <c r="S121" s="176"/>
      <c r="T121" s="177"/>
      <c r="AT121" s="178" t="s">
        <v>126</v>
      </c>
      <c r="AU121" s="178" t="s">
        <v>68</v>
      </c>
      <c r="AV121" s="11" t="s">
        <v>68</v>
      </c>
      <c r="AW121" s="11" t="s">
        <v>31</v>
      </c>
      <c r="AX121" s="11" t="s">
        <v>58</v>
      </c>
      <c r="AY121" s="178" t="s">
        <v>116</v>
      </c>
    </row>
    <row r="122" spans="2:65" s="11" customFormat="1">
      <c r="B122" s="168"/>
      <c r="C122" s="169"/>
      <c r="D122" s="159" t="s">
        <v>126</v>
      </c>
      <c r="E122" s="170" t="s">
        <v>1</v>
      </c>
      <c r="F122" s="171" t="s">
        <v>63</v>
      </c>
      <c r="G122" s="169"/>
      <c r="H122" s="172">
        <v>1</v>
      </c>
      <c r="I122" s="173"/>
      <c r="J122" s="169"/>
      <c r="K122" s="169"/>
      <c r="L122" s="174"/>
      <c r="M122" s="175"/>
      <c r="N122" s="176"/>
      <c r="O122" s="176"/>
      <c r="P122" s="176"/>
      <c r="Q122" s="176"/>
      <c r="R122" s="176"/>
      <c r="S122" s="176"/>
      <c r="T122" s="177"/>
      <c r="AT122" s="178" t="s">
        <v>126</v>
      </c>
      <c r="AU122" s="178" t="s">
        <v>68</v>
      </c>
      <c r="AV122" s="11" t="s">
        <v>68</v>
      </c>
      <c r="AW122" s="11" t="s">
        <v>31</v>
      </c>
      <c r="AX122" s="11" t="s">
        <v>58</v>
      </c>
      <c r="AY122" s="178" t="s">
        <v>116</v>
      </c>
    </row>
    <row r="123" spans="2:65" s="12" customFormat="1">
      <c r="B123" s="179"/>
      <c r="C123" s="180"/>
      <c r="D123" s="159" t="s">
        <v>126</v>
      </c>
      <c r="E123" s="181" t="s">
        <v>1</v>
      </c>
      <c r="F123" s="182" t="s">
        <v>129</v>
      </c>
      <c r="G123" s="180"/>
      <c r="H123" s="183">
        <v>1</v>
      </c>
      <c r="I123" s="184"/>
      <c r="J123" s="180"/>
      <c r="K123" s="180"/>
      <c r="L123" s="185"/>
      <c r="M123" s="186"/>
      <c r="N123" s="187"/>
      <c r="O123" s="187"/>
      <c r="P123" s="187"/>
      <c r="Q123" s="187"/>
      <c r="R123" s="187"/>
      <c r="S123" s="187"/>
      <c r="T123" s="188"/>
      <c r="AT123" s="189" t="s">
        <v>126</v>
      </c>
      <c r="AU123" s="189" t="s">
        <v>68</v>
      </c>
      <c r="AV123" s="12" t="s">
        <v>123</v>
      </c>
      <c r="AW123" s="12" t="s">
        <v>31</v>
      </c>
      <c r="AX123" s="12" t="s">
        <v>63</v>
      </c>
      <c r="AY123" s="189" t="s">
        <v>116</v>
      </c>
    </row>
    <row r="124" spans="2:65" s="1" customFormat="1" ht="16.5" customHeight="1">
      <c r="B124" s="32"/>
      <c r="C124" s="145" t="s">
        <v>173</v>
      </c>
      <c r="D124" s="145" t="s">
        <v>119</v>
      </c>
      <c r="E124" s="146" t="s">
        <v>174</v>
      </c>
      <c r="F124" s="147" t="s">
        <v>175</v>
      </c>
      <c r="G124" s="148" t="s">
        <v>122</v>
      </c>
      <c r="H124" s="149">
        <v>233.68</v>
      </c>
      <c r="I124" s="150"/>
      <c r="J124" s="151">
        <f>ROUND(I124*H124,2)</f>
        <v>0</v>
      </c>
      <c r="K124" s="147" t="s">
        <v>132</v>
      </c>
      <c r="L124" s="34"/>
      <c r="M124" s="152" t="s">
        <v>1</v>
      </c>
      <c r="N124" s="153" t="s">
        <v>37</v>
      </c>
      <c r="O124" s="49"/>
      <c r="P124" s="154">
        <f>O124*H124</f>
        <v>0</v>
      </c>
      <c r="Q124" s="154">
        <v>4.0000000000000003E-5</v>
      </c>
      <c r="R124" s="154">
        <f>Q124*H124</f>
        <v>9.3472000000000017E-3</v>
      </c>
      <c r="S124" s="154">
        <v>0</v>
      </c>
      <c r="T124" s="155">
        <f>S124*H124</f>
        <v>0</v>
      </c>
      <c r="AR124" s="15" t="s">
        <v>123</v>
      </c>
      <c r="AT124" s="15" t="s">
        <v>119</v>
      </c>
      <c r="AU124" s="15" t="s">
        <v>68</v>
      </c>
      <c r="AY124" s="15" t="s">
        <v>116</v>
      </c>
      <c r="BE124" s="156">
        <f>IF(N124="základní",J124,0)</f>
        <v>0</v>
      </c>
      <c r="BF124" s="156">
        <f>IF(N124="snížená",J124,0)</f>
        <v>0</v>
      </c>
      <c r="BG124" s="156">
        <f>IF(N124="zákl. přenesená",J124,0)</f>
        <v>0</v>
      </c>
      <c r="BH124" s="156">
        <f>IF(N124="sníž. přenesená",J124,0)</f>
        <v>0</v>
      </c>
      <c r="BI124" s="156">
        <f>IF(N124="nulová",J124,0)</f>
        <v>0</v>
      </c>
      <c r="BJ124" s="15" t="s">
        <v>124</v>
      </c>
      <c r="BK124" s="156">
        <f>ROUND(I124*H124,2)</f>
        <v>0</v>
      </c>
      <c r="BL124" s="15" t="s">
        <v>123</v>
      </c>
      <c r="BM124" s="15" t="s">
        <v>176</v>
      </c>
    </row>
    <row r="125" spans="2:65" s="10" customFormat="1">
      <c r="B125" s="157"/>
      <c r="C125" s="158"/>
      <c r="D125" s="159" t="s">
        <v>126</v>
      </c>
      <c r="E125" s="160" t="s">
        <v>1</v>
      </c>
      <c r="F125" s="161" t="s">
        <v>177</v>
      </c>
      <c r="G125" s="158"/>
      <c r="H125" s="160" t="s">
        <v>1</v>
      </c>
      <c r="I125" s="162"/>
      <c r="J125" s="158"/>
      <c r="K125" s="158"/>
      <c r="L125" s="163"/>
      <c r="M125" s="164"/>
      <c r="N125" s="165"/>
      <c r="O125" s="165"/>
      <c r="P125" s="165"/>
      <c r="Q125" s="165"/>
      <c r="R125" s="165"/>
      <c r="S125" s="165"/>
      <c r="T125" s="166"/>
      <c r="AT125" s="167" t="s">
        <v>126</v>
      </c>
      <c r="AU125" s="167" t="s">
        <v>68</v>
      </c>
      <c r="AV125" s="10" t="s">
        <v>63</v>
      </c>
      <c r="AW125" s="10" t="s">
        <v>31</v>
      </c>
      <c r="AX125" s="10" t="s">
        <v>58</v>
      </c>
      <c r="AY125" s="167" t="s">
        <v>116</v>
      </c>
    </row>
    <row r="126" spans="2:65" s="11" customFormat="1">
      <c r="B126" s="168"/>
      <c r="C126" s="169"/>
      <c r="D126" s="159" t="s">
        <v>126</v>
      </c>
      <c r="E126" s="170" t="s">
        <v>1</v>
      </c>
      <c r="F126" s="171" t="s">
        <v>178</v>
      </c>
      <c r="G126" s="169"/>
      <c r="H126" s="172">
        <v>233.68</v>
      </c>
      <c r="I126" s="173"/>
      <c r="J126" s="169"/>
      <c r="K126" s="169"/>
      <c r="L126" s="174"/>
      <c r="M126" s="175"/>
      <c r="N126" s="176"/>
      <c r="O126" s="176"/>
      <c r="P126" s="176"/>
      <c r="Q126" s="176"/>
      <c r="R126" s="176"/>
      <c r="S126" s="176"/>
      <c r="T126" s="177"/>
      <c r="AT126" s="178" t="s">
        <v>126</v>
      </c>
      <c r="AU126" s="178" t="s">
        <v>68</v>
      </c>
      <c r="AV126" s="11" t="s">
        <v>68</v>
      </c>
      <c r="AW126" s="11" t="s">
        <v>31</v>
      </c>
      <c r="AX126" s="11" t="s">
        <v>58</v>
      </c>
      <c r="AY126" s="178" t="s">
        <v>116</v>
      </c>
    </row>
    <row r="127" spans="2:65" s="12" customFormat="1">
      <c r="B127" s="179"/>
      <c r="C127" s="180"/>
      <c r="D127" s="159" t="s">
        <v>126</v>
      </c>
      <c r="E127" s="181" t="s">
        <v>1</v>
      </c>
      <c r="F127" s="182" t="s">
        <v>129</v>
      </c>
      <c r="G127" s="180"/>
      <c r="H127" s="183">
        <v>233.68</v>
      </c>
      <c r="I127" s="184"/>
      <c r="J127" s="180"/>
      <c r="K127" s="180"/>
      <c r="L127" s="185"/>
      <c r="M127" s="186"/>
      <c r="N127" s="187"/>
      <c r="O127" s="187"/>
      <c r="P127" s="187"/>
      <c r="Q127" s="187"/>
      <c r="R127" s="187"/>
      <c r="S127" s="187"/>
      <c r="T127" s="188"/>
      <c r="AT127" s="189" t="s">
        <v>126</v>
      </c>
      <c r="AU127" s="189" t="s">
        <v>68</v>
      </c>
      <c r="AV127" s="12" t="s">
        <v>123</v>
      </c>
      <c r="AW127" s="12" t="s">
        <v>31</v>
      </c>
      <c r="AX127" s="12" t="s">
        <v>63</v>
      </c>
      <c r="AY127" s="189" t="s">
        <v>116</v>
      </c>
    </row>
    <row r="128" spans="2:65" s="1" customFormat="1" ht="16.5" customHeight="1">
      <c r="B128" s="32"/>
      <c r="C128" s="145" t="s">
        <v>154</v>
      </c>
      <c r="D128" s="145" t="s">
        <v>119</v>
      </c>
      <c r="E128" s="146" t="s">
        <v>179</v>
      </c>
      <c r="F128" s="147" t="s">
        <v>180</v>
      </c>
      <c r="G128" s="148" t="s">
        <v>122</v>
      </c>
      <c r="H128" s="149">
        <v>159.5</v>
      </c>
      <c r="I128" s="150"/>
      <c r="J128" s="151">
        <f>ROUND(I128*H128,2)</f>
        <v>0</v>
      </c>
      <c r="K128" s="147" t="s">
        <v>1</v>
      </c>
      <c r="L128" s="34"/>
      <c r="M128" s="152" t="s">
        <v>1</v>
      </c>
      <c r="N128" s="153" t="s">
        <v>37</v>
      </c>
      <c r="O128" s="49"/>
      <c r="P128" s="154">
        <f>O128*H128</f>
        <v>0</v>
      </c>
      <c r="Q128" s="154">
        <v>0</v>
      </c>
      <c r="R128" s="154">
        <f>Q128*H128</f>
        <v>0</v>
      </c>
      <c r="S128" s="154">
        <v>0</v>
      </c>
      <c r="T128" s="155">
        <f>S128*H128</f>
        <v>0</v>
      </c>
      <c r="AR128" s="15" t="s">
        <v>123</v>
      </c>
      <c r="AT128" s="15" t="s">
        <v>119</v>
      </c>
      <c r="AU128" s="15" t="s">
        <v>68</v>
      </c>
      <c r="AY128" s="15" t="s">
        <v>116</v>
      </c>
      <c r="BE128" s="156">
        <f>IF(N128="základní",J128,0)</f>
        <v>0</v>
      </c>
      <c r="BF128" s="156">
        <f>IF(N128="snížená",J128,0)</f>
        <v>0</v>
      </c>
      <c r="BG128" s="156">
        <f>IF(N128="zákl. přenesená",J128,0)</f>
        <v>0</v>
      </c>
      <c r="BH128" s="156">
        <f>IF(N128="sníž. přenesená",J128,0)</f>
        <v>0</v>
      </c>
      <c r="BI128" s="156">
        <f>IF(N128="nulová",J128,0)</f>
        <v>0</v>
      </c>
      <c r="BJ128" s="15" t="s">
        <v>124</v>
      </c>
      <c r="BK128" s="156">
        <f>ROUND(I128*H128,2)</f>
        <v>0</v>
      </c>
      <c r="BL128" s="15" t="s">
        <v>123</v>
      </c>
      <c r="BM128" s="15" t="s">
        <v>181</v>
      </c>
    </row>
    <row r="129" spans="2:65" s="11" customFormat="1">
      <c r="B129" s="168"/>
      <c r="C129" s="169"/>
      <c r="D129" s="159" t="s">
        <v>126</v>
      </c>
      <c r="E129" s="170" t="s">
        <v>1</v>
      </c>
      <c r="F129" s="171" t="s">
        <v>182</v>
      </c>
      <c r="G129" s="169"/>
      <c r="H129" s="172">
        <v>159.5</v>
      </c>
      <c r="I129" s="173"/>
      <c r="J129" s="169"/>
      <c r="K129" s="169"/>
      <c r="L129" s="174"/>
      <c r="M129" s="175"/>
      <c r="N129" s="176"/>
      <c r="O129" s="176"/>
      <c r="P129" s="176"/>
      <c r="Q129" s="176"/>
      <c r="R129" s="176"/>
      <c r="S129" s="176"/>
      <c r="T129" s="177"/>
      <c r="AT129" s="178" t="s">
        <v>126</v>
      </c>
      <c r="AU129" s="178" t="s">
        <v>68</v>
      </c>
      <c r="AV129" s="11" t="s">
        <v>68</v>
      </c>
      <c r="AW129" s="11" t="s">
        <v>31</v>
      </c>
      <c r="AX129" s="11" t="s">
        <v>63</v>
      </c>
      <c r="AY129" s="178" t="s">
        <v>116</v>
      </c>
    </row>
    <row r="130" spans="2:65" s="1" customFormat="1" ht="16.5" customHeight="1">
      <c r="B130" s="32"/>
      <c r="C130" s="145" t="s">
        <v>183</v>
      </c>
      <c r="D130" s="145" t="s">
        <v>119</v>
      </c>
      <c r="E130" s="146" t="s">
        <v>184</v>
      </c>
      <c r="F130" s="147" t="s">
        <v>185</v>
      </c>
      <c r="G130" s="148" t="s">
        <v>122</v>
      </c>
      <c r="H130" s="149">
        <v>436.63900000000001</v>
      </c>
      <c r="I130" s="150"/>
      <c r="J130" s="151">
        <f>ROUND(I130*H130,2)</f>
        <v>0</v>
      </c>
      <c r="K130" s="147" t="s">
        <v>132</v>
      </c>
      <c r="L130" s="34"/>
      <c r="M130" s="152" t="s">
        <v>1</v>
      </c>
      <c r="N130" s="153" t="s">
        <v>37</v>
      </c>
      <c r="O130" s="49"/>
      <c r="P130" s="154">
        <f>O130*H130</f>
        <v>0</v>
      </c>
      <c r="Q130" s="154">
        <v>0</v>
      </c>
      <c r="R130" s="154">
        <f>Q130*H130</f>
        <v>0</v>
      </c>
      <c r="S130" s="154">
        <v>4.0000000000000001E-3</v>
      </c>
      <c r="T130" s="155">
        <f>S130*H130</f>
        <v>1.746556</v>
      </c>
      <c r="AR130" s="15" t="s">
        <v>123</v>
      </c>
      <c r="AT130" s="15" t="s">
        <v>119</v>
      </c>
      <c r="AU130" s="15" t="s">
        <v>68</v>
      </c>
      <c r="AY130" s="15" t="s">
        <v>116</v>
      </c>
      <c r="BE130" s="156">
        <f>IF(N130="základní",J130,0)</f>
        <v>0</v>
      </c>
      <c r="BF130" s="156">
        <f>IF(N130="snížená",J130,0)</f>
        <v>0</v>
      </c>
      <c r="BG130" s="156">
        <f>IF(N130="zákl. přenesená",J130,0)</f>
        <v>0</v>
      </c>
      <c r="BH130" s="156">
        <f>IF(N130="sníž. přenesená",J130,0)</f>
        <v>0</v>
      </c>
      <c r="BI130" s="156">
        <f>IF(N130="nulová",J130,0)</f>
        <v>0</v>
      </c>
      <c r="BJ130" s="15" t="s">
        <v>124</v>
      </c>
      <c r="BK130" s="156">
        <f>ROUND(I130*H130,2)</f>
        <v>0</v>
      </c>
      <c r="BL130" s="15" t="s">
        <v>123</v>
      </c>
      <c r="BM130" s="15" t="s">
        <v>186</v>
      </c>
    </row>
    <row r="131" spans="2:65" s="11" customFormat="1">
      <c r="B131" s="168"/>
      <c r="C131" s="169"/>
      <c r="D131" s="159" t="s">
        <v>126</v>
      </c>
      <c r="E131" s="170" t="s">
        <v>1</v>
      </c>
      <c r="F131" s="171" t="s">
        <v>187</v>
      </c>
      <c r="G131" s="169"/>
      <c r="H131" s="172">
        <v>695.19799999999998</v>
      </c>
      <c r="I131" s="173"/>
      <c r="J131" s="169"/>
      <c r="K131" s="169"/>
      <c r="L131" s="174"/>
      <c r="M131" s="175"/>
      <c r="N131" s="176"/>
      <c r="O131" s="176"/>
      <c r="P131" s="176"/>
      <c r="Q131" s="176"/>
      <c r="R131" s="176"/>
      <c r="S131" s="176"/>
      <c r="T131" s="177"/>
      <c r="AT131" s="178" t="s">
        <v>126</v>
      </c>
      <c r="AU131" s="178" t="s">
        <v>68</v>
      </c>
      <c r="AV131" s="11" t="s">
        <v>68</v>
      </c>
      <c r="AW131" s="11" t="s">
        <v>31</v>
      </c>
      <c r="AX131" s="11" t="s">
        <v>58</v>
      </c>
      <c r="AY131" s="178" t="s">
        <v>116</v>
      </c>
    </row>
    <row r="132" spans="2:65" s="10" customFormat="1">
      <c r="B132" s="157"/>
      <c r="C132" s="158"/>
      <c r="D132" s="159" t="s">
        <v>126</v>
      </c>
      <c r="E132" s="160" t="s">
        <v>1</v>
      </c>
      <c r="F132" s="161" t="s">
        <v>188</v>
      </c>
      <c r="G132" s="158"/>
      <c r="H132" s="160" t="s">
        <v>1</v>
      </c>
      <c r="I132" s="162"/>
      <c r="J132" s="158"/>
      <c r="K132" s="158"/>
      <c r="L132" s="163"/>
      <c r="M132" s="164"/>
      <c r="N132" s="165"/>
      <c r="O132" s="165"/>
      <c r="P132" s="165"/>
      <c r="Q132" s="165"/>
      <c r="R132" s="165"/>
      <c r="S132" s="165"/>
      <c r="T132" s="166"/>
      <c r="AT132" s="167" t="s">
        <v>126</v>
      </c>
      <c r="AU132" s="167" t="s">
        <v>68</v>
      </c>
      <c r="AV132" s="10" t="s">
        <v>63</v>
      </c>
      <c r="AW132" s="10" t="s">
        <v>31</v>
      </c>
      <c r="AX132" s="10" t="s">
        <v>58</v>
      </c>
      <c r="AY132" s="167" t="s">
        <v>116</v>
      </c>
    </row>
    <row r="133" spans="2:65" s="11" customFormat="1">
      <c r="B133" s="168"/>
      <c r="C133" s="169"/>
      <c r="D133" s="159" t="s">
        <v>126</v>
      </c>
      <c r="E133" s="170" t="s">
        <v>1</v>
      </c>
      <c r="F133" s="171" t="s">
        <v>189</v>
      </c>
      <c r="G133" s="169"/>
      <c r="H133" s="172">
        <v>-208.559</v>
      </c>
      <c r="I133" s="173"/>
      <c r="J133" s="169"/>
      <c r="K133" s="169"/>
      <c r="L133" s="174"/>
      <c r="M133" s="175"/>
      <c r="N133" s="176"/>
      <c r="O133" s="176"/>
      <c r="P133" s="176"/>
      <c r="Q133" s="176"/>
      <c r="R133" s="176"/>
      <c r="S133" s="176"/>
      <c r="T133" s="177"/>
      <c r="AT133" s="178" t="s">
        <v>126</v>
      </c>
      <c r="AU133" s="178" t="s">
        <v>68</v>
      </c>
      <c r="AV133" s="11" t="s">
        <v>68</v>
      </c>
      <c r="AW133" s="11" t="s">
        <v>31</v>
      </c>
      <c r="AX133" s="11" t="s">
        <v>58</v>
      </c>
      <c r="AY133" s="178" t="s">
        <v>116</v>
      </c>
    </row>
    <row r="134" spans="2:65" s="10" customFormat="1">
      <c r="B134" s="157"/>
      <c r="C134" s="158"/>
      <c r="D134" s="159" t="s">
        <v>126</v>
      </c>
      <c r="E134" s="160" t="s">
        <v>1</v>
      </c>
      <c r="F134" s="161" t="s">
        <v>190</v>
      </c>
      <c r="G134" s="158"/>
      <c r="H134" s="160" t="s">
        <v>1</v>
      </c>
      <c r="I134" s="162"/>
      <c r="J134" s="158"/>
      <c r="K134" s="158"/>
      <c r="L134" s="163"/>
      <c r="M134" s="164"/>
      <c r="N134" s="165"/>
      <c r="O134" s="165"/>
      <c r="P134" s="165"/>
      <c r="Q134" s="165"/>
      <c r="R134" s="165"/>
      <c r="S134" s="165"/>
      <c r="T134" s="166"/>
      <c r="AT134" s="167" t="s">
        <v>126</v>
      </c>
      <c r="AU134" s="167" t="s">
        <v>68</v>
      </c>
      <c r="AV134" s="10" t="s">
        <v>63</v>
      </c>
      <c r="AW134" s="10" t="s">
        <v>31</v>
      </c>
      <c r="AX134" s="10" t="s">
        <v>58</v>
      </c>
      <c r="AY134" s="167" t="s">
        <v>116</v>
      </c>
    </row>
    <row r="135" spans="2:65" s="11" customFormat="1">
      <c r="B135" s="168"/>
      <c r="C135" s="169"/>
      <c r="D135" s="159" t="s">
        <v>126</v>
      </c>
      <c r="E135" s="170" t="s">
        <v>1</v>
      </c>
      <c r="F135" s="171" t="s">
        <v>191</v>
      </c>
      <c r="G135" s="169"/>
      <c r="H135" s="172">
        <v>-50</v>
      </c>
      <c r="I135" s="173"/>
      <c r="J135" s="169"/>
      <c r="K135" s="169"/>
      <c r="L135" s="174"/>
      <c r="M135" s="175"/>
      <c r="N135" s="176"/>
      <c r="O135" s="176"/>
      <c r="P135" s="176"/>
      <c r="Q135" s="176"/>
      <c r="R135" s="176"/>
      <c r="S135" s="176"/>
      <c r="T135" s="177"/>
      <c r="AT135" s="178" t="s">
        <v>126</v>
      </c>
      <c r="AU135" s="178" t="s">
        <v>68</v>
      </c>
      <c r="AV135" s="11" t="s">
        <v>68</v>
      </c>
      <c r="AW135" s="11" t="s">
        <v>31</v>
      </c>
      <c r="AX135" s="11" t="s">
        <v>58</v>
      </c>
      <c r="AY135" s="178" t="s">
        <v>116</v>
      </c>
    </row>
    <row r="136" spans="2:65" s="12" customFormat="1">
      <c r="B136" s="179"/>
      <c r="C136" s="180"/>
      <c r="D136" s="159" t="s">
        <v>126</v>
      </c>
      <c r="E136" s="181" t="s">
        <v>1</v>
      </c>
      <c r="F136" s="182" t="s">
        <v>129</v>
      </c>
      <c r="G136" s="180"/>
      <c r="H136" s="183">
        <v>436.63900000000001</v>
      </c>
      <c r="I136" s="184"/>
      <c r="J136" s="180"/>
      <c r="K136" s="180"/>
      <c r="L136" s="185"/>
      <c r="M136" s="186"/>
      <c r="N136" s="187"/>
      <c r="O136" s="187"/>
      <c r="P136" s="187"/>
      <c r="Q136" s="187"/>
      <c r="R136" s="187"/>
      <c r="S136" s="187"/>
      <c r="T136" s="188"/>
      <c r="AT136" s="189" t="s">
        <v>126</v>
      </c>
      <c r="AU136" s="189" t="s">
        <v>68</v>
      </c>
      <c r="AV136" s="12" t="s">
        <v>123</v>
      </c>
      <c r="AW136" s="12" t="s">
        <v>31</v>
      </c>
      <c r="AX136" s="12" t="s">
        <v>63</v>
      </c>
      <c r="AY136" s="189" t="s">
        <v>116</v>
      </c>
    </row>
    <row r="137" spans="2:65" s="1" customFormat="1" ht="16.5" customHeight="1">
      <c r="B137" s="32"/>
      <c r="C137" s="145" t="s">
        <v>192</v>
      </c>
      <c r="D137" s="145" t="s">
        <v>119</v>
      </c>
      <c r="E137" s="146" t="s">
        <v>193</v>
      </c>
      <c r="F137" s="147" t="s">
        <v>194</v>
      </c>
      <c r="G137" s="148" t="s">
        <v>122</v>
      </c>
      <c r="H137" s="149">
        <v>208.559</v>
      </c>
      <c r="I137" s="150"/>
      <c r="J137" s="151">
        <f>ROUND(I137*H137,2)</f>
        <v>0</v>
      </c>
      <c r="K137" s="147" t="s">
        <v>132</v>
      </c>
      <c r="L137" s="34"/>
      <c r="M137" s="152" t="s">
        <v>1</v>
      </c>
      <c r="N137" s="153" t="s">
        <v>37</v>
      </c>
      <c r="O137" s="49"/>
      <c r="P137" s="154">
        <f>O137*H137</f>
        <v>0</v>
      </c>
      <c r="Q137" s="154">
        <v>0</v>
      </c>
      <c r="R137" s="154">
        <f>Q137*H137</f>
        <v>0</v>
      </c>
      <c r="S137" s="154">
        <v>4.5999999999999999E-2</v>
      </c>
      <c r="T137" s="155">
        <f>S137*H137</f>
        <v>9.5937140000000003</v>
      </c>
      <c r="AR137" s="15" t="s">
        <v>123</v>
      </c>
      <c r="AT137" s="15" t="s">
        <v>119</v>
      </c>
      <c r="AU137" s="15" t="s">
        <v>68</v>
      </c>
      <c r="AY137" s="15" t="s">
        <v>116</v>
      </c>
      <c r="BE137" s="156">
        <f>IF(N137="základní",J137,0)</f>
        <v>0</v>
      </c>
      <c r="BF137" s="156">
        <f>IF(N137="snížená",J137,0)</f>
        <v>0</v>
      </c>
      <c r="BG137" s="156">
        <f>IF(N137="zákl. přenesená",J137,0)</f>
        <v>0</v>
      </c>
      <c r="BH137" s="156">
        <f>IF(N137="sníž. přenesená",J137,0)</f>
        <v>0</v>
      </c>
      <c r="BI137" s="156">
        <f>IF(N137="nulová",J137,0)</f>
        <v>0</v>
      </c>
      <c r="BJ137" s="15" t="s">
        <v>124</v>
      </c>
      <c r="BK137" s="156">
        <f>ROUND(I137*H137,2)</f>
        <v>0</v>
      </c>
      <c r="BL137" s="15" t="s">
        <v>123</v>
      </c>
      <c r="BM137" s="15" t="s">
        <v>195</v>
      </c>
    </row>
    <row r="138" spans="2:65" s="10" customFormat="1">
      <c r="B138" s="157"/>
      <c r="C138" s="158"/>
      <c r="D138" s="159" t="s">
        <v>126</v>
      </c>
      <c r="E138" s="160" t="s">
        <v>1</v>
      </c>
      <c r="F138" s="161" t="s">
        <v>196</v>
      </c>
      <c r="G138" s="158"/>
      <c r="H138" s="160" t="s">
        <v>1</v>
      </c>
      <c r="I138" s="162"/>
      <c r="J138" s="158"/>
      <c r="K138" s="158"/>
      <c r="L138" s="163"/>
      <c r="M138" s="164"/>
      <c r="N138" s="165"/>
      <c r="O138" s="165"/>
      <c r="P138" s="165"/>
      <c r="Q138" s="165"/>
      <c r="R138" s="165"/>
      <c r="S138" s="165"/>
      <c r="T138" s="166"/>
      <c r="AT138" s="167" t="s">
        <v>126</v>
      </c>
      <c r="AU138" s="167" t="s">
        <v>68</v>
      </c>
      <c r="AV138" s="10" t="s">
        <v>63</v>
      </c>
      <c r="AW138" s="10" t="s">
        <v>31</v>
      </c>
      <c r="AX138" s="10" t="s">
        <v>58</v>
      </c>
      <c r="AY138" s="167" t="s">
        <v>116</v>
      </c>
    </row>
    <row r="139" spans="2:65" s="11" customFormat="1">
      <c r="B139" s="168"/>
      <c r="C139" s="169"/>
      <c r="D139" s="159" t="s">
        <v>126</v>
      </c>
      <c r="E139" s="170" t="s">
        <v>1</v>
      </c>
      <c r="F139" s="171" t="s">
        <v>187</v>
      </c>
      <c r="G139" s="169"/>
      <c r="H139" s="172">
        <v>695.19799999999998</v>
      </c>
      <c r="I139" s="173"/>
      <c r="J139" s="169"/>
      <c r="K139" s="169"/>
      <c r="L139" s="174"/>
      <c r="M139" s="175"/>
      <c r="N139" s="176"/>
      <c r="O139" s="176"/>
      <c r="P139" s="176"/>
      <c r="Q139" s="176"/>
      <c r="R139" s="176"/>
      <c r="S139" s="176"/>
      <c r="T139" s="177"/>
      <c r="AT139" s="178" t="s">
        <v>126</v>
      </c>
      <c r="AU139" s="178" t="s">
        <v>68</v>
      </c>
      <c r="AV139" s="11" t="s">
        <v>68</v>
      </c>
      <c r="AW139" s="11" t="s">
        <v>31</v>
      </c>
      <c r="AX139" s="11" t="s">
        <v>58</v>
      </c>
      <c r="AY139" s="178" t="s">
        <v>116</v>
      </c>
    </row>
    <row r="140" spans="2:65" s="10" customFormat="1">
      <c r="B140" s="157"/>
      <c r="C140" s="158"/>
      <c r="D140" s="159" t="s">
        <v>126</v>
      </c>
      <c r="E140" s="160" t="s">
        <v>1</v>
      </c>
      <c r="F140" s="161" t="s">
        <v>197</v>
      </c>
      <c r="G140" s="158"/>
      <c r="H140" s="160" t="s">
        <v>1</v>
      </c>
      <c r="I140" s="162"/>
      <c r="J140" s="158"/>
      <c r="K140" s="158"/>
      <c r="L140" s="163"/>
      <c r="M140" s="164"/>
      <c r="N140" s="165"/>
      <c r="O140" s="165"/>
      <c r="P140" s="165"/>
      <c r="Q140" s="165"/>
      <c r="R140" s="165"/>
      <c r="S140" s="165"/>
      <c r="T140" s="166"/>
      <c r="AT140" s="167" t="s">
        <v>126</v>
      </c>
      <c r="AU140" s="167" t="s">
        <v>68</v>
      </c>
      <c r="AV140" s="10" t="s">
        <v>63</v>
      </c>
      <c r="AW140" s="10" t="s">
        <v>31</v>
      </c>
      <c r="AX140" s="10" t="s">
        <v>58</v>
      </c>
      <c r="AY140" s="167" t="s">
        <v>116</v>
      </c>
    </row>
    <row r="141" spans="2:65" s="11" customFormat="1">
      <c r="B141" s="168"/>
      <c r="C141" s="169"/>
      <c r="D141" s="159" t="s">
        <v>126</v>
      </c>
      <c r="E141" s="170" t="s">
        <v>1</v>
      </c>
      <c r="F141" s="171" t="s">
        <v>198</v>
      </c>
      <c r="G141" s="169"/>
      <c r="H141" s="172">
        <v>-486.63900000000001</v>
      </c>
      <c r="I141" s="173"/>
      <c r="J141" s="169"/>
      <c r="K141" s="169"/>
      <c r="L141" s="174"/>
      <c r="M141" s="175"/>
      <c r="N141" s="176"/>
      <c r="O141" s="176"/>
      <c r="P141" s="176"/>
      <c r="Q141" s="176"/>
      <c r="R141" s="176"/>
      <c r="S141" s="176"/>
      <c r="T141" s="177"/>
      <c r="AT141" s="178" t="s">
        <v>126</v>
      </c>
      <c r="AU141" s="178" t="s">
        <v>68</v>
      </c>
      <c r="AV141" s="11" t="s">
        <v>68</v>
      </c>
      <c r="AW141" s="11" t="s">
        <v>31</v>
      </c>
      <c r="AX141" s="11" t="s">
        <v>58</v>
      </c>
      <c r="AY141" s="178" t="s">
        <v>116</v>
      </c>
    </row>
    <row r="142" spans="2:65" s="12" customFormat="1">
      <c r="B142" s="179"/>
      <c r="C142" s="180"/>
      <c r="D142" s="159" t="s">
        <v>126</v>
      </c>
      <c r="E142" s="181" t="s">
        <v>1</v>
      </c>
      <c r="F142" s="182" t="s">
        <v>129</v>
      </c>
      <c r="G142" s="180"/>
      <c r="H142" s="183">
        <v>208.55899999999997</v>
      </c>
      <c r="I142" s="184"/>
      <c r="J142" s="180"/>
      <c r="K142" s="180"/>
      <c r="L142" s="185"/>
      <c r="M142" s="186"/>
      <c r="N142" s="187"/>
      <c r="O142" s="187"/>
      <c r="P142" s="187"/>
      <c r="Q142" s="187"/>
      <c r="R142" s="187"/>
      <c r="S142" s="187"/>
      <c r="T142" s="188"/>
      <c r="AT142" s="189" t="s">
        <v>126</v>
      </c>
      <c r="AU142" s="189" t="s">
        <v>68</v>
      </c>
      <c r="AV142" s="12" t="s">
        <v>123</v>
      </c>
      <c r="AW142" s="12" t="s">
        <v>31</v>
      </c>
      <c r="AX142" s="12" t="s">
        <v>63</v>
      </c>
      <c r="AY142" s="189" t="s">
        <v>116</v>
      </c>
    </row>
    <row r="143" spans="2:65" s="1" customFormat="1" ht="16.5" customHeight="1">
      <c r="B143" s="32"/>
      <c r="C143" s="145" t="s">
        <v>199</v>
      </c>
      <c r="D143" s="145" t="s">
        <v>119</v>
      </c>
      <c r="E143" s="146" t="s">
        <v>200</v>
      </c>
      <c r="F143" s="147" t="s">
        <v>201</v>
      </c>
      <c r="G143" s="148" t="s">
        <v>122</v>
      </c>
      <c r="H143" s="149">
        <v>50</v>
      </c>
      <c r="I143" s="150"/>
      <c r="J143" s="151">
        <f>ROUND(I143*H143,2)</f>
        <v>0</v>
      </c>
      <c r="K143" s="147" t="s">
        <v>132</v>
      </c>
      <c r="L143" s="34"/>
      <c r="M143" s="152" t="s">
        <v>1</v>
      </c>
      <c r="N143" s="153" t="s">
        <v>37</v>
      </c>
      <c r="O143" s="49"/>
      <c r="P143" s="154">
        <f>O143*H143</f>
        <v>0</v>
      </c>
      <c r="Q143" s="154">
        <v>0</v>
      </c>
      <c r="R143" s="154">
        <f>Q143*H143</f>
        <v>0</v>
      </c>
      <c r="S143" s="154">
        <v>6.8000000000000005E-2</v>
      </c>
      <c r="T143" s="155">
        <f>S143*H143</f>
        <v>3.4000000000000004</v>
      </c>
      <c r="AR143" s="15" t="s">
        <v>123</v>
      </c>
      <c r="AT143" s="15" t="s">
        <v>119</v>
      </c>
      <c r="AU143" s="15" t="s">
        <v>68</v>
      </c>
      <c r="AY143" s="15" t="s">
        <v>116</v>
      </c>
      <c r="BE143" s="156">
        <f>IF(N143="základní",J143,0)</f>
        <v>0</v>
      </c>
      <c r="BF143" s="156">
        <f>IF(N143="snížená",J143,0)</f>
        <v>0</v>
      </c>
      <c r="BG143" s="156">
        <f>IF(N143="zákl. přenesená",J143,0)</f>
        <v>0</v>
      </c>
      <c r="BH143" s="156">
        <f>IF(N143="sníž. přenesená",J143,0)</f>
        <v>0</v>
      </c>
      <c r="BI143" s="156">
        <f>IF(N143="nulová",J143,0)</f>
        <v>0</v>
      </c>
      <c r="BJ143" s="15" t="s">
        <v>124</v>
      </c>
      <c r="BK143" s="156">
        <f>ROUND(I143*H143,2)</f>
        <v>0</v>
      </c>
      <c r="BL143" s="15" t="s">
        <v>123</v>
      </c>
      <c r="BM143" s="15" t="s">
        <v>202</v>
      </c>
    </row>
    <row r="144" spans="2:65" s="10" customFormat="1">
      <c r="B144" s="157"/>
      <c r="C144" s="158"/>
      <c r="D144" s="159" t="s">
        <v>126</v>
      </c>
      <c r="E144" s="160" t="s">
        <v>1</v>
      </c>
      <c r="F144" s="161" t="s">
        <v>203</v>
      </c>
      <c r="G144" s="158"/>
      <c r="H144" s="160" t="s">
        <v>1</v>
      </c>
      <c r="I144" s="162"/>
      <c r="J144" s="158"/>
      <c r="K144" s="158"/>
      <c r="L144" s="163"/>
      <c r="M144" s="164"/>
      <c r="N144" s="165"/>
      <c r="O144" s="165"/>
      <c r="P144" s="165"/>
      <c r="Q144" s="165"/>
      <c r="R144" s="165"/>
      <c r="S144" s="165"/>
      <c r="T144" s="166"/>
      <c r="AT144" s="167" t="s">
        <v>126</v>
      </c>
      <c r="AU144" s="167" t="s">
        <v>68</v>
      </c>
      <c r="AV144" s="10" t="s">
        <v>63</v>
      </c>
      <c r="AW144" s="10" t="s">
        <v>31</v>
      </c>
      <c r="AX144" s="10" t="s">
        <v>58</v>
      </c>
      <c r="AY144" s="167" t="s">
        <v>116</v>
      </c>
    </row>
    <row r="145" spans="2:65" s="11" customFormat="1">
      <c r="B145" s="168"/>
      <c r="C145" s="169"/>
      <c r="D145" s="159" t="s">
        <v>126</v>
      </c>
      <c r="E145" s="170" t="s">
        <v>1</v>
      </c>
      <c r="F145" s="171" t="s">
        <v>140</v>
      </c>
      <c r="G145" s="169"/>
      <c r="H145" s="172">
        <v>50</v>
      </c>
      <c r="I145" s="173"/>
      <c r="J145" s="169"/>
      <c r="K145" s="169"/>
      <c r="L145" s="174"/>
      <c r="M145" s="175"/>
      <c r="N145" s="176"/>
      <c r="O145" s="176"/>
      <c r="P145" s="176"/>
      <c r="Q145" s="176"/>
      <c r="R145" s="176"/>
      <c r="S145" s="176"/>
      <c r="T145" s="177"/>
      <c r="AT145" s="178" t="s">
        <v>126</v>
      </c>
      <c r="AU145" s="178" t="s">
        <v>68</v>
      </c>
      <c r="AV145" s="11" t="s">
        <v>68</v>
      </c>
      <c r="AW145" s="11" t="s">
        <v>31</v>
      </c>
      <c r="AX145" s="11" t="s">
        <v>58</v>
      </c>
      <c r="AY145" s="178" t="s">
        <v>116</v>
      </c>
    </row>
    <row r="146" spans="2:65" s="12" customFormat="1">
      <c r="B146" s="179"/>
      <c r="C146" s="180"/>
      <c r="D146" s="159" t="s">
        <v>126</v>
      </c>
      <c r="E146" s="181" t="s">
        <v>1</v>
      </c>
      <c r="F146" s="182" t="s">
        <v>129</v>
      </c>
      <c r="G146" s="180"/>
      <c r="H146" s="183">
        <v>50</v>
      </c>
      <c r="I146" s="184"/>
      <c r="J146" s="180"/>
      <c r="K146" s="180"/>
      <c r="L146" s="185"/>
      <c r="M146" s="186"/>
      <c r="N146" s="187"/>
      <c r="O146" s="187"/>
      <c r="P146" s="187"/>
      <c r="Q146" s="187"/>
      <c r="R146" s="187"/>
      <c r="S146" s="187"/>
      <c r="T146" s="188"/>
      <c r="AT146" s="189" t="s">
        <v>126</v>
      </c>
      <c r="AU146" s="189" t="s">
        <v>68</v>
      </c>
      <c r="AV146" s="12" t="s">
        <v>123</v>
      </c>
      <c r="AW146" s="12" t="s">
        <v>31</v>
      </c>
      <c r="AX146" s="12" t="s">
        <v>63</v>
      </c>
      <c r="AY146" s="189" t="s">
        <v>116</v>
      </c>
    </row>
    <row r="147" spans="2:65" s="1" customFormat="1" ht="16.5" customHeight="1">
      <c r="B147" s="32"/>
      <c r="C147" s="145" t="s">
        <v>204</v>
      </c>
      <c r="D147" s="145" t="s">
        <v>119</v>
      </c>
      <c r="E147" s="146" t="s">
        <v>205</v>
      </c>
      <c r="F147" s="147" t="s">
        <v>206</v>
      </c>
      <c r="G147" s="148" t="s">
        <v>122</v>
      </c>
      <c r="H147" s="149">
        <v>40</v>
      </c>
      <c r="I147" s="150"/>
      <c r="J147" s="151">
        <f>ROUND(I147*H147,2)</f>
        <v>0</v>
      </c>
      <c r="K147" s="147" t="s">
        <v>1</v>
      </c>
      <c r="L147" s="34"/>
      <c r="M147" s="152" t="s">
        <v>1</v>
      </c>
      <c r="N147" s="153" t="s">
        <v>37</v>
      </c>
      <c r="O147" s="49"/>
      <c r="P147" s="154">
        <f>O147*H147</f>
        <v>0</v>
      </c>
      <c r="Q147" s="154">
        <v>0</v>
      </c>
      <c r="R147" s="154">
        <f>Q147*H147</f>
        <v>0</v>
      </c>
      <c r="S147" s="154">
        <v>0</v>
      </c>
      <c r="T147" s="155">
        <f>S147*H147</f>
        <v>0</v>
      </c>
      <c r="AR147" s="15" t="s">
        <v>123</v>
      </c>
      <c r="AT147" s="15" t="s">
        <v>119</v>
      </c>
      <c r="AU147" s="15" t="s">
        <v>68</v>
      </c>
      <c r="AY147" s="15" t="s">
        <v>116</v>
      </c>
      <c r="BE147" s="156">
        <f>IF(N147="základní",J147,0)</f>
        <v>0</v>
      </c>
      <c r="BF147" s="156">
        <f>IF(N147="snížená",J147,0)</f>
        <v>0</v>
      </c>
      <c r="BG147" s="156">
        <f>IF(N147="zákl. přenesená",J147,0)</f>
        <v>0</v>
      </c>
      <c r="BH147" s="156">
        <f>IF(N147="sníž. přenesená",J147,0)</f>
        <v>0</v>
      </c>
      <c r="BI147" s="156">
        <f>IF(N147="nulová",J147,0)</f>
        <v>0</v>
      </c>
      <c r="BJ147" s="15" t="s">
        <v>124</v>
      </c>
      <c r="BK147" s="156">
        <f>ROUND(I147*H147,2)</f>
        <v>0</v>
      </c>
      <c r="BL147" s="15" t="s">
        <v>123</v>
      </c>
      <c r="BM147" s="15" t="s">
        <v>207</v>
      </c>
    </row>
    <row r="148" spans="2:65" s="10" customFormat="1">
      <c r="B148" s="157"/>
      <c r="C148" s="158"/>
      <c r="D148" s="159" t="s">
        <v>126</v>
      </c>
      <c r="E148" s="160" t="s">
        <v>1</v>
      </c>
      <c r="F148" s="161" t="s">
        <v>208</v>
      </c>
      <c r="G148" s="158"/>
      <c r="H148" s="160" t="s">
        <v>1</v>
      </c>
      <c r="I148" s="162"/>
      <c r="J148" s="158"/>
      <c r="K148" s="158"/>
      <c r="L148" s="163"/>
      <c r="M148" s="164"/>
      <c r="N148" s="165"/>
      <c r="O148" s="165"/>
      <c r="P148" s="165"/>
      <c r="Q148" s="165"/>
      <c r="R148" s="165"/>
      <c r="S148" s="165"/>
      <c r="T148" s="166"/>
      <c r="AT148" s="167" t="s">
        <v>126</v>
      </c>
      <c r="AU148" s="167" t="s">
        <v>68</v>
      </c>
      <c r="AV148" s="10" t="s">
        <v>63</v>
      </c>
      <c r="AW148" s="10" t="s">
        <v>31</v>
      </c>
      <c r="AX148" s="10" t="s">
        <v>58</v>
      </c>
      <c r="AY148" s="167" t="s">
        <v>116</v>
      </c>
    </row>
    <row r="149" spans="2:65" s="11" customFormat="1">
      <c r="B149" s="168"/>
      <c r="C149" s="169"/>
      <c r="D149" s="159" t="s">
        <v>126</v>
      </c>
      <c r="E149" s="170" t="s">
        <v>1</v>
      </c>
      <c r="F149" s="171" t="s">
        <v>209</v>
      </c>
      <c r="G149" s="169"/>
      <c r="H149" s="172">
        <v>52.85</v>
      </c>
      <c r="I149" s="173"/>
      <c r="J149" s="169"/>
      <c r="K149" s="169"/>
      <c r="L149" s="174"/>
      <c r="M149" s="175"/>
      <c r="N149" s="176"/>
      <c r="O149" s="176"/>
      <c r="P149" s="176"/>
      <c r="Q149" s="176"/>
      <c r="R149" s="176"/>
      <c r="S149" s="176"/>
      <c r="T149" s="177"/>
      <c r="AT149" s="178" t="s">
        <v>126</v>
      </c>
      <c r="AU149" s="178" t="s">
        <v>68</v>
      </c>
      <c r="AV149" s="11" t="s">
        <v>68</v>
      </c>
      <c r="AW149" s="11" t="s">
        <v>31</v>
      </c>
      <c r="AX149" s="11" t="s">
        <v>58</v>
      </c>
      <c r="AY149" s="178" t="s">
        <v>116</v>
      </c>
    </row>
    <row r="150" spans="2:65" s="11" customFormat="1">
      <c r="B150" s="168"/>
      <c r="C150" s="169"/>
      <c r="D150" s="159" t="s">
        <v>126</v>
      </c>
      <c r="E150" s="170" t="s">
        <v>1</v>
      </c>
      <c r="F150" s="171" t="s">
        <v>210</v>
      </c>
      <c r="G150" s="169"/>
      <c r="H150" s="172">
        <v>11.85</v>
      </c>
      <c r="I150" s="173"/>
      <c r="J150" s="169"/>
      <c r="K150" s="169"/>
      <c r="L150" s="174"/>
      <c r="M150" s="175"/>
      <c r="N150" s="176"/>
      <c r="O150" s="176"/>
      <c r="P150" s="176"/>
      <c r="Q150" s="176"/>
      <c r="R150" s="176"/>
      <c r="S150" s="176"/>
      <c r="T150" s="177"/>
      <c r="AT150" s="178" t="s">
        <v>126</v>
      </c>
      <c r="AU150" s="178" t="s">
        <v>68</v>
      </c>
      <c r="AV150" s="11" t="s">
        <v>68</v>
      </c>
      <c r="AW150" s="11" t="s">
        <v>31</v>
      </c>
      <c r="AX150" s="11" t="s">
        <v>58</v>
      </c>
      <c r="AY150" s="178" t="s">
        <v>116</v>
      </c>
    </row>
    <row r="151" spans="2:65" s="10" customFormat="1">
      <c r="B151" s="157"/>
      <c r="C151" s="158"/>
      <c r="D151" s="159" t="s">
        <v>126</v>
      </c>
      <c r="E151" s="160" t="s">
        <v>1</v>
      </c>
      <c r="F151" s="161" t="s">
        <v>211</v>
      </c>
      <c r="G151" s="158"/>
      <c r="H151" s="160" t="s">
        <v>1</v>
      </c>
      <c r="I151" s="162"/>
      <c r="J151" s="158"/>
      <c r="K151" s="158"/>
      <c r="L151" s="163"/>
      <c r="M151" s="164"/>
      <c r="N151" s="165"/>
      <c r="O151" s="165"/>
      <c r="P151" s="165"/>
      <c r="Q151" s="165"/>
      <c r="R151" s="165"/>
      <c r="S151" s="165"/>
      <c r="T151" s="166"/>
      <c r="AT151" s="167" t="s">
        <v>126</v>
      </c>
      <c r="AU151" s="167" t="s">
        <v>68</v>
      </c>
      <c r="AV151" s="10" t="s">
        <v>63</v>
      </c>
      <c r="AW151" s="10" t="s">
        <v>31</v>
      </c>
      <c r="AX151" s="10" t="s">
        <v>58</v>
      </c>
      <c r="AY151" s="167" t="s">
        <v>116</v>
      </c>
    </row>
    <row r="152" spans="2:65" s="11" customFormat="1">
      <c r="B152" s="168"/>
      <c r="C152" s="169"/>
      <c r="D152" s="159" t="s">
        <v>126</v>
      </c>
      <c r="E152" s="170" t="s">
        <v>1</v>
      </c>
      <c r="F152" s="171" t="s">
        <v>212</v>
      </c>
      <c r="G152" s="169"/>
      <c r="H152" s="172">
        <v>-24.7</v>
      </c>
      <c r="I152" s="173"/>
      <c r="J152" s="169"/>
      <c r="K152" s="169"/>
      <c r="L152" s="174"/>
      <c r="M152" s="175"/>
      <c r="N152" s="176"/>
      <c r="O152" s="176"/>
      <c r="P152" s="176"/>
      <c r="Q152" s="176"/>
      <c r="R152" s="176"/>
      <c r="S152" s="176"/>
      <c r="T152" s="177"/>
      <c r="AT152" s="178" t="s">
        <v>126</v>
      </c>
      <c r="AU152" s="178" t="s">
        <v>68</v>
      </c>
      <c r="AV152" s="11" t="s">
        <v>68</v>
      </c>
      <c r="AW152" s="11" t="s">
        <v>31</v>
      </c>
      <c r="AX152" s="11" t="s">
        <v>58</v>
      </c>
      <c r="AY152" s="178" t="s">
        <v>116</v>
      </c>
    </row>
    <row r="153" spans="2:65" s="12" customFormat="1">
      <c r="B153" s="179"/>
      <c r="C153" s="180"/>
      <c r="D153" s="159" t="s">
        <v>126</v>
      </c>
      <c r="E153" s="181" t="s">
        <v>1</v>
      </c>
      <c r="F153" s="182" t="s">
        <v>129</v>
      </c>
      <c r="G153" s="180"/>
      <c r="H153" s="183">
        <v>40</v>
      </c>
      <c r="I153" s="184"/>
      <c r="J153" s="180"/>
      <c r="K153" s="180"/>
      <c r="L153" s="185"/>
      <c r="M153" s="186"/>
      <c r="N153" s="187"/>
      <c r="O153" s="187"/>
      <c r="P153" s="187"/>
      <c r="Q153" s="187"/>
      <c r="R153" s="187"/>
      <c r="S153" s="187"/>
      <c r="T153" s="188"/>
      <c r="AT153" s="189" t="s">
        <v>126</v>
      </c>
      <c r="AU153" s="189" t="s">
        <v>68</v>
      </c>
      <c r="AV153" s="12" t="s">
        <v>123</v>
      </c>
      <c r="AW153" s="12" t="s">
        <v>31</v>
      </c>
      <c r="AX153" s="12" t="s">
        <v>63</v>
      </c>
      <c r="AY153" s="189" t="s">
        <v>116</v>
      </c>
    </row>
    <row r="154" spans="2:65" s="1" customFormat="1" ht="16.5" customHeight="1">
      <c r="B154" s="32"/>
      <c r="C154" s="145" t="s">
        <v>213</v>
      </c>
      <c r="D154" s="145" t="s">
        <v>119</v>
      </c>
      <c r="E154" s="146" t="s">
        <v>214</v>
      </c>
      <c r="F154" s="147" t="s">
        <v>215</v>
      </c>
      <c r="G154" s="148" t="s">
        <v>166</v>
      </c>
      <c r="H154" s="149">
        <v>1</v>
      </c>
      <c r="I154" s="150"/>
      <c r="J154" s="151">
        <f>ROUND(I154*H154,2)</f>
        <v>0</v>
      </c>
      <c r="K154" s="147" t="s">
        <v>1</v>
      </c>
      <c r="L154" s="34"/>
      <c r="M154" s="152" t="s">
        <v>1</v>
      </c>
      <c r="N154" s="153" t="s">
        <v>37</v>
      </c>
      <c r="O154" s="49"/>
      <c r="P154" s="154">
        <f>O154*H154</f>
        <v>0</v>
      </c>
      <c r="Q154" s="154">
        <v>0</v>
      </c>
      <c r="R154" s="154">
        <f>Q154*H154</f>
        <v>0</v>
      </c>
      <c r="S154" s="154">
        <v>0</v>
      </c>
      <c r="T154" s="155">
        <f>S154*H154</f>
        <v>0</v>
      </c>
      <c r="AR154" s="15" t="s">
        <v>123</v>
      </c>
      <c r="AT154" s="15" t="s">
        <v>119</v>
      </c>
      <c r="AU154" s="15" t="s">
        <v>68</v>
      </c>
      <c r="AY154" s="15" t="s">
        <v>116</v>
      </c>
      <c r="BE154" s="156">
        <f>IF(N154="základní",J154,0)</f>
        <v>0</v>
      </c>
      <c r="BF154" s="156">
        <f>IF(N154="snížená",J154,0)</f>
        <v>0</v>
      </c>
      <c r="BG154" s="156">
        <f>IF(N154="zákl. přenesená",J154,0)</f>
        <v>0</v>
      </c>
      <c r="BH154" s="156">
        <f>IF(N154="sníž. přenesená",J154,0)</f>
        <v>0</v>
      </c>
      <c r="BI154" s="156">
        <f>IF(N154="nulová",J154,0)</f>
        <v>0</v>
      </c>
      <c r="BJ154" s="15" t="s">
        <v>124</v>
      </c>
      <c r="BK154" s="156">
        <f>ROUND(I154*H154,2)</f>
        <v>0</v>
      </c>
      <c r="BL154" s="15" t="s">
        <v>123</v>
      </c>
      <c r="BM154" s="15" t="s">
        <v>216</v>
      </c>
    </row>
    <row r="155" spans="2:65" s="1" customFormat="1" ht="16.5" customHeight="1">
      <c r="B155" s="32"/>
      <c r="C155" s="145" t="s">
        <v>8</v>
      </c>
      <c r="D155" s="145" t="s">
        <v>119</v>
      </c>
      <c r="E155" s="146" t="s">
        <v>217</v>
      </c>
      <c r="F155" s="147" t="s">
        <v>218</v>
      </c>
      <c r="G155" s="148" t="s">
        <v>219</v>
      </c>
      <c r="H155" s="149">
        <v>50</v>
      </c>
      <c r="I155" s="150"/>
      <c r="J155" s="151">
        <f>ROUND(I155*H155,2)</f>
        <v>0</v>
      </c>
      <c r="K155" s="147" t="s">
        <v>1</v>
      </c>
      <c r="L155" s="34"/>
      <c r="M155" s="152" t="s">
        <v>1</v>
      </c>
      <c r="N155" s="153" t="s">
        <v>37</v>
      </c>
      <c r="O155" s="49"/>
      <c r="P155" s="154">
        <f>O155*H155</f>
        <v>0</v>
      </c>
      <c r="Q155" s="154">
        <v>0</v>
      </c>
      <c r="R155" s="154">
        <f>Q155*H155</f>
        <v>0</v>
      </c>
      <c r="S155" s="154">
        <v>0</v>
      </c>
      <c r="T155" s="155">
        <f>S155*H155</f>
        <v>0</v>
      </c>
      <c r="AR155" s="15" t="s">
        <v>123</v>
      </c>
      <c r="AT155" s="15" t="s">
        <v>119</v>
      </c>
      <c r="AU155" s="15" t="s">
        <v>68</v>
      </c>
      <c r="AY155" s="15" t="s">
        <v>116</v>
      </c>
      <c r="BE155" s="156">
        <f>IF(N155="základní",J155,0)</f>
        <v>0</v>
      </c>
      <c r="BF155" s="156">
        <f>IF(N155="snížená",J155,0)</f>
        <v>0</v>
      </c>
      <c r="BG155" s="156">
        <f>IF(N155="zákl. přenesená",J155,0)</f>
        <v>0</v>
      </c>
      <c r="BH155" s="156">
        <f>IF(N155="sníž. přenesená",J155,0)</f>
        <v>0</v>
      </c>
      <c r="BI155" s="156">
        <f>IF(N155="nulová",J155,0)</f>
        <v>0</v>
      </c>
      <c r="BJ155" s="15" t="s">
        <v>124</v>
      </c>
      <c r="BK155" s="156">
        <f>ROUND(I155*H155,2)</f>
        <v>0</v>
      </c>
      <c r="BL155" s="15" t="s">
        <v>123</v>
      </c>
      <c r="BM155" s="15" t="s">
        <v>220</v>
      </c>
    </row>
    <row r="156" spans="2:65" s="1" customFormat="1" ht="16.5" customHeight="1">
      <c r="B156" s="32"/>
      <c r="C156" s="145" t="s">
        <v>221</v>
      </c>
      <c r="D156" s="145" t="s">
        <v>119</v>
      </c>
      <c r="E156" s="146" t="s">
        <v>222</v>
      </c>
      <c r="F156" s="147" t="s">
        <v>223</v>
      </c>
      <c r="G156" s="148" t="s">
        <v>219</v>
      </c>
      <c r="H156" s="149">
        <v>100</v>
      </c>
      <c r="I156" s="150"/>
      <c r="J156" s="151">
        <f>ROUND(I156*H156,2)</f>
        <v>0</v>
      </c>
      <c r="K156" s="147" t="s">
        <v>1</v>
      </c>
      <c r="L156" s="34"/>
      <c r="M156" s="152" t="s">
        <v>1</v>
      </c>
      <c r="N156" s="153" t="s">
        <v>37</v>
      </c>
      <c r="O156" s="49"/>
      <c r="P156" s="154">
        <f>O156*H156</f>
        <v>0</v>
      </c>
      <c r="Q156" s="154">
        <v>0</v>
      </c>
      <c r="R156" s="154">
        <f>Q156*H156</f>
        <v>0</v>
      </c>
      <c r="S156" s="154">
        <v>0</v>
      </c>
      <c r="T156" s="155">
        <f>S156*H156</f>
        <v>0</v>
      </c>
      <c r="AR156" s="15" t="s">
        <v>123</v>
      </c>
      <c r="AT156" s="15" t="s">
        <v>119</v>
      </c>
      <c r="AU156" s="15" t="s">
        <v>68</v>
      </c>
      <c r="AY156" s="15" t="s">
        <v>116</v>
      </c>
      <c r="BE156" s="156">
        <f>IF(N156="základní",J156,0)</f>
        <v>0</v>
      </c>
      <c r="BF156" s="156">
        <f>IF(N156="snížená",J156,0)</f>
        <v>0</v>
      </c>
      <c r="BG156" s="156">
        <f>IF(N156="zákl. přenesená",J156,0)</f>
        <v>0</v>
      </c>
      <c r="BH156" s="156">
        <f>IF(N156="sníž. přenesená",J156,0)</f>
        <v>0</v>
      </c>
      <c r="BI156" s="156">
        <f>IF(N156="nulová",J156,0)</f>
        <v>0</v>
      </c>
      <c r="BJ156" s="15" t="s">
        <v>124</v>
      </c>
      <c r="BK156" s="156">
        <f>ROUND(I156*H156,2)</f>
        <v>0</v>
      </c>
      <c r="BL156" s="15" t="s">
        <v>123</v>
      </c>
      <c r="BM156" s="15" t="s">
        <v>224</v>
      </c>
    </row>
    <row r="157" spans="2:65" s="1" customFormat="1" ht="16.5" customHeight="1">
      <c r="B157" s="32"/>
      <c r="C157" s="145" t="s">
        <v>225</v>
      </c>
      <c r="D157" s="145" t="s">
        <v>119</v>
      </c>
      <c r="E157" s="146" t="s">
        <v>226</v>
      </c>
      <c r="F157" s="147" t="s">
        <v>227</v>
      </c>
      <c r="G157" s="148" t="s">
        <v>219</v>
      </c>
      <c r="H157" s="149">
        <v>72</v>
      </c>
      <c r="I157" s="150"/>
      <c r="J157" s="151">
        <f>ROUND(I157*H157,2)</f>
        <v>0</v>
      </c>
      <c r="K157" s="147" t="s">
        <v>1</v>
      </c>
      <c r="L157" s="34"/>
      <c r="M157" s="152" t="s">
        <v>1</v>
      </c>
      <c r="N157" s="153" t="s">
        <v>37</v>
      </c>
      <c r="O157" s="49"/>
      <c r="P157" s="154">
        <f>O157*H157</f>
        <v>0</v>
      </c>
      <c r="Q157" s="154">
        <v>0</v>
      </c>
      <c r="R157" s="154">
        <f>Q157*H157</f>
        <v>0</v>
      </c>
      <c r="S157" s="154">
        <v>0.05</v>
      </c>
      <c r="T157" s="155">
        <f>S157*H157</f>
        <v>3.6</v>
      </c>
      <c r="AR157" s="15" t="s">
        <v>123</v>
      </c>
      <c r="AT157" s="15" t="s">
        <v>119</v>
      </c>
      <c r="AU157" s="15" t="s">
        <v>68</v>
      </c>
      <c r="AY157" s="15" t="s">
        <v>116</v>
      </c>
      <c r="BE157" s="156">
        <f>IF(N157="základní",J157,0)</f>
        <v>0</v>
      </c>
      <c r="BF157" s="156">
        <f>IF(N157="snížená",J157,0)</f>
        <v>0</v>
      </c>
      <c r="BG157" s="156">
        <f>IF(N157="zákl. přenesená",J157,0)</f>
        <v>0</v>
      </c>
      <c r="BH157" s="156">
        <f>IF(N157="sníž. přenesená",J157,0)</f>
        <v>0</v>
      </c>
      <c r="BI157" s="156">
        <f>IF(N157="nulová",J157,0)</f>
        <v>0</v>
      </c>
      <c r="BJ157" s="15" t="s">
        <v>124</v>
      </c>
      <c r="BK157" s="156">
        <f>ROUND(I157*H157,2)</f>
        <v>0</v>
      </c>
      <c r="BL157" s="15" t="s">
        <v>123</v>
      </c>
      <c r="BM157" s="15" t="s">
        <v>228</v>
      </c>
    </row>
    <row r="158" spans="2:65" s="11" customFormat="1">
      <c r="B158" s="168"/>
      <c r="C158" s="169"/>
      <c r="D158" s="159" t="s">
        <v>126</v>
      </c>
      <c r="E158" s="170" t="s">
        <v>1</v>
      </c>
      <c r="F158" s="171" t="s">
        <v>229</v>
      </c>
      <c r="G158" s="169"/>
      <c r="H158" s="172">
        <v>72</v>
      </c>
      <c r="I158" s="173"/>
      <c r="J158" s="169"/>
      <c r="K158" s="169"/>
      <c r="L158" s="174"/>
      <c r="M158" s="175"/>
      <c r="N158" s="176"/>
      <c r="O158" s="176"/>
      <c r="P158" s="176"/>
      <c r="Q158" s="176"/>
      <c r="R158" s="176"/>
      <c r="S158" s="176"/>
      <c r="T158" s="177"/>
      <c r="AT158" s="178" t="s">
        <v>126</v>
      </c>
      <c r="AU158" s="178" t="s">
        <v>68</v>
      </c>
      <c r="AV158" s="11" t="s">
        <v>68</v>
      </c>
      <c r="AW158" s="11" t="s">
        <v>31</v>
      </c>
      <c r="AX158" s="11" t="s">
        <v>63</v>
      </c>
      <c r="AY158" s="178" t="s">
        <v>116</v>
      </c>
    </row>
    <row r="159" spans="2:65" s="1" customFormat="1" ht="16.5" customHeight="1">
      <c r="B159" s="32"/>
      <c r="C159" s="145" t="s">
        <v>230</v>
      </c>
      <c r="D159" s="145" t="s">
        <v>119</v>
      </c>
      <c r="E159" s="146" t="s">
        <v>231</v>
      </c>
      <c r="F159" s="147" t="s">
        <v>232</v>
      </c>
      <c r="G159" s="148" t="s">
        <v>166</v>
      </c>
      <c r="H159" s="149">
        <v>1</v>
      </c>
      <c r="I159" s="150"/>
      <c r="J159" s="151">
        <f>ROUND(I159*H159,2)</f>
        <v>0</v>
      </c>
      <c r="K159" s="147" t="s">
        <v>1</v>
      </c>
      <c r="L159" s="34"/>
      <c r="M159" s="152" t="s">
        <v>1</v>
      </c>
      <c r="N159" s="153" t="s">
        <v>37</v>
      </c>
      <c r="O159" s="49"/>
      <c r="P159" s="154">
        <f>O159*H159</f>
        <v>0</v>
      </c>
      <c r="Q159" s="154">
        <v>0</v>
      </c>
      <c r="R159" s="154">
        <f>Q159*H159</f>
        <v>0</v>
      </c>
      <c r="S159" s="154">
        <v>0</v>
      </c>
      <c r="T159" s="155">
        <f>S159*H159</f>
        <v>0</v>
      </c>
      <c r="AR159" s="15" t="s">
        <v>123</v>
      </c>
      <c r="AT159" s="15" t="s">
        <v>119</v>
      </c>
      <c r="AU159" s="15" t="s">
        <v>68</v>
      </c>
      <c r="AY159" s="15" t="s">
        <v>116</v>
      </c>
      <c r="BE159" s="156">
        <f>IF(N159="základní",J159,0)</f>
        <v>0</v>
      </c>
      <c r="BF159" s="156">
        <f>IF(N159="snížená",J159,0)</f>
        <v>0</v>
      </c>
      <c r="BG159" s="156">
        <f>IF(N159="zákl. přenesená",J159,0)</f>
        <v>0</v>
      </c>
      <c r="BH159" s="156">
        <f>IF(N159="sníž. přenesená",J159,0)</f>
        <v>0</v>
      </c>
      <c r="BI159" s="156">
        <f>IF(N159="nulová",J159,0)</f>
        <v>0</v>
      </c>
      <c r="BJ159" s="15" t="s">
        <v>124</v>
      </c>
      <c r="BK159" s="156">
        <f>ROUND(I159*H159,2)</f>
        <v>0</v>
      </c>
      <c r="BL159" s="15" t="s">
        <v>123</v>
      </c>
      <c r="BM159" s="15" t="s">
        <v>233</v>
      </c>
    </row>
    <row r="160" spans="2:65" s="1" customFormat="1" ht="16.5" customHeight="1">
      <c r="B160" s="32"/>
      <c r="C160" s="145" t="s">
        <v>234</v>
      </c>
      <c r="D160" s="145" t="s">
        <v>119</v>
      </c>
      <c r="E160" s="146" t="s">
        <v>235</v>
      </c>
      <c r="F160" s="147" t="s">
        <v>236</v>
      </c>
      <c r="G160" s="148" t="s">
        <v>122</v>
      </c>
      <c r="H160" s="149">
        <v>440</v>
      </c>
      <c r="I160" s="150"/>
      <c r="J160" s="151">
        <f>ROUND(I160*H160,2)</f>
        <v>0</v>
      </c>
      <c r="K160" s="147" t="s">
        <v>1</v>
      </c>
      <c r="L160" s="34"/>
      <c r="M160" s="152" t="s">
        <v>1</v>
      </c>
      <c r="N160" s="153" t="s">
        <v>37</v>
      </c>
      <c r="O160" s="49"/>
      <c r="P160" s="154">
        <f>O160*H160</f>
        <v>0</v>
      </c>
      <c r="Q160" s="154">
        <v>0</v>
      </c>
      <c r="R160" s="154">
        <f>Q160*H160</f>
        <v>0</v>
      </c>
      <c r="S160" s="154">
        <v>0</v>
      </c>
      <c r="T160" s="155">
        <f>S160*H160</f>
        <v>0</v>
      </c>
      <c r="AR160" s="15" t="s">
        <v>123</v>
      </c>
      <c r="AT160" s="15" t="s">
        <v>119</v>
      </c>
      <c r="AU160" s="15" t="s">
        <v>68</v>
      </c>
      <c r="AY160" s="15" t="s">
        <v>116</v>
      </c>
      <c r="BE160" s="156">
        <f>IF(N160="základní",J160,0)</f>
        <v>0</v>
      </c>
      <c r="BF160" s="156">
        <f>IF(N160="snížená",J160,0)</f>
        <v>0</v>
      </c>
      <c r="BG160" s="156">
        <f>IF(N160="zákl. přenesená",J160,0)</f>
        <v>0</v>
      </c>
      <c r="BH160" s="156">
        <f>IF(N160="sníž. přenesená",J160,0)</f>
        <v>0</v>
      </c>
      <c r="BI160" s="156">
        <f>IF(N160="nulová",J160,0)</f>
        <v>0</v>
      </c>
      <c r="BJ160" s="15" t="s">
        <v>124</v>
      </c>
      <c r="BK160" s="156">
        <f>ROUND(I160*H160,2)</f>
        <v>0</v>
      </c>
      <c r="BL160" s="15" t="s">
        <v>123</v>
      </c>
      <c r="BM160" s="15" t="s">
        <v>237</v>
      </c>
    </row>
    <row r="161" spans="2:65" s="11" customFormat="1">
      <c r="B161" s="168"/>
      <c r="C161" s="169"/>
      <c r="D161" s="159" t="s">
        <v>126</v>
      </c>
      <c r="E161" s="170" t="s">
        <v>1</v>
      </c>
      <c r="F161" s="171" t="s">
        <v>238</v>
      </c>
      <c r="G161" s="169"/>
      <c r="H161" s="172">
        <v>440</v>
      </c>
      <c r="I161" s="173"/>
      <c r="J161" s="169"/>
      <c r="K161" s="169"/>
      <c r="L161" s="174"/>
      <c r="M161" s="175"/>
      <c r="N161" s="176"/>
      <c r="O161" s="176"/>
      <c r="P161" s="176"/>
      <c r="Q161" s="176"/>
      <c r="R161" s="176"/>
      <c r="S161" s="176"/>
      <c r="T161" s="177"/>
      <c r="AT161" s="178" t="s">
        <v>126</v>
      </c>
      <c r="AU161" s="178" t="s">
        <v>68</v>
      </c>
      <c r="AV161" s="11" t="s">
        <v>68</v>
      </c>
      <c r="AW161" s="11" t="s">
        <v>31</v>
      </c>
      <c r="AX161" s="11" t="s">
        <v>63</v>
      </c>
      <c r="AY161" s="178" t="s">
        <v>116</v>
      </c>
    </row>
    <row r="162" spans="2:65" s="1" customFormat="1" ht="16.5" customHeight="1">
      <c r="B162" s="32"/>
      <c r="C162" s="145" t="s">
        <v>239</v>
      </c>
      <c r="D162" s="145" t="s">
        <v>119</v>
      </c>
      <c r="E162" s="146" t="s">
        <v>240</v>
      </c>
      <c r="F162" s="147" t="s">
        <v>241</v>
      </c>
      <c r="G162" s="148" t="s">
        <v>219</v>
      </c>
      <c r="H162" s="149">
        <v>80</v>
      </c>
      <c r="I162" s="150"/>
      <c r="J162" s="151">
        <f>ROUND(I162*H162,2)</f>
        <v>0</v>
      </c>
      <c r="K162" s="147" t="s">
        <v>1</v>
      </c>
      <c r="L162" s="34"/>
      <c r="M162" s="152" t="s">
        <v>1</v>
      </c>
      <c r="N162" s="153" t="s">
        <v>37</v>
      </c>
      <c r="O162" s="49"/>
      <c r="P162" s="154">
        <f>O162*H162</f>
        <v>0</v>
      </c>
      <c r="Q162" s="154">
        <v>0</v>
      </c>
      <c r="R162" s="154">
        <f>Q162*H162</f>
        <v>0</v>
      </c>
      <c r="S162" s="154">
        <v>0</v>
      </c>
      <c r="T162" s="155">
        <f>S162*H162</f>
        <v>0</v>
      </c>
      <c r="AR162" s="15" t="s">
        <v>123</v>
      </c>
      <c r="AT162" s="15" t="s">
        <v>119</v>
      </c>
      <c r="AU162" s="15" t="s">
        <v>68</v>
      </c>
      <c r="AY162" s="15" t="s">
        <v>116</v>
      </c>
      <c r="BE162" s="156">
        <f>IF(N162="základní",J162,0)</f>
        <v>0</v>
      </c>
      <c r="BF162" s="156">
        <f>IF(N162="snížená",J162,0)</f>
        <v>0</v>
      </c>
      <c r="BG162" s="156">
        <f>IF(N162="zákl. přenesená",J162,0)</f>
        <v>0</v>
      </c>
      <c r="BH162" s="156">
        <f>IF(N162="sníž. přenesená",J162,0)</f>
        <v>0</v>
      </c>
      <c r="BI162" s="156">
        <f>IF(N162="nulová",J162,0)</f>
        <v>0</v>
      </c>
      <c r="BJ162" s="15" t="s">
        <v>124</v>
      </c>
      <c r="BK162" s="156">
        <f>ROUND(I162*H162,2)</f>
        <v>0</v>
      </c>
      <c r="BL162" s="15" t="s">
        <v>123</v>
      </c>
      <c r="BM162" s="15" t="s">
        <v>242</v>
      </c>
    </row>
    <row r="163" spans="2:65" s="1" customFormat="1" ht="16.5" customHeight="1">
      <c r="B163" s="32"/>
      <c r="C163" s="145" t="s">
        <v>7</v>
      </c>
      <c r="D163" s="145" t="s">
        <v>119</v>
      </c>
      <c r="E163" s="146" t="s">
        <v>243</v>
      </c>
      <c r="F163" s="147" t="s">
        <v>244</v>
      </c>
      <c r="G163" s="148" t="s">
        <v>166</v>
      </c>
      <c r="H163" s="149">
        <v>1</v>
      </c>
      <c r="I163" s="150"/>
      <c r="J163" s="151">
        <f>ROUND(I163*H163,2)</f>
        <v>0</v>
      </c>
      <c r="K163" s="147" t="s">
        <v>1</v>
      </c>
      <c r="L163" s="34"/>
      <c r="M163" s="152" t="s">
        <v>1</v>
      </c>
      <c r="N163" s="153" t="s">
        <v>37</v>
      </c>
      <c r="O163" s="49"/>
      <c r="P163" s="154">
        <f>O163*H163</f>
        <v>0</v>
      </c>
      <c r="Q163" s="154">
        <v>0</v>
      </c>
      <c r="R163" s="154">
        <f>Q163*H163</f>
        <v>0</v>
      </c>
      <c r="S163" s="154">
        <v>0</v>
      </c>
      <c r="T163" s="155">
        <f>S163*H163</f>
        <v>0</v>
      </c>
      <c r="AR163" s="15" t="s">
        <v>123</v>
      </c>
      <c r="AT163" s="15" t="s">
        <v>119</v>
      </c>
      <c r="AU163" s="15" t="s">
        <v>68</v>
      </c>
      <c r="AY163" s="15" t="s">
        <v>116</v>
      </c>
      <c r="BE163" s="156">
        <f>IF(N163="základní",J163,0)</f>
        <v>0</v>
      </c>
      <c r="BF163" s="156">
        <f>IF(N163="snížená",J163,0)</f>
        <v>0</v>
      </c>
      <c r="BG163" s="156">
        <f>IF(N163="zákl. přenesená",J163,0)</f>
        <v>0</v>
      </c>
      <c r="BH163" s="156">
        <f>IF(N163="sníž. přenesená",J163,0)</f>
        <v>0</v>
      </c>
      <c r="BI163" s="156">
        <f>IF(N163="nulová",J163,0)</f>
        <v>0</v>
      </c>
      <c r="BJ163" s="15" t="s">
        <v>124</v>
      </c>
      <c r="BK163" s="156">
        <f>ROUND(I163*H163,2)</f>
        <v>0</v>
      </c>
      <c r="BL163" s="15" t="s">
        <v>123</v>
      </c>
      <c r="BM163" s="15" t="s">
        <v>245</v>
      </c>
    </row>
    <row r="164" spans="2:65" s="1" customFormat="1" ht="22.5" customHeight="1">
      <c r="B164" s="32"/>
      <c r="C164" s="145" t="s">
        <v>246</v>
      </c>
      <c r="D164" s="145" t="s">
        <v>119</v>
      </c>
      <c r="E164" s="146" t="s">
        <v>247</v>
      </c>
      <c r="F164" s="147" t="s">
        <v>248</v>
      </c>
      <c r="G164" s="148" t="s">
        <v>249</v>
      </c>
      <c r="H164" s="149">
        <v>7</v>
      </c>
      <c r="I164" s="150"/>
      <c r="J164" s="151">
        <f>ROUND(I164*H164,2)</f>
        <v>0</v>
      </c>
      <c r="K164" s="147" t="s">
        <v>1</v>
      </c>
      <c r="L164" s="34"/>
      <c r="M164" s="152" t="s">
        <v>1</v>
      </c>
      <c r="N164" s="153" t="s">
        <v>37</v>
      </c>
      <c r="O164" s="49"/>
      <c r="P164" s="154">
        <f>O164*H164</f>
        <v>0</v>
      </c>
      <c r="Q164" s="154">
        <v>0</v>
      </c>
      <c r="R164" s="154">
        <f>Q164*H164</f>
        <v>0</v>
      </c>
      <c r="S164" s="154">
        <v>0</v>
      </c>
      <c r="T164" s="155">
        <f>S164*H164</f>
        <v>0</v>
      </c>
      <c r="AR164" s="15" t="s">
        <v>123</v>
      </c>
      <c r="AT164" s="15" t="s">
        <v>119</v>
      </c>
      <c r="AU164" s="15" t="s">
        <v>68</v>
      </c>
      <c r="AY164" s="15" t="s">
        <v>116</v>
      </c>
      <c r="BE164" s="156">
        <f>IF(N164="základní",J164,0)</f>
        <v>0</v>
      </c>
      <c r="BF164" s="156">
        <f>IF(N164="snížená",J164,0)</f>
        <v>0</v>
      </c>
      <c r="BG164" s="156">
        <f>IF(N164="zákl. přenesená",J164,0)</f>
        <v>0</v>
      </c>
      <c r="BH164" s="156">
        <f>IF(N164="sníž. přenesená",J164,0)</f>
        <v>0</v>
      </c>
      <c r="BI164" s="156">
        <f>IF(N164="nulová",J164,0)</f>
        <v>0</v>
      </c>
      <c r="BJ164" s="15" t="s">
        <v>124</v>
      </c>
      <c r="BK164" s="156">
        <f>ROUND(I164*H164,2)</f>
        <v>0</v>
      </c>
      <c r="BL164" s="15" t="s">
        <v>123</v>
      </c>
      <c r="BM164" s="15" t="s">
        <v>250</v>
      </c>
    </row>
    <row r="165" spans="2:65" s="1" customFormat="1" ht="16.5" customHeight="1">
      <c r="B165" s="32"/>
      <c r="C165" s="145" t="s">
        <v>251</v>
      </c>
      <c r="D165" s="145" t="s">
        <v>119</v>
      </c>
      <c r="E165" s="146" t="s">
        <v>252</v>
      </c>
      <c r="F165" s="147" t="s">
        <v>253</v>
      </c>
      <c r="G165" s="148" t="s">
        <v>166</v>
      </c>
      <c r="H165" s="149">
        <v>1</v>
      </c>
      <c r="I165" s="150"/>
      <c r="J165" s="151">
        <f>ROUND(I165*H165,2)</f>
        <v>0</v>
      </c>
      <c r="K165" s="147" t="s">
        <v>1</v>
      </c>
      <c r="L165" s="34"/>
      <c r="M165" s="152" t="s">
        <v>1</v>
      </c>
      <c r="N165" s="153" t="s">
        <v>37</v>
      </c>
      <c r="O165" s="49"/>
      <c r="P165" s="154">
        <f>O165*H165</f>
        <v>0</v>
      </c>
      <c r="Q165" s="154">
        <v>0</v>
      </c>
      <c r="R165" s="154">
        <f>Q165*H165</f>
        <v>0</v>
      </c>
      <c r="S165" s="154">
        <v>0</v>
      </c>
      <c r="T165" s="155">
        <f>S165*H165</f>
        <v>0</v>
      </c>
      <c r="AR165" s="15" t="s">
        <v>123</v>
      </c>
      <c r="AT165" s="15" t="s">
        <v>119</v>
      </c>
      <c r="AU165" s="15" t="s">
        <v>68</v>
      </c>
      <c r="AY165" s="15" t="s">
        <v>116</v>
      </c>
      <c r="BE165" s="156">
        <f>IF(N165="základní",J165,0)</f>
        <v>0</v>
      </c>
      <c r="BF165" s="156">
        <f>IF(N165="snížená",J165,0)</f>
        <v>0</v>
      </c>
      <c r="BG165" s="156">
        <f>IF(N165="zákl. přenesená",J165,0)</f>
        <v>0</v>
      </c>
      <c r="BH165" s="156">
        <f>IF(N165="sníž. přenesená",J165,0)</f>
        <v>0</v>
      </c>
      <c r="BI165" s="156">
        <f>IF(N165="nulová",J165,0)</f>
        <v>0</v>
      </c>
      <c r="BJ165" s="15" t="s">
        <v>124</v>
      </c>
      <c r="BK165" s="156">
        <f>ROUND(I165*H165,2)</f>
        <v>0</v>
      </c>
      <c r="BL165" s="15" t="s">
        <v>123</v>
      </c>
      <c r="BM165" s="15" t="s">
        <v>254</v>
      </c>
    </row>
    <row r="166" spans="2:65" s="9" customFormat="1" ht="22.9" customHeight="1">
      <c r="B166" s="129"/>
      <c r="C166" s="130"/>
      <c r="D166" s="131" t="s">
        <v>57</v>
      </c>
      <c r="E166" s="143" t="s">
        <v>255</v>
      </c>
      <c r="F166" s="143" t="s">
        <v>256</v>
      </c>
      <c r="G166" s="130"/>
      <c r="H166" s="130"/>
      <c r="I166" s="133"/>
      <c r="J166" s="144">
        <f>BK166</f>
        <v>0</v>
      </c>
      <c r="K166" s="130"/>
      <c r="L166" s="135"/>
      <c r="M166" s="136"/>
      <c r="N166" s="137"/>
      <c r="O166" s="137"/>
      <c r="P166" s="138">
        <f>SUM(P167:P179)</f>
        <v>0</v>
      </c>
      <c r="Q166" s="137"/>
      <c r="R166" s="138">
        <f>SUM(R167:R179)</f>
        <v>0</v>
      </c>
      <c r="S166" s="137"/>
      <c r="T166" s="139">
        <f>SUM(T167:T179)</f>
        <v>0</v>
      </c>
      <c r="AR166" s="140" t="s">
        <v>63</v>
      </c>
      <c r="AT166" s="141" t="s">
        <v>57</v>
      </c>
      <c r="AU166" s="141" t="s">
        <v>63</v>
      </c>
      <c r="AY166" s="140" t="s">
        <v>116</v>
      </c>
      <c r="BK166" s="142">
        <f>SUM(BK167:BK179)</f>
        <v>0</v>
      </c>
    </row>
    <row r="167" spans="2:65" s="1" customFormat="1" ht="16.5" customHeight="1">
      <c r="B167" s="32"/>
      <c r="C167" s="145" t="s">
        <v>257</v>
      </c>
      <c r="D167" s="145" t="s">
        <v>119</v>
      </c>
      <c r="E167" s="146" t="s">
        <v>258</v>
      </c>
      <c r="F167" s="147" t="s">
        <v>259</v>
      </c>
      <c r="G167" s="148" t="s">
        <v>260</v>
      </c>
      <c r="H167" s="149">
        <v>28.91</v>
      </c>
      <c r="I167" s="150"/>
      <c r="J167" s="151">
        <f>ROUND(I167*H167,2)</f>
        <v>0</v>
      </c>
      <c r="K167" s="147" t="s">
        <v>132</v>
      </c>
      <c r="L167" s="34"/>
      <c r="M167" s="152" t="s">
        <v>1</v>
      </c>
      <c r="N167" s="153" t="s">
        <v>37</v>
      </c>
      <c r="O167" s="49"/>
      <c r="P167" s="154">
        <f>O167*H167</f>
        <v>0</v>
      </c>
      <c r="Q167" s="154">
        <v>0</v>
      </c>
      <c r="R167" s="154">
        <f>Q167*H167</f>
        <v>0</v>
      </c>
      <c r="S167" s="154">
        <v>0</v>
      </c>
      <c r="T167" s="155">
        <f>S167*H167</f>
        <v>0</v>
      </c>
      <c r="AR167" s="15" t="s">
        <v>123</v>
      </c>
      <c r="AT167" s="15" t="s">
        <v>119</v>
      </c>
      <c r="AU167" s="15" t="s">
        <v>68</v>
      </c>
      <c r="AY167" s="15" t="s">
        <v>116</v>
      </c>
      <c r="BE167" s="156">
        <f>IF(N167="základní",J167,0)</f>
        <v>0</v>
      </c>
      <c r="BF167" s="156">
        <f>IF(N167="snížená",J167,0)</f>
        <v>0</v>
      </c>
      <c r="BG167" s="156">
        <f>IF(N167="zákl. přenesená",J167,0)</f>
        <v>0</v>
      </c>
      <c r="BH167" s="156">
        <f>IF(N167="sníž. přenesená",J167,0)</f>
        <v>0</v>
      </c>
      <c r="BI167" s="156">
        <f>IF(N167="nulová",J167,0)</f>
        <v>0</v>
      </c>
      <c r="BJ167" s="15" t="s">
        <v>124</v>
      </c>
      <c r="BK167" s="156">
        <f>ROUND(I167*H167,2)</f>
        <v>0</v>
      </c>
      <c r="BL167" s="15" t="s">
        <v>123</v>
      </c>
      <c r="BM167" s="15" t="s">
        <v>261</v>
      </c>
    </row>
    <row r="168" spans="2:65" s="1" customFormat="1" ht="16.5" customHeight="1">
      <c r="B168" s="32"/>
      <c r="C168" s="145" t="s">
        <v>67</v>
      </c>
      <c r="D168" s="145" t="s">
        <v>119</v>
      </c>
      <c r="E168" s="146" t="s">
        <v>262</v>
      </c>
      <c r="F168" s="147" t="s">
        <v>263</v>
      </c>
      <c r="G168" s="148" t="s">
        <v>260</v>
      </c>
      <c r="H168" s="149">
        <v>28.91</v>
      </c>
      <c r="I168" s="150"/>
      <c r="J168" s="151">
        <f>ROUND(I168*H168,2)</f>
        <v>0</v>
      </c>
      <c r="K168" s="147" t="s">
        <v>132</v>
      </c>
      <c r="L168" s="34"/>
      <c r="M168" s="152" t="s">
        <v>1</v>
      </c>
      <c r="N168" s="153" t="s">
        <v>37</v>
      </c>
      <c r="O168" s="49"/>
      <c r="P168" s="154">
        <f>O168*H168</f>
        <v>0</v>
      </c>
      <c r="Q168" s="154">
        <v>0</v>
      </c>
      <c r="R168" s="154">
        <f>Q168*H168</f>
        <v>0</v>
      </c>
      <c r="S168" s="154">
        <v>0</v>
      </c>
      <c r="T168" s="155">
        <f>S168*H168</f>
        <v>0</v>
      </c>
      <c r="AR168" s="15" t="s">
        <v>123</v>
      </c>
      <c r="AT168" s="15" t="s">
        <v>119</v>
      </c>
      <c r="AU168" s="15" t="s">
        <v>68</v>
      </c>
      <c r="AY168" s="15" t="s">
        <v>116</v>
      </c>
      <c r="BE168" s="156">
        <f>IF(N168="základní",J168,0)</f>
        <v>0</v>
      </c>
      <c r="BF168" s="156">
        <f>IF(N168="snížená",J168,0)</f>
        <v>0</v>
      </c>
      <c r="BG168" s="156">
        <f>IF(N168="zákl. přenesená",J168,0)</f>
        <v>0</v>
      </c>
      <c r="BH168" s="156">
        <f>IF(N168="sníž. přenesená",J168,0)</f>
        <v>0</v>
      </c>
      <c r="BI168" s="156">
        <f>IF(N168="nulová",J168,0)</f>
        <v>0</v>
      </c>
      <c r="BJ168" s="15" t="s">
        <v>124</v>
      </c>
      <c r="BK168" s="156">
        <f>ROUND(I168*H168,2)</f>
        <v>0</v>
      </c>
      <c r="BL168" s="15" t="s">
        <v>123</v>
      </c>
      <c r="BM168" s="15" t="s">
        <v>264</v>
      </c>
    </row>
    <row r="169" spans="2:65" s="11" customFormat="1">
      <c r="B169" s="168"/>
      <c r="C169" s="169"/>
      <c r="D169" s="159" t="s">
        <v>126</v>
      </c>
      <c r="E169" s="170" t="s">
        <v>1</v>
      </c>
      <c r="F169" s="171" t="s">
        <v>265</v>
      </c>
      <c r="G169" s="169"/>
      <c r="H169" s="172">
        <v>28.91</v>
      </c>
      <c r="I169" s="173"/>
      <c r="J169" s="169"/>
      <c r="K169" s="169"/>
      <c r="L169" s="174"/>
      <c r="M169" s="175"/>
      <c r="N169" s="176"/>
      <c r="O169" s="176"/>
      <c r="P169" s="176"/>
      <c r="Q169" s="176"/>
      <c r="R169" s="176"/>
      <c r="S169" s="176"/>
      <c r="T169" s="177"/>
      <c r="AT169" s="178" t="s">
        <v>126</v>
      </c>
      <c r="AU169" s="178" t="s">
        <v>68</v>
      </c>
      <c r="AV169" s="11" t="s">
        <v>68</v>
      </c>
      <c r="AW169" s="11" t="s">
        <v>31</v>
      </c>
      <c r="AX169" s="11" t="s">
        <v>63</v>
      </c>
      <c r="AY169" s="178" t="s">
        <v>116</v>
      </c>
    </row>
    <row r="170" spans="2:65" s="1" customFormat="1" ht="16.5" customHeight="1">
      <c r="B170" s="32"/>
      <c r="C170" s="145" t="s">
        <v>266</v>
      </c>
      <c r="D170" s="145" t="s">
        <v>119</v>
      </c>
      <c r="E170" s="146" t="s">
        <v>267</v>
      </c>
      <c r="F170" s="147" t="s">
        <v>268</v>
      </c>
      <c r="G170" s="148" t="s">
        <v>260</v>
      </c>
      <c r="H170" s="149">
        <v>28.91</v>
      </c>
      <c r="I170" s="150"/>
      <c r="J170" s="151">
        <f>ROUND(I170*H170,2)</f>
        <v>0</v>
      </c>
      <c r="K170" s="147" t="s">
        <v>1</v>
      </c>
      <c r="L170" s="34"/>
      <c r="M170" s="152" t="s">
        <v>1</v>
      </c>
      <c r="N170" s="153" t="s">
        <v>37</v>
      </c>
      <c r="O170" s="49"/>
      <c r="P170" s="154">
        <f>O170*H170</f>
        <v>0</v>
      </c>
      <c r="Q170" s="154">
        <v>0</v>
      </c>
      <c r="R170" s="154">
        <f>Q170*H170</f>
        <v>0</v>
      </c>
      <c r="S170" s="154">
        <v>0</v>
      </c>
      <c r="T170" s="155">
        <f>S170*H170</f>
        <v>0</v>
      </c>
      <c r="AR170" s="15" t="s">
        <v>123</v>
      </c>
      <c r="AT170" s="15" t="s">
        <v>119</v>
      </c>
      <c r="AU170" s="15" t="s">
        <v>68</v>
      </c>
      <c r="AY170" s="15" t="s">
        <v>116</v>
      </c>
      <c r="BE170" s="156">
        <f>IF(N170="základní",J170,0)</f>
        <v>0</v>
      </c>
      <c r="BF170" s="156">
        <f>IF(N170="snížená",J170,0)</f>
        <v>0</v>
      </c>
      <c r="BG170" s="156">
        <f>IF(N170="zákl. přenesená",J170,0)</f>
        <v>0</v>
      </c>
      <c r="BH170" s="156">
        <f>IF(N170="sníž. přenesená",J170,0)</f>
        <v>0</v>
      </c>
      <c r="BI170" s="156">
        <f>IF(N170="nulová",J170,0)</f>
        <v>0</v>
      </c>
      <c r="BJ170" s="15" t="s">
        <v>124</v>
      </c>
      <c r="BK170" s="156">
        <f>ROUND(I170*H170,2)</f>
        <v>0</v>
      </c>
      <c r="BL170" s="15" t="s">
        <v>123</v>
      </c>
      <c r="BM170" s="15" t="s">
        <v>269</v>
      </c>
    </row>
    <row r="171" spans="2:65" s="11" customFormat="1">
      <c r="B171" s="168"/>
      <c r="C171" s="169"/>
      <c r="D171" s="159" t="s">
        <v>126</v>
      </c>
      <c r="E171" s="170" t="s">
        <v>1</v>
      </c>
      <c r="F171" s="171" t="s">
        <v>265</v>
      </c>
      <c r="G171" s="169"/>
      <c r="H171" s="172">
        <v>28.91</v>
      </c>
      <c r="I171" s="173"/>
      <c r="J171" s="169"/>
      <c r="K171" s="169"/>
      <c r="L171" s="174"/>
      <c r="M171" s="175"/>
      <c r="N171" s="176"/>
      <c r="O171" s="176"/>
      <c r="P171" s="176"/>
      <c r="Q171" s="176"/>
      <c r="R171" s="176"/>
      <c r="S171" s="176"/>
      <c r="T171" s="177"/>
      <c r="AT171" s="178" t="s">
        <v>126</v>
      </c>
      <c r="AU171" s="178" t="s">
        <v>68</v>
      </c>
      <c r="AV171" s="11" t="s">
        <v>68</v>
      </c>
      <c r="AW171" s="11" t="s">
        <v>31</v>
      </c>
      <c r="AX171" s="11" t="s">
        <v>63</v>
      </c>
      <c r="AY171" s="178" t="s">
        <v>116</v>
      </c>
    </row>
    <row r="172" spans="2:65" s="1" customFormat="1" ht="16.5" customHeight="1">
      <c r="B172" s="32"/>
      <c r="C172" s="145" t="s">
        <v>270</v>
      </c>
      <c r="D172" s="145" t="s">
        <v>119</v>
      </c>
      <c r="E172" s="146" t="s">
        <v>271</v>
      </c>
      <c r="F172" s="147" t="s">
        <v>272</v>
      </c>
      <c r="G172" s="148" t="s">
        <v>260</v>
      </c>
      <c r="H172" s="149">
        <v>15</v>
      </c>
      <c r="I172" s="150"/>
      <c r="J172" s="151">
        <f>ROUND(I172*H172,2)</f>
        <v>0</v>
      </c>
      <c r="K172" s="147" t="s">
        <v>1</v>
      </c>
      <c r="L172" s="34"/>
      <c r="M172" s="152" t="s">
        <v>1</v>
      </c>
      <c r="N172" s="153" t="s">
        <v>37</v>
      </c>
      <c r="O172" s="49"/>
      <c r="P172" s="154">
        <f>O172*H172</f>
        <v>0</v>
      </c>
      <c r="Q172" s="154">
        <v>0</v>
      </c>
      <c r="R172" s="154">
        <f>Q172*H172</f>
        <v>0</v>
      </c>
      <c r="S172" s="154">
        <v>0</v>
      </c>
      <c r="T172" s="155">
        <f>S172*H172</f>
        <v>0</v>
      </c>
      <c r="AR172" s="15" t="s">
        <v>123</v>
      </c>
      <c r="AT172" s="15" t="s">
        <v>119</v>
      </c>
      <c r="AU172" s="15" t="s">
        <v>68</v>
      </c>
      <c r="AY172" s="15" t="s">
        <v>116</v>
      </c>
      <c r="BE172" s="156">
        <f>IF(N172="základní",J172,0)</f>
        <v>0</v>
      </c>
      <c r="BF172" s="156">
        <f>IF(N172="snížená",J172,0)</f>
        <v>0</v>
      </c>
      <c r="BG172" s="156">
        <f>IF(N172="zákl. přenesená",J172,0)</f>
        <v>0</v>
      </c>
      <c r="BH172" s="156">
        <f>IF(N172="sníž. přenesená",J172,0)</f>
        <v>0</v>
      </c>
      <c r="BI172" s="156">
        <f>IF(N172="nulová",J172,0)</f>
        <v>0</v>
      </c>
      <c r="BJ172" s="15" t="s">
        <v>124</v>
      </c>
      <c r="BK172" s="156">
        <f>ROUND(I172*H172,2)</f>
        <v>0</v>
      </c>
      <c r="BL172" s="15" t="s">
        <v>123</v>
      </c>
      <c r="BM172" s="15" t="s">
        <v>273</v>
      </c>
    </row>
    <row r="173" spans="2:65" s="11" customFormat="1">
      <c r="B173" s="168"/>
      <c r="C173" s="169"/>
      <c r="D173" s="159" t="s">
        <v>126</v>
      </c>
      <c r="E173" s="170" t="s">
        <v>1</v>
      </c>
      <c r="F173" s="171" t="s">
        <v>274</v>
      </c>
      <c r="G173" s="169"/>
      <c r="H173" s="172">
        <v>15</v>
      </c>
      <c r="I173" s="173"/>
      <c r="J173" s="169"/>
      <c r="K173" s="169"/>
      <c r="L173" s="174"/>
      <c r="M173" s="175"/>
      <c r="N173" s="176"/>
      <c r="O173" s="176"/>
      <c r="P173" s="176"/>
      <c r="Q173" s="176"/>
      <c r="R173" s="176"/>
      <c r="S173" s="176"/>
      <c r="T173" s="177"/>
      <c r="AT173" s="178" t="s">
        <v>126</v>
      </c>
      <c r="AU173" s="178" t="s">
        <v>68</v>
      </c>
      <c r="AV173" s="11" t="s">
        <v>68</v>
      </c>
      <c r="AW173" s="11" t="s">
        <v>31</v>
      </c>
      <c r="AX173" s="11" t="s">
        <v>63</v>
      </c>
      <c r="AY173" s="178" t="s">
        <v>116</v>
      </c>
    </row>
    <row r="174" spans="2:65" s="1" customFormat="1" ht="16.5" customHeight="1">
      <c r="B174" s="32"/>
      <c r="C174" s="145" t="s">
        <v>275</v>
      </c>
      <c r="D174" s="145" t="s">
        <v>119</v>
      </c>
      <c r="E174" s="146" t="s">
        <v>276</v>
      </c>
      <c r="F174" s="147" t="s">
        <v>277</v>
      </c>
      <c r="G174" s="148" t="s">
        <v>260</v>
      </c>
      <c r="H174" s="149">
        <v>2.5</v>
      </c>
      <c r="I174" s="150"/>
      <c r="J174" s="151">
        <f>ROUND(I174*H174,2)</f>
        <v>0</v>
      </c>
      <c r="K174" s="147" t="s">
        <v>1</v>
      </c>
      <c r="L174" s="34"/>
      <c r="M174" s="152" t="s">
        <v>1</v>
      </c>
      <c r="N174" s="153" t="s">
        <v>37</v>
      </c>
      <c r="O174" s="49"/>
      <c r="P174" s="154">
        <f>O174*H174</f>
        <v>0</v>
      </c>
      <c r="Q174" s="154">
        <v>0</v>
      </c>
      <c r="R174" s="154">
        <f>Q174*H174</f>
        <v>0</v>
      </c>
      <c r="S174" s="154">
        <v>0</v>
      </c>
      <c r="T174" s="155">
        <f>S174*H174</f>
        <v>0</v>
      </c>
      <c r="AR174" s="15" t="s">
        <v>123</v>
      </c>
      <c r="AT174" s="15" t="s">
        <v>119</v>
      </c>
      <c r="AU174" s="15" t="s">
        <v>68</v>
      </c>
      <c r="AY174" s="15" t="s">
        <v>116</v>
      </c>
      <c r="BE174" s="156">
        <f>IF(N174="základní",J174,0)</f>
        <v>0</v>
      </c>
      <c r="BF174" s="156">
        <f>IF(N174="snížená",J174,0)</f>
        <v>0</v>
      </c>
      <c r="BG174" s="156">
        <f>IF(N174="zákl. přenesená",J174,0)</f>
        <v>0</v>
      </c>
      <c r="BH174" s="156">
        <f>IF(N174="sníž. přenesená",J174,0)</f>
        <v>0</v>
      </c>
      <c r="BI174" s="156">
        <f>IF(N174="nulová",J174,0)</f>
        <v>0</v>
      </c>
      <c r="BJ174" s="15" t="s">
        <v>124</v>
      </c>
      <c r="BK174" s="156">
        <f>ROUND(I174*H174,2)</f>
        <v>0</v>
      </c>
      <c r="BL174" s="15" t="s">
        <v>123</v>
      </c>
      <c r="BM174" s="15" t="s">
        <v>278</v>
      </c>
    </row>
    <row r="175" spans="2:65" s="11" customFormat="1">
      <c r="B175" s="168"/>
      <c r="C175" s="169"/>
      <c r="D175" s="159" t="s">
        <v>126</v>
      </c>
      <c r="E175" s="170" t="s">
        <v>1</v>
      </c>
      <c r="F175" s="171" t="s">
        <v>279</v>
      </c>
      <c r="G175" s="169"/>
      <c r="H175" s="172">
        <v>2.5</v>
      </c>
      <c r="I175" s="173"/>
      <c r="J175" s="169"/>
      <c r="K175" s="169"/>
      <c r="L175" s="174"/>
      <c r="M175" s="175"/>
      <c r="N175" s="176"/>
      <c r="O175" s="176"/>
      <c r="P175" s="176"/>
      <c r="Q175" s="176"/>
      <c r="R175" s="176"/>
      <c r="S175" s="176"/>
      <c r="T175" s="177"/>
      <c r="AT175" s="178" t="s">
        <v>126</v>
      </c>
      <c r="AU175" s="178" t="s">
        <v>68</v>
      </c>
      <c r="AV175" s="11" t="s">
        <v>68</v>
      </c>
      <c r="AW175" s="11" t="s">
        <v>31</v>
      </c>
      <c r="AX175" s="11" t="s">
        <v>63</v>
      </c>
      <c r="AY175" s="178" t="s">
        <v>116</v>
      </c>
    </row>
    <row r="176" spans="2:65" s="1" customFormat="1" ht="16.5" customHeight="1">
      <c r="B176" s="32"/>
      <c r="C176" s="145" t="s">
        <v>280</v>
      </c>
      <c r="D176" s="145" t="s">
        <v>119</v>
      </c>
      <c r="E176" s="146" t="s">
        <v>281</v>
      </c>
      <c r="F176" s="147" t="s">
        <v>282</v>
      </c>
      <c r="G176" s="148" t="s">
        <v>260</v>
      </c>
      <c r="H176" s="149">
        <v>8.41</v>
      </c>
      <c r="I176" s="150"/>
      <c r="J176" s="151">
        <f>ROUND(I176*H176,2)</f>
        <v>0</v>
      </c>
      <c r="K176" s="147" t="s">
        <v>132</v>
      </c>
      <c r="L176" s="34"/>
      <c r="M176" s="152" t="s">
        <v>1</v>
      </c>
      <c r="N176" s="153" t="s">
        <v>37</v>
      </c>
      <c r="O176" s="49"/>
      <c r="P176" s="154">
        <f>O176*H176</f>
        <v>0</v>
      </c>
      <c r="Q176" s="154">
        <v>0</v>
      </c>
      <c r="R176" s="154">
        <f>Q176*H176</f>
        <v>0</v>
      </c>
      <c r="S176" s="154">
        <v>0</v>
      </c>
      <c r="T176" s="155">
        <f>S176*H176</f>
        <v>0</v>
      </c>
      <c r="AR176" s="15" t="s">
        <v>123</v>
      </c>
      <c r="AT176" s="15" t="s">
        <v>119</v>
      </c>
      <c r="AU176" s="15" t="s">
        <v>68</v>
      </c>
      <c r="AY176" s="15" t="s">
        <v>116</v>
      </c>
      <c r="BE176" s="156">
        <f>IF(N176="základní",J176,0)</f>
        <v>0</v>
      </c>
      <c r="BF176" s="156">
        <f>IF(N176="snížená",J176,0)</f>
        <v>0</v>
      </c>
      <c r="BG176" s="156">
        <f>IF(N176="zákl. přenesená",J176,0)</f>
        <v>0</v>
      </c>
      <c r="BH176" s="156">
        <f>IF(N176="sníž. přenesená",J176,0)</f>
        <v>0</v>
      </c>
      <c r="BI176" s="156">
        <f>IF(N176="nulová",J176,0)</f>
        <v>0</v>
      </c>
      <c r="BJ176" s="15" t="s">
        <v>124</v>
      </c>
      <c r="BK176" s="156">
        <f>ROUND(I176*H176,2)</f>
        <v>0</v>
      </c>
      <c r="BL176" s="15" t="s">
        <v>123</v>
      </c>
      <c r="BM176" s="15" t="s">
        <v>283</v>
      </c>
    </row>
    <row r="177" spans="2:65" s="11" customFormat="1">
      <c r="B177" s="168"/>
      <c r="C177" s="169"/>
      <c r="D177" s="159" t="s">
        <v>126</v>
      </c>
      <c r="E177" s="170" t="s">
        <v>1</v>
      </c>
      <c r="F177" s="171" t="s">
        <v>284</v>
      </c>
      <c r="G177" s="169"/>
      <c r="H177" s="172">
        <v>8.41</v>
      </c>
      <c r="I177" s="173"/>
      <c r="J177" s="169"/>
      <c r="K177" s="169"/>
      <c r="L177" s="174"/>
      <c r="M177" s="175"/>
      <c r="N177" s="176"/>
      <c r="O177" s="176"/>
      <c r="P177" s="176"/>
      <c r="Q177" s="176"/>
      <c r="R177" s="176"/>
      <c r="S177" s="176"/>
      <c r="T177" s="177"/>
      <c r="AT177" s="178" t="s">
        <v>126</v>
      </c>
      <c r="AU177" s="178" t="s">
        <v>68</v>
      </c>
      <c r="AV177" s="11" t="s">
        <v>68</v>
      </c>
      <c r="AW177" s="11" t="s">
        <v>31</v>
      </c>
      <c r="AX177" s="11" t="s">
        <v>63</v>
      </c>
      <c r="AY177" s="178" t="s">
        <v>116</v>
      </c>
    </row>
    <row r="178" spans="2:65" s="1" customFormat="1" ht="16.5" customHeight="1">
      <c r="B178" s="32"/>
      <c r="C178" s="145" t="s">
        <v>285</v>
      </c>
      <c r="D178" s="145" t="s">
        <v>119</v>
      </c>
      <c r="E178" s="146" t="s">
        <v>286</v>
      </c>
      <c r="F178" s="147" t="s">
        <v>287</v>
      </c>
      <c r="G178" s="148" t="s">
        <v>260</v>
      </c>
      <c r="H178" s="149">
        <v>3</v>
      </c>
      <c r="I178" s="150"/>
      <c r="J178" s="151">
        <f>ROUND(I178*H178,2)</f>
        <v>0</v>
      </c>
      <c r="K178" s="147" t="s">
        <v>1</v>
      </c>
      <c r="L178" s="34"/>
      <c r="M178" s="152" t="s">
        <v>1</v>
      </c>
      <c r="N178" s="153" t="s">
        <v>37</v>
      </c>
      <c r="O178" s="49"/>
      <c r="P178" s="154">
        <f>O178*H178</f>
        <v>0</v>
      </c>
      <c r="Q178" s="154">
        <v>0</v>
      </c>
      <c r="R178" s="154">
        <f>Q178*H178</f>
        <v>0</v>
      </c>
      <c r="S178" s="154">
        <v>0</v>
      </c>
      <c r="T178" s="155">
        <f>S178*H178</f>
        <v>0</v>
      </c>
      <c r="AR178" s="15" t="s">
        <v>123</v>
      </c>
      <c r="AT178" s="15" t="s">
        <v>119</v>
      </c>
      <c r="AU178" s="15" t="s">
        <v>68</v>
      </c>
      <c r="AY178" s="15" t="s">
        <v>116</v>
      </c>
      <c r="BE178" s="156">
        <f>IF(N178="základní",J178,0)</f>
        <v>0</v>
      </c>
      <c r="BF178" s="156">
        <f>IF(N178="snížená",J178,0)</f>
        <v>0</v>
      </c>
      <c r="BG178" s="156">
        <f>IF(N178="zákl. přenesená",J178,0)</f>
        <v>0</v>
      </c>
      <c r="BH178" s="156">
        <f>IF(N178="sníž. přenesená",J178,0)</f>
        <v>0</v>
      </c>
      <c r="BI178" s="156">
        <f>IF(N178="nulová",J178,0)</f>
        <v>0</v>
      </c>
      <c r="BJ178" s="15" t="s">
        <v>124</v>
      </c>
      <c r="BK178" s="156">
        <f>ROUND(I178*H178,2)</f>
        <v>0</v>
      </c>
      <c r="BL178" s="15" t="s">
        <v>123</v>
      </c>
      <c r="BM178" s="15" t="s">
        <v>288</v>
      </c>
    </row>
    <row r="179" spans="2:65" s="11" customFormat="1">
      <c r="B179" s="168"/>
      <c r="C179" s="169"/>
      <c r="D179" s="159" t="s">
        <v>126</v>
      </c>
      <c r="E179" s="170" t="s">
        <v>1</v>
      </c>
      <c r="F179" s="171" t="s">
        <v>289</v>
      </c>
      <c r="G179" s="169"/>
      <c r="H179" s="172">
        <v>3</v>
      </c>
      <c r="I179" s="173"/>
      <c r="J179" s="169"/>
      <c r="K179" s="169"/>
      <c r="L179" s="174"/>
      <c r="M179" s="175"/>
      <c r="N179" s="176"/>
      <c r="O179" s="176"/>
      <c r="P179" s="176"/>
      <c r="Q179" s="176"/>
      <c r="R179" s="176"/>
      <c r="S179" s="176"/>
      <c r="T179" s="177"/>
      <c r="AT179" s="178" t="s">
        <v>126</v>
      </c>
      <c r="AU179" s="178" t="s">
        <v>68</v>
      </c>
      <c r="AV179" s="11" t="s">
        <v>68</v>
      </c>
      <c r="AW179" s="11" t="s">
        <v>31</v>
      </c>
      <c r="AX179" s="11" t="s">
        <v>63</v>
      </c>
      <c r="AY179" s="178" t="s">
        <v>116</v>
      </c>
    </row>
    <row r="180" spans="2:65" s="9" customFormat="1" ht="22.9" customHeight="1">
      <c r="B180" s="129"/>
      <c r="C180" s="130"/>
      <c r="D180" s="131" t="s">
        <v>57</v>
      </c>
      <c r="E180" s="143" t="s">
        <v>290</v>
      </c>
      <c r="F180" s="143" t="s">
        <v>291</v>
      </c>
      <c r="G180" s="130"/>
      <c r="H180" s="130"/>
      <c r="I180" s="133"/>
      <c r="J180" s="144">
        <f>BK180</f>
        <v>0</v>
      </c>
      <c r="K180" s="130"/>
      <c r="L180" s="135"/>
      <c r="M180" s="136"/>
      <c r="N180" s="137"/>
      <c r="O180" s="137"/>
      <c r="P180" s="138">
        <f>P181</f>
        <v>0</v>
      </c>
      <c r="Q180" s="137"/>
      <c r="R180" s="138">
        <f>R181</f>
        <v>0</v>
      </c>
      <c r="S180" s="137"/>
      <c r="T180" s="139">
        <f>T181</f>
        <v>0</v>
      </c>
      <c r="AR180" s="140" t="s">
        <v>63</v>
      </c>
      <c r="AT180" s="141" t="s">
        <v>57</v>
      </c>
      <c r="AU180" s="141" t="s">
        <v>63</v>
      </c>
      <c r="AY180" s="140" t="s">
        <v>116</v>
      </c>
      <c r="BK180" s="142">
        <f>BK181</f>
        <v>0</v>
      </c>
    </row>
    <row r="181" spans="2:65" s="1" customFormat="1" ht="16.5" customHeight="1">
      <c r="B181" s="32"/>
      <c r="C181" s="145" t="s">
        <v>292</v>
      </c>
      <c r="D181" s="145" t="s">
        <v>119</v>
      </c>
      <c r="E181" s="146" t="s">
        <v>293</v>
      </c>
      <c r="F181" s="147" t="s">
        <v>294</v>
      </c>
      <c r="G181" s="148" t="s">
        <v>260</v>
      </c>
      <c r="H181" s="149">
        <v>8.7520000000000007</v>
      </c>
      <c r="I181" s="150"/>
      <c r="J181" s="151">
        <f>ROUND(I181*H181,2)</f>
        <v>0</v>
      </c>
      <c r="K181" s="147" t="s">
        <v>132</v>
      </c>
      <c r="L181" s="34"/>
      <c r="M181" s="152" t="s">
        <v>1</v>
      </c>
      <c r="N181" s="153" t="s">
        <v>37</v>
      </c>
      <c r="O181" s="49"/>
      <c r="P181" s="154">
        <f>O181*H181</f>
        <v>0</v>
      </c>
      <c r="Q181" s="154">
        <v>0</v>
      </c>
      <c r="R181" s="154">
        <f>Q181*H181</f>
        <v>0</v>
      </c>
      <c r="S181" s="154">
        <v>0</v>
      </c>
      <c r="T181" s="155">
        <f>S181*H181</f>
        <v>0</v>
      </c>
      <c r="AR181" s="15" t="s">
        <v>123</v>
      </c>
      <c r="AT181" s="15" t="s">
        <v>119</v>
      </c>
      <c r="AU181" s="15" t="s">
        <v>68</v>
      </c>
      <c r="AY181" s="15" t="s">
        <v>116</v>
      </c>
      <c r="BE181" s="156">
        <f>IF(N181="základní",J181,0)</f>
        <v>0</v>
      </c>
      <c r="BF181" s="156">
        <f>IF(N181="snížená",J181,0)</f>
        <v>0</v>
      </c>
      <c r="BG181" s="156">
        <f>IF(N181="zákl. přenesená",J181,0)</f>
        <v>0</v>
      </c>
      <c r="BH181" s="156">
        <f>IF(N181="sníž. přenesená",J181,0)</f>
        <v>0</v>
      </c>
      <c r="BI181" s="156">
        <f>IF(N181="nulová",J181,0)</f>
        <v>0</v>
      </c>
      <c r="BJ181" s="15" t="s">
        <v>124</v>
      </c>
      <c r="BK181" s="156">
        <f>ROUND(I181*H181,2)</f>
        <v>0</v>
      </c>
      <c r="BL181" s="15" t="s">
        <v>123</v>
      </c>
      <c r="BM181" s="15" t="s">
        <v>295</v>
      </c>
    </row>
    <row r="182" spans="2:65" s="9" customFormat="1" ht="25.9" customHeight="1">
      <c r="B182" s="129"/>
      <c r="C182" s="130"/>
      <c r="D182" s="131" t="s">
        <v>57</v>
      </c>
      <c r="E182" s="132" t="s">
        <v>296</v>
      </c>
      <c r="F182" s="132" t="s">
        <v>297</v>
      </c>
      <c r="G182" s="130"/>
      <c r="H182" s="130"/>
      <c r="I182" s="133"/>
      <c r="J182" s="134">
        <f>BK182</f>
        <v>0</v>
      </c>
      <c r="K182" s="130"/>
      <c r="L182" s="135"/>
      <c r="M182" s="136"/>
      <c r="N182" s="137"/>
      <c r="O182" s="137"/>
      <c r="P182" s="138">
        <f>P183+P214+P223+P233+P262+P266+P360+P382+P400+P408+P432+P451</f>
        <v>0</v>
      </c>
      <c r="Q182" s="137"/>
      <c r="R182" s="138">
        <f>R183+R214+R223+R233+R262+R266+R360+R382+R400+R408+R432+R451</f>
        <v>10.169494969999999</v>
      </c>
      <c r="S182" s="137"/>
      <c r="T182" s="139">
        <f>T183+T214+T223+T233+T262+T266+T360+T382+T400+T408+T432+T451</f>
        <v>10.570005790000002</v>
      </c>
      <c r="AR182" s="140" t="s">
        <v>68</v>
      </c>
      <c r="AT182" s="141" t="s">
        <v>57</v>
      </c>
      <c r="AU182" s="141" t="s">
        <v>58</v>
      </c>
      <c r="AY182" s="140" t="s">
        <v>116</v>
      </c>
      <c r="BK182" s="142">
        <f>BK183+BK214+BK223+BK233+BK262+BK266+BK360+BK382+BK400+BK408+BK432+BK451</f>
        <v>0</v>
      </c>
    </row>
    <row r="183" spans="2:65" s="9" customFormat="1" ht="22.9" customHeight="1">
      <c r="B183" s="129"/>
      <c r="C183" s="130"/>
      <c r="D183" s="131" t="s">
        <v>57</v>
      </c>
      <c r="E183" s="143" t="s">
        <v>298</v>
      </c>
      <c r="F183" s="143" t="s">
        <v>299</v>
      </c>
      <c r="G183" s="130"/>
      <c r="H183" s="130"/>
      <c r="I183" s="133"/>
      <c r="J183" s="144">
        <f>BK183</f>
        <v>0</v>
      </c>
      <c r="K183" s="130"/>
      <c r="L183" s="135"/>
      <c r="M183" s="136"/>
      <c r="N183" s="137"/>
      <c r="O183" s="137"/>
      <c r="P183" s="138">
        <f>SUM(P184:P213)</f>
        <v>0</v>
      </c>
      <c r="Q183" s="137"/>
      <c r="R183" s="138">
        <f>SUM(R184:R213)</f>
        <v>1.45092</v>
      </c>
      <c r="S183" s="137"/>
      <c r="T183" s="139">
        <f>SUM(T184:T213)</f>
        <v>0.35000000000000003</v>
      </c>
      <c r="AR183" s="140" t="s">
        <v>68</v>
      </c>
      <c r="AT183" s="141" t="s">
        <v>57</v>
      </c>
      <c r="AU183" s="141" t="s">
        <v>63</v>
      </c>
      <c r="AY183" s="140" t="s">
        <v>116</v>
      </c>
      <c r="BK183" s="142">
        <f>SUM(BK184:BK213)</f>
        <v>0</v>
      </c>
    </row>
    <row r="184" spans="2:65" s="1" customFormat="1" ht="16.5" customHeight="1">
      <c r="B184" s="32"/>
      <c r="C184" s="145" t="s">
        <v>300</v>
      </c>
      <c r="D184" s="145" t="s">
        <v>119</v>
      </c>
      <c r="E184" s="146" t="s">
        <v>301</v>
      </c>
      <c r="F184" s="147" t="s">
        <v>302</v>
      </c>
      <c r="G184" s="148" t="s">
        <v>122</v>
      </c>
      <c r="H184" s="149">
        <v>25</v>
      </c>
      <c r="I184" s="150"/>
      <c r="J184" s="151">
        <f>ROUND(I184*H184,2)</f>
        <v>0</v>
      </c>
      <c r="K184" s="147" t="s">
        <v>132</v>
      </c>
      <c r="L184" s="34"/>
      <c r="M184" s="152" t="s">
        <v>1</v>
      </c>
      <c r="N184" s="153" t="s">
        <v>37</v>
      </c>
      <c r="O184" s="49"/>
      <c r="P184" s="154">
        <f>O184*H184</f>
        <v>0</v>
      </c>
      <c r="Q184" s="154">
        <v>0</v>
      </c>
      <c r="R184" s="154">
        <f>Q184*H184</f>
        <v>0</v>
      </c>
      <c r="S184" s="154">
        <v>1.4E-2</v>
      </c>
      <c r="T184" s="155">
        <f>S184*H184</f>
        <v>0.35000000000000003</v>
      </c>
      <c r="AR184" s="15" t="s">
        <v>221</v>
      </c>
      <c r="AT184" s="15" t="s">
        <v>119</v>
      </c>
      <c r="AU184" s="15" t="s">
        <v>68</v>
      </c>
      <c r="AY184" s="15" t="s">
        <v>116</v>
      </c>
      <c r="BE184" s="156">
        <f>IF(N184="základní",J184,0)</f>
        <v>0</v>
      </c>
      <c r="BF184" s="156">
        <f>IF(N184="snížená",J184,0)</f>
        <v>0</v>
      </c>
      <c r="BG184" s="156">
        <f>IF(N184="zákl. přenesená",J184,0)</f>
        <v>0</v>
      </c>
      <c r="BH184" s="156">
        <f>IF(N184="sníž. přenesená",J184,0)</f>
        <v>0</v>
      </c>
      <c r="BI184" s="156">
        <f>IF(N184="nulová",J184,0)</f>
        <v>0</v>
      </c>
      <c r="BJ184" s="15" t="s">
        <v>124</v>
      </c>
      <c r="BK184" s="156">
        <f>ROUND(I184*H184,2)</f>
        <v>0</v>
      </c>
      <c r="BL184" s="15" t="s">
        <v>221</v>
      </c>
      <c r="BM184" s="15" t="s">
        <v>303</v>
      </c>
    </row>
    <row r="185" spans="2:65" s="11" customFormat="1">
      <c r="B185" s="168"/>
      <c r="C185" s="169"/>
      <c r="D185" s="159" t="s">
        <v>126</v>
      </c>
      <c r="E185" s="170" t="s">
        <v>1</v>
      </c>
      <c r="F185" s="171" t="s">
        <v>304</v>
      </c>
      <c r="G185" s="169"/>
      <c r="H185" s="172">
        <v>16</v>
      </c>
      <c r="I185" s="173"/>
      <c r="J185" s="169"/>
      <c r="K185" s="169"/>
      <c r="L185" s="174"/>
      <c r="M185" s="175"/>
      <c r="N185" s="176"/>
      <c r="O185" s="176"/>
      <c r="P185" s="176"/>
      <c r="Q185" s="176"/>
      <c r="R185" s="176"/>
      <c r="S185" s="176"/>
      <c r="T185" s="177"/>
      <c r="AT185" s="178" t="s">
        <v>126</v>
      </c>
      <c r="AU185" s="178" t="s">
        <v>68</v>
      </c>
      <c r="AV185" s="11" t="s">
        <v>68</v>
      </c>
      <c r="AW185" s="11" t="s">
        <v>31</v>
      </c>
      <c r="AX185" s="11" t="s">
        <v>58</v>
      </c>
      <c r="AY185" s="178" t="s">
        <v>116</v>
      </c>
    </row>
    <row r="186" spans="2:65" s="11" customFormat="1">
      <c r="B186" s="168"/>
      <c r="C186" s="169"/>
      <c r="D186" s="159" t="s">
        <v>126</v>
      </c>
      <c r="E186" s="170" t="s">
        <v>1</v>
      </c>
      <c r="F186" s="171" t="s">
        <v>305</v>
      </c>
      <c r="G186" s="169"/>
      <c r="H186" s="172">
        <v>9</v>
      </c>
      <c r="I186" s="173"/>
      <c r="J186" s="169"/>
      <c r="K186" s="169"/>
      <c r="L186" s="174"/>
      <c r="M186" s="175"/>
      <c r="N186" s="176"/>
      <c r="O186" s="176"/>
      <c r="P186" s="176"/>
      <c r="Q186" s="176"/>
      <c r="R186" s="176"/>
      <c r="S186" s="176"/>
      <c r="T186" s="177"/>
      <c r="AT186" s="178" t="s">
        <v>126</v>
      </c>
      <c r="AU186" s="178" t="s">
        <v>68</v>
      </c>
      <c r="AV186" s="11" t="s">
        <v>68</v>
      </c>
      <c r="AW186" s="11" t="s">
        <v>31</v>
      </c>
      <c r="AX186" s="11" t="s">
        <v>58</v>
      </c>
      <c r="AY186" s="178" t="s">
        <v>116</v>
      </c>
    </row>
    <row r="187" spans="2:65" s="13" customFormat="1">
      <c r="B187" s="190"/>
      <c r="C187" s="191"/>
      <c r="D187" s="159" t="s">
        <v>126</v>
      </c>
      <c r="E187" s="192" t="s">
        <v>65</v>
      </c>
      <c r="F187" s="193" t="s">
        <v>171</v>
      </c>
      <c r="G187" s="191"/>
      <c r="H187" s="194">
        <v>25</v>
      </c>
      <c r="I187" s="195"/>
      <c r="J187" s="191"/>
      <c r="K187" s="191"/>
      <c r="L187" s="196"/>
      <c r="M187" s="197"/>
      <c r="N187" s="198"/>
      <c r="O187" s="198"/>
      <c r="P187" s="198"/>
      <c r="Q187" s="198"/>
      <c r="R187" s="198"/>
      <c r="S187" s="198"/>
      <c r="T187" s="199"/>
      <c r="AT187" s="200" t="s">
        <v>126</v>
      </c>
      <c r="AU187" s="200" t="s">
        <v>68</v>
      </c>
      <c r="AV187" s="13" t="s">
        <v>124</v>
      </c>
      <c r="AW187" s="13" t="s">
        <v>31</v>
      </c>
      <c r="AX187" s="13" t="s">
        <v>58</v>
      </c>
      <c r="AY187" s="200" t="s">
        <v>116</v>
      </c>
    </row>
    <row r="188" spans="2:65" s="12" customFormat="1">
      <c r="B188" s="179"/>
      <c r="C188" s="180"/>
      <c r="D188" s="159" t="s">
        <v>126</v>
      </c>
      <c r="E188" s="181" t="s">
        <v>1</v>
      </c>
      <c r="F188" s="182" t="s">
        <v>129</v>
      </c>
      <c r="G188" s="180"/>
      <c r="H188" s="183">
        <v>25</v>
      </c>
      <c r="I188" s="184"/>
      <c r="J188" s="180"/>
      <c r="K188" s="180"/>
      <c r="L188" s="185"/>
      <c r="M188" s="186"/>
      <c r="N188" s="187"/>
      <c r="O188" s="187"/>
      <c r="P188" s="187"/>
      <c r="Q188" s="187"/>
      <c r="R188" s="187"/>
      <c r="S188" s="187"/>
      <c r="T188" s="188"/>
      <c r="AT188" s="189" t="s">
        <v>126</v>
      </c>
      <c r="AU188" s="189" t="s">
        <v>68</v>
      </c>
      <c r="AV188" s="12" t="s">
        <v>123</v>
      </c>
      <c r="AW188" s="12" t="s">
        <v>31</v>
      </c>
      <c r="AX188" s="12" t="s">
        <v>63</v>
      </c>
      <c r="AY188" s="189" t="s">
        <v>116</v>
      </c>
    </row>
    <row r="189" spans="2:65" s="1" customFormat="1" ht="16.5" customHeight="1">
      <c r="B189" s="32"/>
      <c r="C189" s="145" t="s">
        <v>306</v>
      </c>
      <c r="D189" s="145" t="s">
        <v>119</v>
      </c>
      <c r="E189" s="146" t="s">
        <v>307</v>
      </c>
      <c r="F189" s="147" t="s">
        <v>308</v>
      </c>
      <c r="G189" s="148" t="s">
        <v>122</v>
      </c>
      <c r="H189" s="149">
        <v>60.5</v>
      </c>
      <c r="I189" s="150"/>
      <c r="J189" s="151">
        <f>ROUND(I189*H189,2)</f>
        <v>0</v>
      </c>
      <c r="K189" s="147" t="s">
        <v>1</v>
      </c>
      <c r="L189" s="34"/>
      <c r="M189" s="152" t="s">
        <v>1</v>
      </c>
      <c r="N189" s="153" t="s">
        <v>37</v>
      </c>
      <c r="O189" s="49"/>
      <c r="P189" s="154">
        <f>O189*H189</f>
        <v>0</v>
      </c>
      <c r="Q189" s="154">
        <v>5.0000000000000001E-3</v>
      </c>
      <c r="R189" s="154">
        <f>Q189*H189</f>
        <v>0.30249999999999999</v>
      </c>
      <c r="S189" s="154">
        <v>0</v>
      </c>
      <c r="T189" s="155">
        <f>S189*H189</f>
        <v>0</v>
      </c>
      <c r="AR189" s="15" t="s">
        <v>221</v>
      </c>
      <c r="AT189" s="15" t="s">
        <v>119</v>
      </c>
      <c r="AU189" s="15" t="s">
        <v>68</v>
      </c>
      <c r="AY189" s="15" t="s">
        <v>116</v>
      </c>
      <c r="BE189" s="156">
        <f>IF(N189="základní",J189,0)</f>
        <v>0</v>
      </c>
      <c r="BF189" s="156">
        <f>IF(N189="snížená",J189,0)</f>
        <v>0</v>
      </c>
      <c r="BG189" s="156">
        <f>IF(N189="zákl. přenesená",J189,0)</f>
        <v>0</v>
      </c>
      <c r="BH189" s="156">
        <f>IF(N189="sníž. přenesená",J189,0)</f>
        <v>0</v>
      </c>
      <c r="BI189" s="156">
        <f>IF(N189="nulová",J189,0)</f>
        <v>0</v>
      </c>
      <c r="BJ189" s="15" t="s">
        <v>124</v>
      </c>
      <c r="BK189" s="156">
        <f>ROUND(I189*H189,2)</f>
        <v>0</v>
      </c>
      <c r="BL189" s="15" t="s">
        <v>221</v>
      </c>
      <c r="BM189" s="15" t="s">
        <v>309</v>
      </c>
    </row>
    <row r="190" spans="2:65" s="10" customFormat="1">
      <c r="B190" s="157"/>
      <c r="C190" s="158"/>
      <c r="D190" s="159" t="s">
        <v>126</v>
      </c>
      <c r="E190" s="160" t="s">
        <v>1</v>
      </c>
      <c r="F190" s="161" t="s">
        <v>310</v>
      </c>
      <c r="G190" s="158"/>
      <c r="H190" s="160" t="s">
        <v>1</v>
      </c>
      <c r="I190" s="162"/>
      <c r="J190" s="158"/>
      <c r="K190" s="158"/>
      <c r="L190" s="163"/>
      <c r="M190" s="164"/>
      <c r="N190" s="165"/>
      <c r="O190" s="165"/>
      <c r="P190" s="165"/>
      <c r="Q190" s="165"/>
      <c r="R190" s="165"/>
      <c r="S190" s="165"/>
      <c r="T190" s="166"/>
      <c r="AT190" s="167" t="s">
        <v>126</v>
      </c>
      <c r="AU190" s="167" t="s">
        <v>68</v>
      </c>
      <c r="AV190" s="10" t="s">
        <v>63</v>
      </c>
      <c r="AW190" s="10" t="s">
        <v>31</v>
      </c>
      <c r="AX190" s="10" t="s">
        <v>58</v>
      </c>
      <c r="AY190" s="167" t="s">
        <v>116</v>
      </c>
    </row>
    <row r="191" spans="2:65" s="11" customFormat="1">
      <c r="B191" s="168"/>
      <c r="C191" s="169"/>
      <c r="D191" s="159" t="s">
        <v>126</v>
      </c>
      <c r="E191" s="170" t="s">
        <v>1</v>
      </c>
      <c r="F191" s="171" t="s">
        <v>311</v>
      </c>
      <c r="G191" s="169"/>
      <c r="H191" s="172">
        <v>44</v>
      </c>
      <c r="I191" s="173"/>
      <c r="J191" s="169"/>
      <c r="K191" s="169"/>
      <c r="L191" s="174"/>
      <c r="M191" s="175"/>
      <c r="N191" s="176"/>
      <c r="O191" s="176"/>
      <c r="P191" s="176"/>
      <c r="Q191" s="176"/>
      <c r="R191" s="176"/>
      <c r="S191" s="176"/>
      <c r="T191" s="177"/>
      <c r="AT191" s="178" t="s">
        <v>126</v>
      </c>
      <c r="AU191" s="178" t="s">
        <v>68</v>
      </c>
      <c r="AV191" s="11" t="s">
        <v>68</v>
      </c>
      <c r="AW191" s="11" t="s">
        <v>31</v>
      </c>
      <c r="AX191" s="11" t="s">
        <v>58</v>
      </c>
      <c r="AY191" s="178" t="s">
        <v>116</v>
      </c>
    </row>
    <row r="192" spans="2:65" s="11" customFormat="1">
      <c r="B192" s="168"/>
      <c r="C192" s="169"/>
      <c r="D192" s="159" t="s">
        <v>126</v>
      </c>
      <c r="E192" s="170" t="s">
        <v>1</v>
      </c>
      <c r="F192" s="171" t="s">
        <v>312</v>
      </c>
      <c r="G192" s="169"/>
      <c r="H192" s="172">
        <v>16.5</v>
      </c>
      <c r="I192" s="173"/>
      <c r="J192" s="169"/>
      <c r="K192" s="169"/>
      <c r="L192" s="174"/>
      <c r="M192" s="175"/>
      <c r="N192" s="176"/>
      <c r="O192" s="176"/>
      <c r="P192" s="176"/>
      <c r="Q192" s="176"/>
      <c r="R192" s="176"/>
      <c r="S192" s="176"/>
      <c r="T192" s="177"/>
      <c r="AT192" s="178" t="s">
        <v>126</v>
      </c>
      <c r="AU192" s="178" t="s">
        <v>68</v>
      </c>
      <c r="AV192" s="11" t="s">
        <v>68</v>
      </c>
      <c r="AW192" s="11" t="s">
        <v>31</v>
      </c>
      <c r="AX192" s="11" t="s">
        <v>58</v>
      </c>
      <c r="AY192" s="178" t="s">
        <v>116</v>
      </c>
    </row>
    <row r="193" spans="2:65" s="12" customFormat="1">
      <c r="B193" s="179"/>
      <c r="C193" s="180"/>
      <c r="D193" s="159" t="s">
        <v>126</v>
      </c>
      <c r="E193" s="181" t="s">
        <v>1</v>
      </c>
      <c r="F193" s="182" t="s">
        <v>129</v>
      </c>
      <c r="G193" s="180"/>
      <c r="H193" s="183">
        <v>60.5</v>
      </c>
      <c r="I193" s="184"/>
      <c r="J193" s="180"/>
      <c r="K193" s="180"/>
      <c r="L193" s="185"/>
      <c r="M193" s="186"/>
      <c r="N193" s="187"/>
      <c r="O193" s="187"/>
      <c r="P193" s="187"/>
      <c r="Q193" s="187"/>
      <c r="R193" s="187"/>
      <c r="S193" s="187"/>
      <c r="T193" s="188"/>
      <c r="AT193" s="189" t="s">
        <v>126</v>
      </c>
      <c r="AU193" s="189" t="s">
        <v>68</v>
      </c>
      <c r="AV193" s="12" t="s">
        <v>123</v>
      </c>
      <c r="AW193" s="12" t="s">
        <v>31</v>
      </c>
      <c r="AX193" s="12" t="s">
        <v>63</v>
      </c>
      <c r="AY193" s="189" t="s">
        <v>116</v>
      </c>
    </row>
    <row r="194" spans="2:65" s="1" customFormat="1" ht="16.5" customHeight="1">
      <c r="B194" s="32"/>
      <c r="C194" s="145" t="s">
        <v>313</v>
      </c>
      <c r="D194" s="145" t="s">
        <v>119</v>
      </c>
      <c r="E194" s="146" t="s">
        <v>314</v>
      </c>
      <c r="F194" s="147" t="s">
        <v>315</v>
      </c>
      <c r="G194" s="148" t="s">
        <v>122</v>
      </c>
      <c r="H194" s="149">
        <v>60.5</v>
      </c>
      <c r="I194" s="150"/>
      <c r="J194" s="151">
        <f>ROUND(I194*H194,2)</f>
        <v>0</v>
      </c>
      <c r="K194" s="147" t="s">
        <v>1</v>
      </c>
      <c r="L194" s="34"/>
      <c r="M194" s="152" t="s">
        <v>1</v>
      </c>
      <c r="N194" s="153" t="s">
        <v>37</v>
      </c>
      <c r="O194" s="49"/>
      <c r="P194" s="154">
        <f>O194*H194</f>
        <v>0</v>
      </c>
      <c r="Q194" s="154">
        <v>5.0000000000000001E-3</v>
      </c>
      <c r="R194" s="154">
        <f>Q194*H194</f>
        <v>0.30249999999999999</v>
      </c>
      <c r="S194" s="154">
        <v>0</v>
      </c>
      <c r="T194" s="155">
        <f>S194*H194</f>
        <v>0</v>
      </c>
      <c r="AR194" s="15" t="s">
        <v>221</v>
      </c>
      <c r="AT194" s="15" t="s">
        <v>119</v>
      </c>
      <c r="AU194" s="15" t="s">
        <v>68</v>
      </c>
      <c r="AY194" s="15" t="s">
        <v>116</v>
      </c>
      <c r="BE194" s="156">
        <f>IF(N194="základní",J194,0)</f>
        <v>0</v>
      </c>
      <c r="BF194" s="156">
        <f>IF(N194="snížená",J194,0)</f>
        <v>0</v>
      </c>
      <c r="BG194" s="156">
        <f>IF(N194="zákl. přenesená",J194,0)</f>
        <v>0</v>
      </c>
      <c r="BH194" s="156">
        <f>IF(N194="sníž. přenesená",J194,0)</f>
        <v>0</v>
      </c>
      <c r="BI194" s="156">
        <f>IF(N194="nulová",J194,0)</f>
        <v>0</v>
      </c>
      <c r="BJ194" s="15" t="s">
        <v>124</v>
      </c>
      <c r="BK194" s="156">
        <f>ROUND(I194*H194,2)</f>
        <v>0</v>
      </c>
      <c r="BL194" s="15" t="s">
        <v>221</v>
      </c>
      <c r="BM194" s="15" t="s">
        <v>316</v>
      </c>
    </row>
    <row r="195" spans="2:65" s="10" customFormat="1">
      <c r="B195" s="157"/>
      <c r="C195" s="158"/>
      <c r="D195" s="159" t="s">
        <v>126</v>
      </c>
      <c r="E195" s="160" t="s">
        <v>1</v>
      </c>
      <c r="F195" s="161" t="s">
        <v>310</v>
      </c>
      <c r="G195" s="158"/>
      <c r="H195" s="160" t="s">
        <v>1</v>
      </c>
      <c r="I195" s="162"/>
      <c r="J195" s="158"/>
      <c r="K195" s="158"/>
      <c r="L195" s="163"/>
      <c r="M195" s="164"/>
      <c r="N195" s="165"/>
      <c r="O195" s="165"/>
      <c r="P195" s="165"/>
      <c r="Q195" s="165"/>
      <c r="R195" s="165"/>
      <c r="S195" s="165"/>
      <c r="T195" s="166"/>
      <c r="AT195" s="167" t="s">
        <v>126</v>
      </c>
      <c r="AU195" s="167" t="s">
        <v>68</v>
      </c>
      <c r="AV195" s="10" t="s">
        <v>63</v>
      </c>
      <c r="AW195" s="10" t="s">
        <v>31</v>
      </c>
      <c r="AX195" s="10" t="s">
        <v>58</v>
      </c>
      <c r="AY195" s="167" t="s">
        <v>116</v>
      </c>
    </row>
    <row r="196" spans="2:65" s="11" customFormat="1">
      <c r="B196" s="168"/>
      <c r="C196" s="169"/>
      <c r="D196" s="159" t="s">
        <v>126</v>
      </c>
      <c r="E196" s="170" t="s">
        <v>1</v>
      </c>
      <c r="F196" s="171" t="s">
        <v>311</v>
      </c>
      <c r="G196" s="169"/>
      <c r="H196" s="172">
        <v>44</v>
      </c>
      <c r="I196" s="173"/>
      <c r="J196" s="169"/>
      <c r="K196" s="169"/>
      <c r="L196" s="174"/>
      <c r="M196" s="175"/>
      <c r="N196" s="176"/>
      <c r="O196" s="176"/>
      <c r="P196" s="176"/>
      <c r="Q196" s="176"/>
      <c r="R196" s="176"/>
      <c r="S196" s="176"/>
      <c r="T196" s="177"/>
      <c r="AT196" s="178" t="s">
        <v>126</v>
      </c>
      <c r="AU196" s="178" t="s">
        <v>68</v>
      </c>
      <c r="AV196" s="11" t="s">
        <v>68</v>
      </c>
      <c r="AW196" s="11" t="s">
        <v>31</v>
      </c>
      <c r="AX196" s="11" t="s">
        <v>58</v>
      </c>
      <c r="AY196" s="178" t="s">
        <v>116</v>
      </c>
    </row>
    <row r="197" spans="2:65" s="11" customFormat="1">
      <c r="B197" s="168"/>
      <c r="C197" s="169"/>
      <c r="D197" s="159" t="s">
        <v>126</v>
      </c>
      <c r="E197" s="170" t="s">
        <v>1</v>
      </c>
      <c r="F197" s="171" t="s">
        <v>312</v>
      </c>
      <c r="G197" s="169"/>
      <c r="H197" s="172">
        <v>16.5</v>
      </c>
      <c r="I197" s="173"/>
      <c r="J197" s="169"/>
      <c r="K197" s="169"/>
      <c r="L197" s="174"/>
      <c r="M197" s="175"/>
      <c r="N197" s="176"/>
      <c r="O197" s="176"/>
      <c r="P197" s="176"/>
      <c r="Q197" s="176"/>
      <c r="R197" s="176"/>
      <c r="S197" s="176"/>
      <c r="T197" s="177"/>
      <c r="AT197" s="178" t="s">
        <v>126</v>
      </c>
      <c r="AU197" s="178" t="s">
        <v>68</v>
      </c>
      <c r="AV197" s="11" t="s">
        <v>68</v>
      </c>
      <c r="AW197" s="11" t="s">
        <v>31</v>
      </c>
      <c r="AX197" s="11" t="s">
        <v>58</v>
      </c>
      <c r="AY197" s="178" t="s">
        <v>116</v>
      </c>
    </row>
    <row r="198" spans="2:65" s="12" customFormat="1">
      <c r="B198" s="179"/>
      <c r="C198" s="180"/>
      <c r="D198" s="159" t="s">
        <v>126</v>
      </c>
      <c r="E198" s="181" t="s">
        <v>1</v>
      </c>
      <c r="F198" s="182" t="s">
        <v>129</v>
      </c>
      <c r="G198" s="180"/>
      <c r="H198" s="183">
        <v>60.5</v>
      </c>
      <c r="I198" s="184"/>
      <c r="J198" s="180"/>
      <c r="K198" s="180"/>
      <c r="L198" s="185"/>
      <c r="M198" s="186"/>
      <c r="N198" s="187"/>
      <c r="O198" s="187"/>
      <c r="P198" s="187"/>
      <c r="Q198" s="187"/>
      <c r="R198" s="187"/>
      <c r="S198" s="187"/>
      <c r="T198" s="188"/>
      <c r="AT198" s="189" t="s">
        <v>126</v>
      </c>
      <c r="AU198" s="189" t="s">
        <v>68</v>
      </c>
      <c r="AV198" s="12" t="s">
        <v>123</v>
      </c>
      <c r="AW198" s="12" t="s">
        <v>31</v>
      </c>
      <c r="AX198" s="12" t="s">
        <v>63</v>
      </c>
      <c r="AY198" s="189" t="s">
        <v>116</v>
      </c>
    </row>
    <row r="199" spans="2:65" s="1" customFormat="1" ht="16.5" customHeight="1">
      <c r="B199" s="32"/>
      <c r="C199" s="145" t="s">
        <v>317</v>
      </c>
      <c r="D199" s="145" t="s">
        <v>119</v>
      </c>
      <c r="E199" s="146" t="s">
        <v>318</v>
      </c>
      <c r="F199" s="147" t="s">
        <v>319</v>
      </c>
      <c r="G199" s="148" t="s">
        <v>122</v>
      </c>
      <c r="H199" s="149">
        <v>187.15</v>
      </c>
      <c r="I199" s="150"/>
      <c r="J199" s="151">
        <f>ROUND(I199*H199,2)</f>
        <v>0</v>
      </c>
      <c r="K199" s="147" t="s">
        <v>1</v>
      </c>
      <c r="L199" s="34"/>
      <c r="M199" s="152" t="s">
        <v>1</v>
      </c>
      <c r="N199" s="153" t="s">
        <v>37</v>
      </c>
      <c r="O199" s="49"/>
      <c r="P199" s="154">
        <f>O199*H199</f>
        <v>0</v>
      </c>
      <c r="Q199" s="154">
        <v>0</v>
      </c>
      <c r="R199" s="154">
        <f>Q199*H199</f>
        <v>0</v>
      </c>
      <c r="S199" s="154">
        <v>0</v>
      </c>
      <c r="T199" s="155">
        <f>S199*H199</f>
        <v>0</v>
      </c>
      <c r="AR199" s="15" t="s">
        <v>221</v>
      </c>
      <c r="AT199" s="15" t="s">
        <v>119</v>
      </c>
      <c r="AU199" s="15" t="s">
        <v>68</v>
      </c>
      <c r="AY199" s="15" t="s">
        <v>116</v>
      </c>
      <c r="BE199" s="156">
        <f>IF(N199="základní",J199,0)</f>
        <v>0</v>
      </c>
      <c r="BF199" s="156">
        <f>IF(N199="snížená",J199,0)</f>
        <v>0</v>
      </c>
      <c r="BG199" s="156">
        <f>IF(N199="zákl. přenesená",J199,0)</f>
        <v>0</v>
      </c>
      <c r="BH199" s="156">
        <f>IF(N199="sníž. přenesená",J199,0)</f>
        <v>0</v>
      </c>
      <c r="BI199" s="156">
        <f>IF(N199="nulová",J199,0)</f>
        <v>0</v>
      </c>
      <c r="BJ199" s="15" t="s">
        <v>124</v>
      </c>
      <c r="BK199" s="156">
        <f>ROUND(I199*H199,2)</f>
        <v>0</v>
      </c>
      <c r="BL199" s="15" t="s">
        <v>221</v>
      </c>
      <c r="BM199" s="15" t="s">
        <v>320</v>
      </c>
    </row>
    <row r="200" spans="2:65" s="10" customFormat="1">
      <c r="B200" s="157"/>
      <c r="C200" s="158"/>
      <c r="D200" s="159" t="s">
        <v>126</v>
      </c>
      <c r="E200" s="160" t="s">
        <v>1</v>
      </c>
      <c r="F200" s="161" t="s">
        <v>321</v>
      </c>
      <c r="G200" s="158"/>
      <c r="H200" s="160" t="s">
        <v>1</v>
      </c>
      <c r="I200" s="162"/>
      <c r="J200" s="158"/>
      <c r="K200" s="158"/>
      <c r="L200" s="163"/>
      <c r="M200" s="164"/>
      <c r="N200" s="165"/>
      <c r="O200" s="165"/>
      <c r="P200" s="165"/>
      <c r="Q200" s="165"/>
      <c r="R200" s="165"/>
      <c r="S200" s="165"/>
      <c r="T200" s="166"/>
      <c r="AT200" s="167" t="s">
        <v>126</v>
      </c>
      <c r="AU200" s="167" t="s">
        <v>68</v>
      </c>
      <c r="AV200" s="10" t="s">
        <v>63</v>
      </c>
      <c r="AW200" s="10" t="s">
        <v>31</v>
      </c>
      <c r="AX200" s="10" t="s">
        <v>58</v>
      </c>
      <c r="AY200" s="167" t="s">
        <v>116</v>
      </c>
    </row>
    <row r="201" spans="2:65" s="11" customFormat="1">
      <c r="B201" s="168"/>
      <c r="C201" s="169"/>
      <c r="D201" s="159" t="s">
        <v>126</v>
      </c>
      <c r="E201" s="170" t="s">
        <v>1</v>
      </c>
      <c r="F201" s="171" t="s">
        <v>322</v>
      </c>
      <c r="G201" s="169"/>
      <c r="H201" s="172">
        <v>27.5</v>
      </c>
      <c r="I201" s="173"/>
      <c r="J201" s="169"/>
      <c r="K201" s="169"/>
      <c r="L201" s="174"/>
      <c r="M201" s="175"/>
      <c r="N201" s="176"/>
      <c r="O201" s="176"/>
      <c r="P201" s="176"/>
      <c r="Q201" s="176"/>
      <c r="R201" s="176"/>
      <c r="S201" s="176"/>
      <c r="T201" s="177"/>
      <c r="AT201" s="178" t="s">
        <v>126</v>
      </c>
      <c r="AU201" s="178" t="s">
        <v>68</v>
      </c>
      <c r="AV201" s="11" t="s">
        <v>68</v>
      </c>
      <c r="AW201" s="11" t="s">
        <v>31</v>
      </c>
      <c r="AX201" s="11" t="s">
        <v>58</v>
      </c>
      <c r="AY201" s="178" t="s">
        <v>116</v>
      </c>
    </row>
    <row r="202" spans="2:65" s="10" customFormat="1">
      <c r="B202" s="157"/>
      <c r="C202" s="158"/>
      <c r="D202" s="159" t="s">
        <v>126</v>
      </c>
      <c r="E202" s="160" t="s">
        <v>1</v>
      </c>
      <c r="F202" s="161" t="s">
        <v>323</v>
      </c>
      <c r="G202" s="158"/>
      <c r="H202" s="160" t="s">
        <v>1</v>
      </c>
      <c r="I202" s="162"/>
      <c r="J202" s="158"/>
      <c r="K202" s="158"/>
      <c r="L202" s="163"/>
      <c r="M202" s="164"/>
      <c r="N202" s="165"/>
      <c r="O202" s="165"/>
      <c r="P202" s="165"/>
      <c r="Q202" s="165"/>
      <c r="R202" s="165"/>
      <c r="S202" s="165"/>
      <c r="T202" s="166"/>
      <c r="AT202" s="167" t="s">
        <v>126</v>
      </c>
      <c r="AU202" s="167" t="s">
        <v>68</v>
      </c>
      <c r="AV202" s="10" t="s">
        <v>63</v>
      </c>
      <c r="AW202" s="10" t="s">
        <v>31</v>
      </c>
      <c r="AX202" s="10" t="s">
        <v>58</v>
      </c>
      <c r="AY202" s="167" t="s">
        <v>116</v>
      </c>
    </row>
    <row r="203" spans="2:65" s="11" customFormat="1">
      <c r="B203" s="168"/>
      <c r="C203" s="169"/>
      <c r="D203" s="159" t="s">
        <v>126</v>
      </c>
      <c r="E203" s="170" t="s">
        <v>1</v>
      </c>
      <c r="F203" s="171" t="s">
        <v>324</v>
      </c>
      <c r="G203" s="169"/>
      <c r="H203" s="172">
        <v>12.6</v>
      </c>
      <c r="I203" s="173"/>
      <c r="J203" s="169"/>
      <c r="K203" s="169"/>
      <c r="L203" s="174"/>
      <c r="M203" s="175"/>
      <c r="N203" s="176"/>
      <c r="O203" s="176"/>
      <c r="P203" s="176"/>
      <c r="Q203" s="176"/>
      <c r="R203" s="176"/>
      <c r="S203" s="176"/>
      <c r="T203" s="177"/>
      <c r="AT203" s="178" t="s">
        <v>126</v>
      </c>
      <c r="AU203" s="178" t="s">
        <v>68</v>
      </c>
      <c r="AV203" s="11" t="s">
        <v>68</v>
      </c>
      <c r="AW203" s="11" t="s">
        <v>31</v>
      </c>
      <c r="AX203" s="11" t="s">
        <v>58</v>
      </c>
      <c r="AY203" s="178" t="s">
        <v>116</v>
      </c>
    </row>
    <row r="204" spans="2:65" s="11" customFormat="1">
      <c r="B204" s="168"/>
      <c r="C204" s="169"/>
      <c r="D204" s="159" t="s">
        <v>126</v>
      </c>
      <c r="E204" s="170" t="s">
        <v>1</v>
      </c>
      <c r="F204" s="171" t="s">
        <v>325</v>
      </c>
      <c r="G204" s="169"/>
      <c r="H204" s="172">
        <v>9.4499999999999993</v>
      </c>
      <c r="I204" s="173"/>
      <c r="J204" s="169"/>
      <c r="K204" s="169"/>
      <c r="L204" s="174"/>
      <c r="M204" s="175"/>
      <c r="N204" s="176"/>
      <c r="O204" s="176"/>
      <c r="P204" s="176"/>
      <c r="Q204" s="176"/>
      <c r="R204" s="176"/>
      <c r="S204" s="176"/>
      <c r="T204" s="177"/>
      <c r="AT204" s="178" t="s">
        <v>126</v>
      </c>
      <c r="AU204" s="178" t="s">
        <v>68</v>
      </c>
      <c r="AV204" s="11" t="s">
        <v>68</v>
      </c>
      <c r="AW204" s="11" t="s">
        <v>31</v>
      </c>
      <c r="AX204" s="11" t="s">
        <v>58</v>
      </c>
      <c r="AY204" s="178" t="s">
        <v>116</v>
      </c>
    </row>
    <row r="205" spans="2:65" s="10" customFormat="1">
      <c r="B205" s="157"/>
      <c r="C205" s="158"/>
      <c r="D205" s="159" t="s">
        <v>126</v>
      </c>
      <c r="E205" s="160" t="s">
        <v>1</v>
      </c>
      <c r="F205" s="161" t="s">
        <v>326</v>
      </c>
      <c r="G205" s="158"/>
      <c r="H205" s="160" t="s">
        <v>1</v>
      </c>
      <c r="I205" s="162"/>
      <c r="J205" s="158"/>
      <c r="K205" s="158"/>
      <c r="L205" s="163"/>
      <c r="M205" s="164"/>
      <c r="N205" s="165"/>
      <c r="O205" s="165"/>
      <c r="P205" s="165"/>
      <c r="Q205" s="165"/>
      <c r="R205" s="165"/>
      <c r="S205" s="165"/>
      <c r="T205" s="166"/>
      <c r="AT205" s="167" t="s">
        <v>126</v>
      </c>
      <c r="AU205" s="167" t="s">
        <v>68</v>
      </c>
      <c r="AV205" s="10" t="s">
        <v>63</v>
      </c>
      <c r="AW205" s="10" t="s">
        <v>31</v>
      </c>
      <c r="AX205" s="10" t="s">
        <v>58</v>
      </c>
      <c r="AY205" s="167" t="s">
        <v>116</v>
      </c>
    </row>
    <row r="206" spans="2:65" s="11" customFormat="1">
      <c r="B206" s="168"/>
      <c r="C206" s="169"/>
      <c r="D206" s="159" t="s">
        <v>126</v>
      </c>
      <c r="E206" s="170" t="s">
        <v>1</v>
      </c>
      <c r="F206" s="171" t="s">
        <v>327</v>
      </c>
      <c r="G206" s="169"/>
      <c r="H206" s="172">
        <v>12</v>
      </c>
      <c r="I206" s="173"/>
      <c r="J206" s="169"/>
      <c r="K206" s="169"/>
      <c r="L206" s="174"/>
      <c r="M206" s="175"/>
      <c r="N206" s="176"/>
      <c r="O206" s="176"/>
      <c r="P206" s="176"/>
      <c r="Q206" s="176"/>
      <c r="R206" s="176"/>
      <c r="S206" s="176"/>
      <c r="T206" s="177"/>
      <c r="AT206" s="178" t="s">
        <v>126</v>
      </c>
      <c r="AU206" s="178" t="s">
        <v>68</v>
      </c>
      <c r="AV206" s="11" t="s">
        <v>68</v>
      </c>
      <c r="AW206" s="11" t="s">
        <v>31</v>
      </c>
      <c r="AX206" s="11" t="s">
        <v>58</v>
      </c>
      <c r="AY206" s="178" t="s">
        <v>116</v>
      </c>
    </row>
    <row r="207" spans="2:65" s="10" customFormat="1">
      <c r="B207" s="157"/>
      <c r="C207" s="158"/>
      <c r="D207" s="159" t="s">
        <v>126</v>
      </c>
      <c r="E207" s="160" t="s">
        <v>1</v>
      </c>
      <c r="F207" s="161" t="s">
        <v>328</v>
      </c>
      <c r="G207" s="158"/>
      <c r="H207" s="160" t="s">
        <v>1</v>
      </c>
      <c r="I207" s="162"/>
      <c r="J207" s="158"/>
      <c r="K207" s="158"/>
      <c r="L207" s="163"/>
      <c r="M207" s="164"/>
      <c r="N207" s="165"/>
      <c r="O207" s="165"/>
      <c r="P207" s="165"/>
      <c r="Q207" s="165"/>
      <c r="R207" s="165"/>
      <c r="S207" s="165"/>
      <c r="T207" s="166"/>
      <c r="AT207" s="167" t="s">
        <v>126</v>
      </c>
      <c r="AU207" s="167" t="s">
        <v>68</v>
      </c>
      <c r="AV207" s="10" t="s">
        <v>63</v>
      </c>
      <c r="AW207" s="10" t="s">
        <v>31</v>
      </c>
      <c r="AX207" s="10" t="s">
        <v>58</v>
      </c>
      <c r="AY207" s="167" t="s">
        <v>116</v>
      </c>
    </row>
    <row r="208" spans="2:65" s="11" customFormat="1">
      <c r="B208" s="168"/>
      <c r="C208" s="169"/>
      <c r="D208" s="159" t="s">
        <v>126</v>
      </c>
      <c r="E208" s="170" t="s">
        <v>1</v>
      </c>
      <c r="F208" s="171" t="s">
        <v>329</v>
      </c>
      <c r="G208" s="169"/>
      <c r="H208" s="172">
        <v>96</v>
      </c>
      <c r="I208" s="173"/>
      <c r="J208" s="169"/>
      <c r="K208" s="169"/>
      <c r="L208" s="174"/>
      <c r="M208" s="175"/>
      <c r="N208" s="176"/>
      <c r="O208" s="176"/>
      <c r="P208" s="176"/>
      <c r="Q208" s="176"/>
      <c r="R208" s="176"/>
      <c r="S208" s="176"/>
      <c r="T208" s="177"/>
      <c r="AT208" s="178" t="s">
        <v>126</v>
      </c>
      <c r="AU208" s="178" t="s">
        <v>68</v>
      </c>
      <c r="AV208" s="11" t="s">
        <v>68</v>
      </c>
      <c r="AW208" s="11" t="s">
        <v>31</v>
      </c>
      <c r="AX208" s="11" t="s">
        <v>58</v>
      </c>
      <c r="AY208" s="178" t="s">
        <v>116</v>
      </c>
    </row>
    <row r="209" spans="2:65" s="11" customFormat="1">
      <c r="B209" s="168"/>
      <c r="C209" s="169"/>
      <c r="D209" s="159" t="s">
        <v>126</v>
      </c>
      <c r="E209" s="170" t="s">
        <v>1</v>
      </c>
      <c r="F209" s="171" t="s">
        <v>330</v>
      </c>
      <c r="G209" s="169"/>
      <c r="H209" s="172">
        <v>29.6</v>
      </c>
      <c r="I209" s="173"/>
      <c r="J209" s="169"/>
      <c r="K209" s="169"/>
      <c r="L209" s="174"/>
      <c r="M209" s="175"/>
      <c r="N209" s="176"/>
      <c r="O209" s="176"/>
      <c r="P209" s="176"/>
      <c r="Q209" s="176"/>
      <c r="R209" s="176"/>
      <c r="S209" s="176"/>
      <c r="T209" s="177"/>
      <c r="AT209" s="178" t="s">
        <v>126</v>
      </c>
      <c r="AU209" s="178" t="s">
        <v>68</v>
      </c>
      <c r="AV209" s="11" t="s">
        <v>68</v>
      </c>
      <c r="AW209" s="11" t="s">
        <v>31</v>
      </c>
      <c r="AX209" s="11" t="s">
        <v>58</v>
      </c>
      <c r="AY209" s="178" t="s">
        <v>116</v>
      </c>
    </row>
    <row r="210" spans="2:65" s="12" customFormat="1">
      <c r="B210" s="179"/>
      <c r="C210" s="180"/>
      <c r="D210" s="159" t="s">
        <v>126</v>
      </c>
      <c r="E210" s="181" t="s">
        <v>1</v>
      </c>
      <c r="F210" s="182" t="s">
        <v>129</v>
      </c>
      <c r="G210" s="180"/>
      <c r="H210" s="183">
        <v>187.15</v>
      </c>
      <c r="I210" s="184"/>
      <c r="J210" s="180"/>
      <c r="K210" s="180"/>
      <c r="L210" s="185"/>
      <c r="M210" s="186"/>
      <c r="N210" s="187"/>
      <c r="O210" s="187"/>
      <c r="P210" s="187"/>
      <c r="Q210" s="187"/>
      <c r="R210" s="187"/>
      <c r="S210" s="187"/>
      <c r="T210" s="188"/>
      <c r="AT210" s="189" t="s">
        <v>126</v>
      </c>
      <c r="AU210" s="189" t="s">
        <v>68</v>
      </c>
      <c r="AV210" s="12" t="s">
        <v>123</v>
      </c>
      <c r="AW210" s="12" t="s">
        <v>31</v>
      </c>
      <c r="AX210" s="12" t="s">
        <v>63</v>
      </c>
      <c r="AY210" s="189" t="s">
        <v>116</v>
      </c>
    </row>
    <row r="211" spans="2:65" s="1" customFormat="1" ht="16.5" customHeight="1">
      <c r="B211" s="32"/>
      <c r="C211" s="201" t="s">
        <v>331</v>
      </c>
      <c r="D211" s="201" t="s">
        <v>332</v>
      </c>
      <c r="E211" s="202" t="s">
        <v>333</v>
      </c>
      <c r="F211" s="203" t="s">
        <v>334</v>
      </c>
      <c r="G211" s="204" t="s">
        <v>122</v>
      </c>
      <c r="H211" s="205">
        <v>211.48</v>
      </c>
      <c r="I211" s="206"/>
      <c r="J211" s="207">
        <f>ROUND(I211*H211,2)</f>
        <v>0</v>
      </c>
      <c r="K211" s="203" t="s">
        <v>132</v>
      </c>
      <c r="L211" s="208"/>
      <c r="M211" s="209" t="s">
        <v>1</v>
      </c>
      <c r="N211" s="210" t="s">
        <v>37</v>
      </c>
      <c r="O211" s="49"/>
      <c r="P211" s="154">
        <f>O211*H211</f>
        <v>0</v>
      </c>
      <c r="Q211" s="154">
        <v>4.0000000000000001E-3</v>
      </c>
      <c r="R211" s="154">
        <f>Q211*H211</f>
        <v>0.84592000000000001</v>
      </c>
      <c r="S211" s="154">
        <v>0</v>
      </c>
      <c r="T211" s="155">
        <f>S211*H211</f>
        <v>0</v>
      </c>
      <c r="AR211" s="15" t="s">
        <v>300</v>
      </c>
      <c r="AT211" s="15" t="s">
        <v>332</v>
      </c>
      <c r="AU211" s="15" t="s">
        <v>68</v>
      </c>
      <c r="AY211" s="15" t="s">
        <v>116</v>
      </c>
      <c r="BE211" s="156">
        <f>IF(N211="základní",J211,0)</f>
        <v>0</v>
      </c>
      <c r="BF211" s="156">
        <f>IF(N211="snížená",J211,0)</f>
        <v>0</v>
      </c>
      <c r="BG211" s="156">
        <f>IF(N211="zákl. přenesená",J211,0)</f>
        <v>0</v>
      </c>
      <c r="BH211" s="156">
        <f>IF(N211="sníž. přenesená",J211,0)</f>
        <v>0</v>
      </c>
      <c r="BI211" s="156">
        <f>IF(N211="nulová",J211,0)</f>
        <v>0</v>
      </c>
      <c r="BJ211" s="15" t="s">
        <v>124</v>
      </c>
      <c r="BK211" s="156">
        <f>ROUND(I211*H211,2)</f>
        <v>0</v>
      </c>
      <c r="BL211" s="15" t="s">
        <v>221</v>
      </c>
      <c r="BM211" s="15" t="s">
        <v>335</v>
      </c>
    </row>
    <row r="212" spans="2:65" s="11" customFormat="1">
      <c r="B212" s="168"/>
      <c r="C212" s="169"/>
      <c r="D212" s="159" t="s">
        <v>126</v>
      </c>
      <c r="E212" s="170" t="s">
        <v>1</v>
      </c>
      <c r="F212" s="171" t="s">
        <v>336</v>
      </c>
      <c r="G212" s="169"/>
      <c r="H212" s="172">
        <v>211.48</v>
      </c>
      <c r="I212" s="173"/>
      <c r="J212" s="169"/>
      <c r="K212" s="169"/>
      <c r="L212" s="174"/>
      <c r="M212" s="175"/>
      <c r="N212" s="176"/>
      <c r="O212" s="176"/>
      <c r="P212" s="176"/>
      <c r="Q212" s="176"/>
      <c r="R212" s="176"/>
      <c r="S212" s="176"/>
      <c r="T212" s="177"/>
      <c r="AT212" s="178" t="s">
        <v>126</v>
      </c>
      <c r="AU212" s="178" t="s">
        <v>68</v>
      </c>
      <c r="AV212" s="11" t="s">
        <v>68</v>
      </c>
      <c r="AW212" s="11" t="s">
        <v>31</v>
      </c>
      <c r="AX212" s="11" t="s">
        <v>63</v>
      </c>
      <c r="AY212" s="178" t="s">
        <v>116</v>
      </c>
    </row>
    <row r="213" spans="2:65" s="1" customFormat="1" ht="16.5" customHeight="1">
      <c r="B213" s="32"/>
      <c r="C213" s="145" t="s">
        <v>337</v>
      </c>
      <c r="D213" s="145" t="s">
        <v>119</v>
      </c>
      <c r="E213" s="146" t="s">
        <v>338</v>
      </c>
      <c r="F213" s="147" t="s">
        <v>339</v>
      </c>
      <c r="G213" s="148" t="s">
        <v>260</v>
      </c>
      <c r="H213" s="149">
        <v>1.4510000000000001</v>
      </c>
      <c r="I213" s="150"/>
      <c r="J213" s="151">
        <f>ROUND(I213*H213,2)</f>
        <v>0</v>
      </c>
      <c r="K213" s="147" t="s">
        <v>132</v>
      </c>
      <c r="L213" s="34"/>
      <c r="M213" s="152" t="s">
        <v>1</v>
      </c>
      <c r="N213" s="153" t="s">
        <v>37</v>
      </c>
      <c r="O213" s="49"/>
      <c r="P213" s="154">
        <f>O213*H213</f>
        <v>0</v>
      </c>
      <c r="Q213" s="154">
        <v>0</v>
      </c>
      <c r="R213" s="154">
        <f>Q213*H213</f>
        <v>0</v>
      </c>
      <c r="S213" s="154">
        <v>0</v>
      </c>
      <c r="T213" s="155">
        <f>S213*H213</f>
        <v>0</v>
      </c>
      <c r="AR213" s="15" t="s">
        <v>221</v>
      </c>
      <c r="AT213" s="15" t="s">
        <v>119</v>
      </c>
      <c r="AU213" s="15" t="s">
        <v>68</v>
      </c>
      <c r="AY213" s="15" t="s">
        <v>116</v>
      </c>
      <c r="BE213" s="156">
        <f>IF(N213="základní",J213,0)</f>
        <v>0</v>
      </c>
      <c r="BF213" s="156">
        <f>IF(N213="snížená",J213,0)</f>
        <v>0</v>
      </c>
      <c r="BG213" s="156">
        <f>IF(N213="zákl. přenesená",J213,0)</f>
        <v>0</v>
      </c>
      <c r="BH213" s="156">
        <f>IF(N213="sníž. přenesená",J213,0)</f>
        <v>0</v>
      </c>
      <c r="BI213" s="156">
        <f>IF(N213="nulová",J213,0)</f>
        <v>0</v>
      </c>
      <c r="BJ213" s="15" t="s">
        <v>124</v>
      </c>
      <c r="BK213" s="156">
        <f>ROUND(I213*H213,2)</f>
        <v>0</v>
      </c>
      <c r="BL213" s="15" t="s">
        <v>221</v>
      </c>
      <c r="BM213" s="15" t="s">
        <v>340</v>
      </c>
    </row>
    <row r="214" spans="2:65" s="9" customFormat="1" ht="22.9" customHeight="1">
      <c r="B214" s="129"/>
      <c r="C214" s="130"/>
      <c r="D214" s="131" t="s">
        <v>57</v>
      </c>
      <c r="E214" s="143" t="s">
        <v>341</v>
      </c>
      <c r="F214" s="143" t="s">
        <v>342</v>
      </c>
      <c r="G214" s="130"/>
      <c r="H214" s="130"/>
      <c r="I214" s="133"/>
      <c r="J214" s="144">
        <f>BK214</f>
        <v>0</v>
      </c>
      <c r="K214" s="130"/>
      <c r="L214" s="135"/>
      <c r="M214" s="136"/>
      <c r="N214" s="137"/>
      <c r="O214" s="137"/>
      <c r="P214" s="138">
        <f>SUM(P215:P222)</f>
        <v>0</v>
      </c>
      <c r="Q214" s="137"/>
      <c r="R214" s="138">
        <f>SUM(R215:R222)</f>
        <v>0</v>
      </c>
      <c r="S214" s="137"/>
      <c r="T214" s="139">
        <f>SUM(T215:T222)</f>
        <v>0</v>
      </c>
      <c r="AR214" s="140" t="s">
        <v>68</v>
      </c>
      <c r="AT214" s="141" t="s">
        <v>57</v>
      </c>
      <c r="AU214" s="141" t="s">
        <v>63</v>
      </c>
      <c r="AY214" s="140" t="s">
        <v>116</v>
      </c>
      <c r="BK214" s="142">
        <f>SUM(BK215:BK222)</f>
        <v>0</v>
      </c>
    </row>
    <row r="215" spans="2:65" s="1" customFormat="1" ht="16.5" customHeight="1">
      <c r="B215" s="32"/>
      <c r="C215" s="145" t="s">
        <v>343</v>
      </c>
      <c r="D215" s="145" t="s">
        <v>119</v>
      </c>
      <c r="E215" s="146" t="s">
        <v>344</v>
      </c>
      <c r="F215" s="147" t="s">
        <v>345</v>
      </c>
      <c r="G215" s="148" t="s">
        <v>122</v>
      </c>
      <c r="H215" s="149">
        <v>203.4</v>
      </c>
      <c r="I215" s="150"/>
      <c r="J215" s="151">
        <f>ROUND(I215*H215,2)</f>
        <v>0</v>
      </c>
      <c r="K215" s="147" t="s">
        <v>1</v>
      </c>
      <c r="L215" s="34"/>
      <c r="M215" s="152" t="s">
        <v>1</v>
      </c>
      <c r="N215" s="153" t="s">
        <v>37</v>
      </c>
      <c r="O215" s="49"/>
      <c r="P215" s="154">
        <f>O215*H215</f>
        <v>0</v>
      </c>
      <c r="Q215" s="154">
        <v>0</v>
      </c>
      <c r="R215" s="154">
        <f>Q215*H215</f>
        <v>0</v>
      </c>
      <c r="S215" s="154">
        <v>0</v>
      </c>
      <c r="T215" s="155">
        <f>S215*H215</f>
        <v>0</v>
      </c>
      <c r="AR215" s="15" t="s">
        <v>221</v>
      </c>
      <c r="AT215" s="15" t="s">
        <v>119</v>
      </c>
      <c r="AU215" s="15" t="s">
        <v>68</v>
      </c>
      <c r="AY215" s="15" t="s">
        <v>116</v>
      </c>
      <c r="BE215" s="156">
        <f>IF(N215="základní",J215,0)</f>
        <v>0</v>
      </c>
      <c r="BF215" s="156">
        <f>IF(N215="snížená",J215,0)</f>
        <v>0</v>
      </c>
      <c r="BG215" s="156">
        <f>IF(N215="zákl. přenesená",J215,0)</f>
        <v>0</v>
      </c>
      <c r="BH215" s="156">
        <f>IF(N215="sníž. přenesená",J215,0)</f>
        <v>0</v>
      </c>
      <c r="BI215" s="156">
        <f>IF(N215="nulová",J215,0)</f>
        <v>0</v>
      </c>
      <c r="BJ215" s="15" t="s">
        <v>124</v>
      </c>
      <c r="BK215" s="156">
        <f>ROUND(I215*H215,2)</f>
        <v>0</v>
      </c>
      <c r="BL215" s="15" t="s">
        <v>221</v>
      </c>
      <c r="BM215" s="15" t="s">
        <v>346</v>
      </c>
    </row>
    <row r="216" spans="2:65" s="11" customFormat="1">
      <c r="B216" s="168"/>
      <c r="C216" s="169"/>
      <c r="D216" s="159" t="s">
        <v>126</v>
      </c>
      <c r="E216" s="170" t="s">
        <v>1</v>
      </c>
      <c r="F216" s="171" t="s">
        <v>347</v>
      </c>
      <c r="G216" s="169"/>
      <c r="H216" s="172">
        <v>249.5</v>
      </c>
      <c r="I216" s="173"/>
      <c r="J216" s="169"/>
      <c r="K216" s="169"/>
      <c r="L216" s="174"/>
      <c r="M216" s="175"/>
      <c r="N216" s="176"/>
      <c r="O216" s="176"/>
      <c r="P216" s="176"/>
      <c r="Q216" s="176"/>
      <c r="R216" s="176"/>
      <c r="S216" s="176"/>
      <c r="T216" s="177"/>
      <c r="AT216" s="178" t="s">
        <v>126</v>
      </c>
      <c r="AU216" s="178" t="s">
        <v>68</v>
      </c>
      <c r="AV216" s="11" t="s">
        <v>68</v>
      </c>
      <c r="AW216" s="11" t="s">
        <v>31</v>
      </c>
      <c r="AX216" s="11" t="s">
        <v>58</v>
      </c>
      <c r="AY216" s="178" t="s">
        <v>116</v>
      </c>
    </row>
    <row r="217" spans="2:65" s="11" customFormat="1">
      <c r="B217" s="168"/>
      <c r="C217" s="169"/>
      <c r="D217" s="159" t="s">
        <v>126</v>
      </c>
      <c r="E217" s="170" t="s">
        <v>1</v>
      </c>
      <c r="F217" s="171" t="s">
        <v>348</v>
      </c>
      <c r="G217" s="169"/>
      <c r="H217" s="172">
        <v>13.3</v>
      </c>
      <c r="I217" s="173"/>
      <c r="J217" s="169"/>
      <c r="K217" s="169"/>
      <c r="L217" s="174"/>
      <c r="M217" s="175"/>
      <c r="N217" s="176"/>
      <c r="O217" s="176"/>
      <c r="P217" s="176"/>
      <c r="Q217" s="176"/>
      <c r="R217" s="176"/>
      <c r="S217" s="176"/>
      <c r="T217" s="177"/>
      <c r="AT217" s="178" t="s">
        <v>126</v>
      </c>
      <c r="AU217" s="178" t="s">
        <v>68</v>
      </c>
      <c r="AV217" s="11" t="s">
        <v>68</v>
      </c>
      <c r="AW217" s="11" t="s">
        <v>31</v>
      </c>
      <c r="AX217" s="11" t="s">
        <v>58</v>
      </c>
      <c r="AY217" s="178" t="s">
        <v>116</v>
      </c>
    </row>
    <row r="218" spans="2:65" s="10" customFormat="1">
      <c r="B218" s="157"/>
      <c r="C218" s="158"/>
      <c r="D218" s="159" t="s">
        <v>126</v>
      </c>
      <c r="E218" s="160" t="s">
        <v>1</v>
      </c>
      <c r="F218" s="161" t="s">
        <v>349</v>
      </c>
      <c r="G218" s="158"/>
      <c r="H218" s="160" t="s">
        <v>1</v>
      </c>
      <c r="I218" s="162"/>
      <c r="J218" s="158"/>
      <c r="K218" s="158"/>
      <c r="L218" s="163"/>
      <c r="M218" s="164"/>
      <c r="N218" s="165"/>
      <c r="O218" s="165"/>
      <c r="P218" s="165"/>
      <c r="Q218" s="165"/>
      <c r="R218" s="165"/>
      <c r="S218" s="165"/>
      <c r="T218" s="166"/>
      <c r="AT218" s="167" t="s">
        <v>126</v>
      </c>
      <c r="AU218" s="167" t="s">
        <v>68</v>
      </c>
      <c r="AV218" s="10" t="s">
        <v>63</v>
      </c>
      <c r="AW218" s="10" t="s">
        <v>31</v>
      </c>
      <c r="AX218" s="10" t="s">
        <v>58</v>
      </c>
      <c r="AY218" s="167" t="s">
        <v>116</v>
      </c>
    </row>
    <row r="219" spans="2:65" s="11" customFormat="1">
      <c r="B219" s="168"/>
      <c r="C219" s="169"/>
      <c r="D219" s="159" t="s">
        <v>126</v>
      </c>
      <c r="E219" s="170" t="s">
        <v>1</v>
      </c>
      <c r="F219" s="171" t="s">
        <v>350</v>
      </c>
      <c r="G219" s="169"/>
      <c r="H219" s="172">
        <v>-30</v>
      </c>
      <c r="I219" s="173"/>
      <c r="J219" s="169"/>
      <c r="K219" s="169"/>
      <c r="L219" s="174"/>
      <c r="M219" s="175"/>
      <c r="N219" s="176"/>
      <c r="O219" s="176"/>
      <c r="P219" s="176"/>
      <c r="Q219" s="176"/>
      <c r="R219" s="176"/>
      <c r="S219" s="176"/>
      <c r="T219" s="177"/>
      <c r="AT219" s="178" t="s">
        <v>126</v>
      </c>
      <c r="AU219" s="178" t="s">
        <v>68</v>
      </c>
      <c r="AV219" s="11" t="s">
        <v>68</v>
      </c>
      <c r="AW219" s="11" t="s">
        <v>31</v>
      </c>
      <c r="AX219" s="11" t="s">
        <v>58</v>
      </c>
      <c r="AY219" s="178" t="s">
        <v>116</v>
      </c>
    </row>
    <row r="220" spans="2:65" s="10" customFormat="1">
      <c r="B220" s="157"/>
      <c r="C220" s="158"/>
      <c r="D220" s="159" t="s">
        <v>126</v>
      </c>
      <c r="E220" s="160" t="s">
        <v>1</v>
      </c>
      <c r="F220" s="161" t="s">
        <v>351</v>
      </c>
      <c r="G220" s="158"/>
      <c r="H220" s="160" t="s">
        <v>1</v>
      </c>
      <c r="I220" s="162"/>
      <c r="J220" s="158"/>
      <c r="K220" s="158"/>
      <c r="L220" s="163"/>
      <c r="M220" s="164"/>
      <c r="N220" s="165"/>
      <c r="O220" s="165"/>
      <c r="P220" s="165"/>
      <c r="Q220" s="165"/>
      <c r="R220" s="165"/>
      <c r="S220" s="165"/>
      <c r="T220" s="166"/>
      <c r="AT220" s="167" t="s">
        <v>126</v>
      </c>
      <c r="AU220" s="167" t="s">
        <v>68</v>
      </c>
      <c r="AV220" s="10" t="s">
        <v>63</v>
      </c>
      <c r="AW220" s="10" t="s">
        <v>31</v>
      </c>
      <c r="AX220" s="10" t="s">
        <v>58</v>
      </c>
      <c r="AY220" s="167" t="s">
        <v>116</v>
      </c>
    </row>
    <row r="221" spans="2:65" s="11" customFormat="1">
      <c r="B221" s="168"/>
      <c r="C221" s="169"/>
      <c r="D221" s="159" t="s">
        <v>126</v>
      </c>
      <c r="E221" s="170" t="s">
        <v>1</v>
      </c>
      <c r="F221" s="171" t="s">
        <v>352</v>
      </c>
      <c r="G221" s="169"/>
      <c r="H221" s="172">
        <v>-29.4</v>
      </c>
      <c r="I221" s="173"/>
      <c r="J221" s="169"/>
      <c r="K221" s="169"/>
      <c r="L221" s="174"/>
      <c r="M221" s="175"/>
      <c r="N221" s="176"/>
      <c r="O221" s="176"/>
      <c r="P221" s="176"/>
      <c r="Q221" s="176"/>
      <c r="R221" s="176"/>
      <c r="S221" s="176"/>
      <c r="T221" s="177"/>
      <c r="AT221" s="178" t="s">
        <v>126</v>
      </c>
      <c r="AU221" s="178" t="s">
        <v>68</v>
      </c>
      <c r="AV221" s="11" t="s">
        <v>68</v>
      </c>
      <c r="AW221" s="11" t="s">
        <v>31</v>
      </c>
      <c r="AX221" s="11" t="s">
        <v>58</v>
      </c>
      <c r="AY221" s="178" t="s">
        <v>116</v>
      </c>
    </row>
    <row r="222" spans="2:65" s="12" customFormat="1">
      <c r="B222" s="179"/>
      <c r="C222" s="180"/>
      <c r="D222" s="159" t="s">
        <v>126</v>
      </c>
      <c r="E222" s="181" t="s">
        <v>1</v>
      </c>
      <c r="F222" s="182" t="s">
        <v>129</v>
      </c>
      <c r="G222" s="180"/>
      <c r="H222" s="183">
        <v>203.4</v>
      </c>
      <c r="I222" s="184"/>
      <c r="J222" s="180"/>
      <c r="K222" s="180"/>
      <c r="L222" s="185"/>
      <c r="M222" s="186"/>
      <c r="N222" s="187"/>
      <c r="O222" s="187"/>
      <c r="P222" s="187"/>
      <c r="Q222" s="187"/>
      <c r="R222" s="187"/>
      <c r="S222" s="187"/>
      <c r="T222" s="188"/>
      <c r="AT222" s="189" t="s">
        <v>126</v>
      </c>
      <c r="AU222" s="189" t="s">
        <v>68</v>
      </c>
      <c r="AV222" s="12" t="s">
        <v>123</v>
      </c>
      <c r="AW222" s="12" t="s">
        <v>31</v>
      </c>
      <c r="AX222" s="12" t="s">
        <v>63</v>
      </c>
      <c r="AY222" s="189" t="s">
        <v>116</v>
      </c>
    </row>
    <row r="223" spans="2:65" s="9" customFormat="1" ht="22.9" customHeight="1">
      <c r="B223" s="129"/>
      <c r="C223" s="130"/>
      <c r="D223" s="131" t="s">
        <v>57</v>
      </c>
      <c r="E223" s="143" t="s">
        <v>353</v>
      </c>
      <c r="F223" s="143" t="s">
        <v>354</v>
      </c>
      <c r="G223" s="130"/>
      <c r="H223" s="130"/>
      <c r="I223" s="133"/>
      <c r="J223" s="144">
        <f>BK223</f>
        <v>0</v>
      </c>
      <c r="K223" s="130"/>
      <c r="L223" s="135"/>
      <c r="M223" s="136"/>
      <c r="N223" s="137"/>
      <c r="O223" s="137"/>
      <c r="P223" s="138">
        <f>SUM(P224:P232)</f>
        <v>0</v>
      </c>
      <c r="Q223" s="137"/>
      <c r="R223" s="138">
        <f>SUM(R224:R232)</f>
        <v>0</v>
      </c>
      <c r="S223" s="137"/>
      <c r="T223" s="139">
        <f>SUM(T224:T232)</f>
        <v>4.0000000000000002E-4</v>
      </c>
      <c r="AR223" s="140" t="s">
        <v>68</v>
      </c>
      <c r="AT223" s="141" t="s">
        <v>57</v>
      </c>
      <c r="AU223" s="141" t="s">
        <v>63</v>
      </c>
      <c r="AY223" s="140" t="s">
        <v>116</v>
      </c>
      <c r="BK223" s="142">
        <f>SUM(BK224:BK232)</f>
        <v>0</v>
      </c>
    </row>
    <row r="224" spans="2:65" s="1" customFormat="1" ht="16.5" customHeight="1">
      <c r="B224" s="32"/>
      <c r="C224" s="145" t="s">
        <v>355</v>
      </c>
      <c r="D224" s="145" t="s">
        <v>119</v>
      </c>
      <c r="E224" s="146" t="s">
        <v>356</v>
      </c>
      <c r="F224" s="147" t="s">
        <v>357</v>
      </c>
      <c r="G224" s="148" t="s">
        <v>166</v>
      </c>
      <c r="H224" s="149">
        <v>1</v>
      </c>
      <c r="I224" s="150"/>
      <c r="J224" s="151">
        <f t="shared" ref="J224:J232" si="0">ROUND(I224*H224,2)</f>
        <v>0</v>
      </c>
      <c r="K224" s="147" t="s">
        <v>1</v>
      </c>
      <c r="L224" s="34"/>
      <c r="M224" s="152" t="s">
        <v>1</v>
      </c>
      <c r="N224" s="153" t="s">
        <v>37</v>
      </c>
      <c r="O224" s="49"/>
      <c r="P224" s="154">
        <f t="shared" ref="P224:P232" si="1">O224*H224</f>
        <v>0</v>
      </c>
      <c r="Q224" s="154">
        <v>0</v>
      </c>
      <c r="R224" s="154">
        <f t="shared" ref="R224:R232" si="2">Q224*H224</f>
        <v>0</v>
      </c>
      <c r="S224" s="154">
        <v>0</v>
      </c>
      <c r="T224" s="155">
        <f t="shared" ref="T224:T232" si="3">S224*H224</f>
        <v>0</v>
      </c>
      <c r="AR224" s="15" t="s">
        <v>221</v>
      </c>
      <c r="AT224" s="15" t="s">
        <v>119</v>
      </c>
      <c r="AU224" s="15" t="s">
        <v>68</v>
      </c>
      <c r="AY224" s="15" t="s">
        <v>116</v>
      </c>
      <c r="BE224" s="156">
        <f t="shared" ref="BE224:BE232" si="4">IF(N224="základní",J224,0)</f>
        <v>0</v>
      </c>
      <c r="BF224" s="156">
        <f t="shared" ref="BF224:BF232" si="5">IF(N224="snížená",J224,0)</f>
        <v>0</v>
      </c>
      <c r="BG224" s="156">
        <f t="shared" ref="BG224:BG232" si="6">IF(N224="zákl. přenesená",J224,0)</f>
        <v>0</v>
      </c>
      <c r="BH224" s="156">
        <f t="shared" ref="BH224:BH232" si="7">IF(N224="sníž. přenesená",J224,0)</f>
        <v>0</v>
      </c>
      <c r="BI224" s="156">
        <f t="shared" ref="BI224:BI232" si="8">IF(N224="nulová",J224,0)</f>
        <v>0</v>
      </c>
      <c r="BJ224" s="15" t="s">
        <v>124</v>
      </c>
      <c r="BK224" s="156">
        <f t="shared" ref="BK224:BK232" si="9">ROUND(I224*H224,2)</f>
        <v>0</v>
      </c>
      <c r="BL224" s="15" t="s">
        <v>221</v>
      </c>
      <c r="BM224" s="15" t="s">
        <v>358</v>
      </c>
    </row>
    <row r="225" spans="2:65" s="1" customFormat="1" ht="16.5" customHeight="1">
      <c r="B225" s="32"/>
      <c r="C225" s="145" t="s">
        <v>359</v>
      </c>
      <c r="D225" s="145" t="s">
        <v>119</v>
      </c>
      <c r="E225" s="146" t="s">
        <v>360</v>
      </c>
      <c r="F225" s="147" t="s">
        <v>361</v>
      </c>
      <c r="G225" s="148" t="s">
        <v>166</v>
      </c>
      <c r="H225" s="149">
        <v>1</v>
      </c>
      <c r="I225" s="150"/>
      <c r="J225" s="151">
        <f t="shared" si="0"/>
        <v>0</v>
      </c>
      <c r="K225" s="147" t="s">
        <v>1</v>
      </c>
      <c r="L225" s="34"/>
      <c r="M225" s="152" t="s">
        <v>1</v>
      </c>
      <c r="N225" s="153" t="s">
        <v>37</v>
      </c>
      <c r="O225" s="49"/>
      <c r="P225" s="154">
        <f t="shared" si="1"/>
        <v>0</v>
      </c>
      <c r="Q225" s="154">
        <v>0</v>
      </c>
      <c r="R225" s="154">
        <f t="shared" si="2"/>
        <v>0</v>
      </c>
      <c r="S225" s="154">
        <v>0</v>
      </c>
      <c r="T225" s="155">
        <f t="shared" si="3"/>
        <v>0</v>
      </c>
      <c r="AR225" s="15" t="s">
        <v>221</v>
      </c>
      <c r="AT225" s="15" t="s">
        <v>119</v>
      </c>
      <c r="AU225" s="15" t="s">
        <v>68</v>
      </c>
      <c r="AY225" s="15" t="s">
        <v>116</v>
      </c>
      <c r="BE225" s="156">
        <f t="shared" si="4"/>
        <v>0</v>
      </c>
      <c r="BF225" s="156">
        <f t="shared" si="5"/>
        <v>0</v>
      </c>
      <c r="BG225" s="156">
        <f t="shared" si="6"/>
        <v>0</v>
      </c>
      <c r="BH225" s="156">
        <f t="shared" si="7"/>
        <v>0</v>
      </c>
      <c r="BI225" s="156">
        <f t="shared" si="8"/>
        <v>0</v>
      </c>
      <c r="BJ225" s="15" t="s">
        <v>124</v>
      </c>
      <c r="BK225" s="156">
        <f t="shared" si="9"/>
        <v>0</v>
      </c>
      <c r="BL225" s="15" t="s">
        <v>221</v>
      </c>
      <c r="BM225" s="15" t="s">
        <v>362</v>
      </c>
    </row>
    <row r="226" spans="2:65" s="1" customFormat="1" ht="16.5" customHeight="1">
      <c r="B226" s="32"/>
      <c r="C226" s="145" t="s">
        <v>363</v>
      </c>
      <c r="D226" s="145" t="s">
        <v>119</v>
      </c>
      <c r="E226" s="146" t="s">
        <v>364</v>
      </c>
      <c r="F226" s="147" t="s">
        <v>365</v>
      </c>
      <c r="G226" s="148" t="s">
        <v>166</v>
      </c>
      <c r="H226" s="149">
        <v>1</v>
      </c>
      <c r="I226" s="150"/>
      <c r="J226" s="151">
        <f t="shared" si="0"/>
        <v>0</v>
      </c>
      <c r="K226" s="147" t="s">
        <v>1</v>
      </c>
      <c r="L226" s="34"/>
      <c r="M226" s="152" t="s">
        <v>1</v>
      </c>
      <c r="N226" s="153" t="s">
        <v>37</v>
      </c>
      <c r="O226" s="49"/>
      <c r="P226" s="154">
        <f t="shared" si="1"/>
        <v>0</v>
      </c>
      <c r="Q226" s="154">
        <v>0</v>
      </c>
      <c r="R226" s="154">
        <f t="shared" si="2"/>
        <v>0</v>
      </c>
      <c r="S226" s="154">
        <v>0</v>
      </c>
      <c r="T226" s="155">
        <f t="shared" si="3"/>
        <v>0</v>
      </c>
      <c r="AR226" s="15" t="s">
        <v>221</v>
      </c>
      <c r="AT226" s="15" t="s">
        <v>119</v>
      </c>
      <c r="AU226" s="15" t="s">
        <v>68</v>
      </c>
      <c r="AY226" s="15" t="s">
        <v>116</v>
      </c>
      <c r="BE226" s="156">
        <f t="shared" si="4"/>
        <v>0</v>
      </c>
      <c r="BF226" s="156">
        <f t="shared" si="5"/>
        <v>0</v>
      </c>
      <c r="BG226" s="156">
        <f t="shared" si="6"/>
        <v>0</v>
      </c>
      <c r="BH226" s="156">
        <f t="shared" si="7"/>
        <v>0</v>
      </c>
      <c r="BI226" s="156">
        <f t="shared" si="8"/>
        <v>0</v>
      </c>
      <c r="BJ226" s="15" t="s">
        <v>124</v>
      </c>
      <c r="BK226" s="156">
        <f t="shared" si="9"/>
        <v>0</v>
      </c>
      <c r="BL226" s="15" t="s">
        <v>221</v>
      </c>
      <c r="BM226" s="15" t="s">
        <v>366</v>
      </c>
    </row>
    <row r="227" spans="2:65" s="1" customFormat="1" ht="16.5" customHeight="1">
      <c r="B227" s="32"/>
      <c r="C227" s="145" t="s">
        <v>367</v>
      </c>
      <c r="D227" s="145" t="s">
        <v>119</v>
      </c>
      <c r="E227" s="146" t="s">
        <v>368</v>
      </c>
      <c r="F227" s="147" t="s">
        <v>369</v>
      </c>
      <c r="G227" s="148" t="s">
        <v>166</v>
      </c>
      <c r="H227" s="149">
        <v>1</v>
      </c>
      <c r="I227" s="150"/>
      <c r="J227" s="151">
        <f t="shared" si="0"/>
        <v>0</v>
      </c>
      <c r="K227" s="147" t="s">
        <v>1</v>
      </c>
      <c r="L227" s="34"/>
      <c r="M227" s="152" t="s">
        <v>1</v>
      </c>
      <c r="N227" s="153" t="s">
        <v>37</v>
      </c>
      <c r="O227" s="49"/>
      <c r="P227" s="154">
        <f t="shared" si="1"/>
        <v>0</v>
      </c>
      <c r="Q227" s="154">
        <v>0</v>
      </c>
      <c r="R227" s="154">
        <f t="shared" si="2"/>
        <v>0</v>
      </c>
      <c r="S227" s="154">
        <v>0</v>
      </c>
      <c r="T227" s="155">
        <f t="shared" si="3"/>
        <v>0</v>
      </c>
      <c r="AR227" s="15" t="s">
        <v>221</v>
      </c>
      <c r="AT227" s="15" t="s">
        <v>119</v>
      </c>
      <c r="AU227" s="15" t="s">
        <v>68</v>
      </c>
      <c r="AY227" s="15" t="s">
        <v>116</v>
      </c>
      <c r="BE227" s="156">
        <f t="shared" si="4"/>
        <v>0</v>
      </c>
      <c r="BF227" s="156">
        <f t="shared" si="5"/>
        <v>0</v>
      </c>
      <c r="BG227" s="156">
        <f t="shared" si="6"/>
        <v>0</v>
      </c>
      <c r="BH227" s="156">
        <f t="shared" si="7"/>
        <v>0</v>
      </c>
      <c r="BI227" s="156">
        <f t="shared" si="8"/>
        <v>0</v>
      </c>
      <c r="BJ227" s="15" t="s">
        <v>124</v>
      </c>
      <c r="BK227" s="156">
        <f t="shared" si="9"/>
        <v>0</v>
      </c>
      <c r="BL227" s="15" t="s">
        <v>221</v>
      </c>
      <c r="BM227" s="15" t="s">
        <v>370</v>
      </c>
    </row>
    <row r="228" spans="2:65" s="1" customFormat="1" ht="16.5" customHeight="1">
      <c r="B228" s="32"/>
      <c r="C228" s="145" t="s">
        <v>371</v>
      </c>
      <c r="D228" s="145" t="s">
        <v>119</v>
      </c>
      <c r="E228" s="146" t="s">
        <v>372</v>
      </c>
      <c r="F228" s="147" t="s">
        <v>373</v>
      </c>
      <c r="G228" s="148" t="s">
        <v>166</v>
      </c>
      <c r="H228" s="149">
        <v>1</v>
      </c>
      <c r="I228" s="150"/>
      <c r="J228" s="151">
        <f t="shared" si="0"/>
        <v>0</v>
      </c>
      <c r="K228" s="147" t="s">
        <v>1</v>
      </c>
      <c r="L228" s="34"/>
      <c r="M228" s="152" t="s">
        <v>1</v>
      </c>
      <c r="N228" s="153" t="s">
        <v>37</v>
      </c>
      <c r="O228" s="49"/>
      <c r="P228" s="154">
        <f t="shared" si="1"/>
        <v>0</v>
      </c>
      <c r="Q228" s="154">
        <v>0</v>
      </c>
      <c r="R228" s="154">
        <f t="shared" si="2"/>
        <v>0</v>
      </c>
      <c r="S228" s="154">
        <v>0</v>
      </c>
      <c r="T228" s="155">
        <f t="shared" si="3"/>
        <v>0</v>
      </c>
      <c r="AR228" s="15" t="s">
        <v>221</v>
      </c>
      <c r="AT228" s="15" t="s">
        <v>119</v>
      </c>
      <c r="AU228" s="15" t="s">
        <v>68</v>
      </c>
      <c r="AY228" s="15" t="s">
        <v>116</v>
      </c>
      <c r="BE228" s="156">
        <f t="shared" si="4"/>
        <v>0</v>
      </c>
      <c r="BF228" s="156">
        <f t="shared" si="5"/>
        <v>0</v>
      </c>
      <c r="BG228" s="156">
        <f t="shared" si="6"/>
        <v>0</v>
      </c>
      <c r="BH228" s="156">
        <f t="shared" si="7"/>
        <v>0</v>
      </c>
      <c r="BI228" s="156">
        <f t="shared" si="8"/>
        <v>0</v>
      </c>
      <c r="BJ228" s="15" t="s">
        <v>124</v>
      </c>
      <c r="BK228" s="156">
        <f t="shared" si="9"/>
        <v>0</v>
      </c>
      <c r="BL228" s="15" t="s">
        <v>221</v>
      </c>
      <c r="BM228" s="15" t="s">
        <v>374</v>
      </c>
    </row>
    <row r="229" spans="2:65" s="1" customFormat="1" ht="16.5" customHeight="1">
      <c r="B229" s="32"/>
      <c r="C229" s="145" t="s">
        <v>375</v>
      </c>
      <c r="D229" s="145" t="s">
        <v>119</v>
      </c>
      <c r="E229" s="146" t="s">
        <v>376</v>
      </c>
      <c r="F229" s="147" t="s">
        <v>377</v>
      </c>
      <c r="G229" s="148" t="s">
        <v>166</v>
      </c>
      <c r="H229" s="149">
        <v>1</v>
      </c>
      <c r="I229" s="150"/>
      <c r="J229" s="151">
        <f t="shared" si="0"/>
        <v>0</v>
      </c>
      <c r="K229" s="147" t="s">
        <v>1</v>
      </c>
      <c r="L229" s="34"/>
      <c r="M229" s="152" t="s">
        <v>1</v>
      </c>
      <c r="N229" s="153" t="s">
        <v>37</v>
      </c>
      <c r="O229" s="49"/>
      <c r="P229" s="154">
        <f t="shared" si="1"/>
        <v>0</v>
      </c>
      <c r="Q229" s="154">
        <v>0</v>
      </c>
      <c r="R229" s="154">
        <f t="shared" si="2"/>
        <v>0</v>
      </c>
      <c r="S229" s="154">
        <v>0</v>
      </c>
      <c r="T229" s="155">
        <f t="shared" si="3"/>
        <v>0</v>
      </c>
      <c r="AR229" s="15" t="s">
        <v>221</v>
      </c>
      <c r="AT229" s="15" t="s">
        <v>119</v>
      </c>
      <c r="AU229" s="15" t="s">
        <v>68</v>
      </c>
      <c r="AY229" s="15" t="s">
        <v>116</v>
      </c>
      <c r="BE229" s="156">
        <f t="shared" si="4"/>
        <v>0</v>
      </c>
      <c r="BF229" s="156">
        <f t="shared" si="5"/>
        <v>0</v>
      </c>
      <c r="BG229" s="156">
        <f t="shared" si="6"/>
        <v>0</v>
      </c>
      <c r="BH229" s="156">
        <f t="shared" si="7"/>
        <v>0</v>
      </c>
      <c r="BI229" s="156">
        <f t="shared" si="8"/>
        <v>0</v>
      </c>
      <c r="BJ229" s="15" t="s">
        <v>124</v>
      </c>
      <c r="BK229" s="156">
        <f t="shared" si="9"/>
        <v>0</v>
      </c>
      <c r="BL229" s="15" t="s">
        <v>221</v>
      </c>
      <c r="BM229" s="15" t="s">
        <v>378</v>
      </c>
    </row>
    <row r="230" spans="2:65" s="1" customFormat="1" ht="16.5" customHeight="1">
      <c r="B230" s="32"/>
      <c r="C230" s="145" t="s">
        <v>379</v>
      </c>
      <c r="D230" s="145" t="s">
        <v>119</v>
      </c>
      <c r="E230" s="146" t="s">
        <v>380</v>
      </c>
      <c r="F230" s="147" t="s">
        <v>381</v>
      </c>
      <c r="G230" s="148" t="s">
        <v>166</v>
      </c>
      <c r="H230" s="149">
        <v>1</v>
      </c>
      <c r="I230" s="150"/>
      <c r="J230" s="151">
        <f t="shared" si="0"/>
        <v>0</v>
      </c>
      <c r="K230" s="147" t="s">
        <v>1</v>
      </c>
      <c r="L230" s="34"/>
      <c r="M230" s="152" t="s">
        <v>1</v>
      </c>
      <c r="N230" s="153" t="s">
        <v>37</v>
      </c>
      <c r="O230" s="49"/>
      <c r="P230" s="154">
        <f t="shared" si="1"/>
        <v>0</v>
      </c>
      <c r="Q230" s="154">
        <v>0</v>
      </c>
      <c r="R230" s="154">
        <f t="shared" si="2"/>
        <v>0</v>
      </c>
      <c r="S230" s="154">
        <v>0</v>
      </c>
      <c r="T230" s="155">
        <f t="shared" si="3"/>
        <v>0</v>
      </c>
      <c r="AR230" s="15" t="s">
        <v>221</v>
      </c>
      <c r="AT230" s="15" t="s">
        <v>119</v>
      </c>
      <c r="AU230" s="15" t="s">
        <v>68</v>
      </c>
      <c r="AY230" s="15" t="s">
        <v>116</v>
      </c>
      <c r="BE230" s="156">
        <f t="shared" si="4"/>
        <v>0</v>
      </c>
      <c r="BF230" s="156">
        <f t="shared" si="5"/>
        <v>0</v>
      </c>
      <c r="BG230" s="156">
        <f t="shared" si="6"/>
        <v>0</v>
      </c>
      <c r="BH230" s="156">
        <f t="shared" si="7"/>
        <v>0</v>
      </c>
      <c r="BI230" s="156">
        <f t="shared" si="8"/>
        <v>0</v>
      </c>
      <c r="BJ230" s="15" t="s">
        <v>124</v>
      </c>
      <c r="BK230" s="156">
        <f t="shared" si="9"/>
        <v>0</v>
      </c>
      <c r="BL230" s="15" t="s">
        <v>221</v>
      </c>
      <c r="BM230" s="15" t="s">
        <v>382</v>
      </c>
    </row>
    <row r="231" spans="2:65" s="1" customFormat="1" ht="16.5" customHeight="1">
      <c r="B231" s="32"/>
      <c r="C231" s="145" t="s">
        <v>383</v>
      </c>
      <c r="D231" s="145" t="s">
        <v>119</v>
      </c>
      <c r="E231" s="146" t="s">
        <v>384</v>
      </c>
      <c r="F231" s="147" t="s">
        <v>385</v>
      </c>
      <c r="G231" s="148" t="s">
        <v>166</v>
      </c>
      <c r="H231" s="149">
        <v>1</v>
      </c>
      <c r="I231" s="150"/>
      <c r="J231" s="151">
        <f t="shared" si="0"/>
        <v>0</v>
      </c>
      <c r="K231" s="147" t="s">
        <v>1</v>
      </c>
      <c r="L231" s="34"/>
      <c r="M231" s="152" t="s">
        <v>1</v>
      </c>
      <c r="N231" s="153" t="s">
        <v>37</v>
      </c>
      <c r="O231" s="49"/>
      <c r="P231" s="154">
        <f t="shared" si="1"/>
        <v>0</v>
      </c>
      <c r="Q231" s="154">
        <v>0</v>
      </c>
      <c r="R231" s="154">
        <f t="shared" si="2"/>
        <v>0</v>
      </c>
      <c r="S231" s="154">
        <v>0</v>
      </c>
      <c r="T231" s="155">
        <f t="shared" si="3"/>
        <v>0</v>
      </c>
      <c r="AR231" s="15" t="s">
        <v>221</v>
      </c>
      <c r="AT231" s="15" t="s">
        <v>119</v>
      </c>
      <c r="AU231" s="15" t="s">
        <v>68</v>
      </c>
      <c r="AY231" s="15" t="s">
        <v>116</v>
      </c>
      <c r="BE231" s="156">
        <f t="shared" si="4"/>
        <v>0</v>
      </c>
      <c r="BF231" s="156">
        <f t="shared" si="5"/>
        <v>0</v>
      </c>
      <c r="BG231" s="156">
        <f t="shared" si="6"/>
        <v>0</v>
      </c>
      <c r="BH231" s="156">
        <f t="shared" si="7"/>
        <v>0</v>
      </c>
      <c r="BI231" s="156">
        <f t="shared" si="8"/>
        <v>0</v>
      </c>
      <c r="BJ231" s="15" t="s">
        <v>124</v>
      </c>
      <c r="BK231" s="156">
        <f t="shared" si="9"/>
        <v>0</v>
      </c>
      <c r="BL231" s="15" t="s">
        <v>221</v>
      </c>
      <c r="BM231" s="15" t="s">
        <v>386</v>
      </c>
    </row>
    <row r="232" spans="2:65" s="1" customFormat="1" ht="16.5" customHeight="1">
      <c r="B232" s="32"/>
      <c r="C232" s="145" t="s">
        <v>387</v>
      </c>
      <c r="D232" s="145" t="s">
        <v>119</v>
      </c>
      <c r="E232" s="146" t="s">
        <v>388</v>
      </c>
      <c r="F232" s="147" t="s">
        <v>389</v>
      </c>
      <c r="G232" s="148" t="s">
        <v>166</v>
      </c>
      <c r="H232" s="149">
        <v>1</v>
      </c>
      <c r="I232" s="150"/>
      <c r="J232" s="151">
        <f t="shared" si="0"/>
        <v>0</v>
      </c>
      <c r="K232" s="147" t="s">
        <v>1</v>
      </c>
      <c r="L232" s="34"/>
      <c r="M232" s="152" t="s">
        <v>1</v>
      </c>
      <c r="N232" s="153" t="s">
        <v>37</v>
      </c>
      <c r="O232" s="49"/>
      <c r="P232" s="154">
        <f t="shared" si="1"/>
        <v>0</v>
      </c>
      <c r="Q232" s="154">
        <v>0</v>
      </c>
      <c r="R232" s="154">
        <f t="shared" si="2"/>
        <v>0</v>
      </c>
      <c r="S232" s="154">
        <v>4.0000000000000002E-4</v>
      </c>
      <c r="T232" s="155">
        <f t="shared" si="3"/>
        <v>4.0000000000000002E-4</v>
      </c>
      <c r="AR232" s="15" t="s">
        <v>221</v>
      </c>
      <c r="AT232" s="15" t="s">
        <v>119</v>
      </c>
      <c r="AU232" s="15" t="s">
        <v>68</v>
      </c>
      <c r="AY232" s="15" t="s">
        <v>116</v>
      </c>
      <c r="BE232" s="156">
        <f t="shared" si="4"/>
        <v>0</v>
      </c>
      <c r="BF232" s="156">
        <f t="shared" si="5"/>
        <v>0</v>
      </c>
      <c r="BG232" s="156">
        <f t="shared" si="6"/>
        <v>0</v>
      </c>
      <c r="BH232" s="156">
        <f t="shared" si="7"/>
        <v>0</v>
      </c>
      <c r="BI232" s="156">
        <f t="shared" si="8"/>
        <v>0</v>
      </c>
      <c r="BJ232" s="15" t="s">
        <v>124</v>
      </c>
      <c r="BK232" s="156">
        <f t="shared" si="9"/>
        <v>0</v>
      </c>
      <c r="BL232" s="15" t="s">
        <v>221</v>
      </c>
      <c r="BM232" s="15" t="s">
        <v>390</v>
      </c>
    </row>
    <row r="233" spans="2:65" s="9" customFormat="1" ht="22.9" customHeight="1">
      <c r="B233" s="129"/>
      <c r="C233" s="130"/>
      <c r="D233" s="131" t="s">
        <v>57</v>
      </c>
      <c r="E233" s="143" t="s">
        <v>391</v>
      </c>
      <c r="F233" s="143" t="s">
        <v>392</v>
      </c>
      <c r="G233" s="130"/>
      <c r="H233" s="130"/>
      <c r="I233" s="133"/>
      <c r="J233" s="144">
        <f>BK233</f>
        <v>0</v>
      </c>
      <c r="K233" s="130"/>
      <c r="L233" s="135"/>
      <c r="M233" s="136"/>
      <c r="N233" s="137"/>
      <c r="O233" s="137"/>
      <c r="P233" s="138">
        <f>SUM(P234:P261)</f>
        <v>0</v>
      </c>
      <c r="Q233" s="137"/>
      <c r="R233" s="138">
        <f>SUM(R234:R261)</f>
        <v>2.9424000000000001</v>
      </c>
      <c r="S233" s="137"/>
      <c r="T233" s="139">
        <f>SUM(T234:T261)</f>
        <v>2.4742350000000002</v>
      </c>
      <c r="AR233" s="140" t="s">
        <v>68</v>
      </c>
      <c r="AT233" s="141" t="s">
        <v>57</v>
      </c>
      <c r="AU233" s="141" t="s">
        <v>63</v>
      </c>
      <c r="AY233" s="140" t="s">
        <v>116</v>
      </c>
      <c r="BK233" s="142">
        <f>SUM(BK234:BK261)</f>
        <v>0</v>
      </c>
    </row>
    <row r="234" spans="2:65" s="1" customFormat="1" ht="16.5" customHeight="1">
      <c r="B234" s="32"/>
      <c r="C234" s="145" t="s">
        <v>393</v>
      </c>
      <c r="D234" s="145" t="s">
        <v>119</v>
      </c>
      <c r="E234" s="146" t="s">
        <v>394</v>
      </c>
      <c r="F234" s="147" t="s">
        <v>395</v>
      </c>
      <c r="G234" s="148" t="s">
        <v>122</v>
      </c>
      <c r="H234" s="149">
        <v>25</v>
      </c>
      <c r="I234" s="150"/>
      <c r="J234" s="151">
        <f>ROUND(I234*H234,2)</f>
        <v>0</v>
      </c>
      <c r="K234" s="147" t="s">
        <v>132</v>
      </c>
      <c r="L234" s="34"/>
      <c r="M234" s="152" t="s">
        <v>1</v>
      </c>
      <c r="N234" s="153" t="s">
        <v>37</v>
      </c>
      <c r="O234" s="49"/>
      <c r="P234" s="154">
        <f>O234*H234</f>
        <v>0</v>
      </c>
      <c r="Q234" s="154">
        <v>1.61E-2</v>
      </c>
      <c r="R234" s="154">
        <f>Q234*H234</f>
        <v>0.40249999999999997</v>
      </c>
      <c r="S234" s="154">
        <v>0</v>
      </c>
      <c r="T234" s="155">
        <f>S234*H234</f>
        <v>0</v>
      </c>
      <c r="AR234" s="15" t="s">
        <v>221</v>
      </c>
      <c r="AT234" s="15" t="s">
        <v>119</v>
      </c>
      <c r="AU234" s="15" t="s">
        <v>68</v>
      </c>
      <c r="AY234" s="15" t="s">
        <v>116</v>
      </c>
      <c r="BE234" s="156">
        <f>IF(N234="základní",J234,0)</f>
        <v>0</v>
      </c>
      <c r="BF234" s="156">
        <f>IF(N234="snížená",J234,0)</f>
        <v>0</v>
      </c>
      <c r="BG234" s="156">
        <f>IF(N234="zákl. přenesená",J234,0)</f>
        <v>0</v>
      </c>
      <c r="BH234" s="156">
        <f>IF(N234="sníž. přenesená",J234,0)</f>
        <v>0</v>
      </c>
      <c r="BI234" s="156">
        <f>IF(N234="nulová",J234,0)</f>
        <v>0</v>
      </c>
      <c r="BJ234" s="15" t="s">
        <v>124</v>
      </c>
      <c r="BK234" s="156">
        <f>ROUND(I234*H234,2)</f>
        <v>0</v>
      </c>
      <c r="BL234" s="15" t="s">
        <v>221</v>
      </c>
      <c r="BM234" s="15" t="s">
        <v>396</v>
      </c>
    </row>
    <row r="235" spans="2:65" s="10" customFormat="1">
      <c r="B235" s="157"/>
      <c r="C235" s="158"/>
      <c r="D235" s="159" t="s">
        <v>126</v>
      </c>
      <c r="E235" s="160" t="s">
        <v>1</v>
      </c>
      <c r="F235" s="161" t="s">
        <v>397</v>
      </c>
      <c r="G235" s="158"/>
      <c r="H235" s="160" t="s">
        <v>1</v>
      </c>
      <c r="I235" s="162"/>
      <c r="J235" s="158"/>
      <c r="K235" s="158"/>
      <c r="L235" s="163"/>
      <c r="M235" s="164"/>
      <c r="N235" s="165"/>
      <c r="O235" s="165"/>
      <c r="P235" s="165"/>
      <c r="Q235" s="165"/>
      <c r="R235" s="165"/>
      <c r="S235" s="165"/>
      <c r="T235" s="166"/>
      <c r="AT235" s="167" t="s">
        <v>126</v>
      </c>
      <c r="AU235" s="167" t="s">
        <v>68</v>
      </c>
      <c r="AV235" s="10" t="s">
        <v>63</v>
      </c>
      <c r="AW235" s="10" t="s">
        <v>31</v>
      </c>
      <c r="AX235" s="10" t="s">
        <v>58</v>
      </c>
      <c r="AY235" s="167" t="s">
        <v>116</v>
      </c>
    </row>
    <row r="236" spans="2:65" s="11" customFormat="1">
      <c r="B236" s="168"/>
      <c r="C236" s="169"/>
      <c r="D236" s="159" t="s">
        <v>126</v>
      </c>
      <c r="E236" s="170" t="s">
        <v>1</v>
      </c>
      <c r="F236" s="171" t="s">
        <v>65</v>
      </c>
      <c r="G236" s="169"/>
      <c r="H236" s="172">
        <v>25</v>
      </c>
      <c r="I236" s="173"/>
      <c r="J236" s="169"/>
      <c r="K236" s="169"/>
      <c r="L236" s="174"/>
      <c r="M236" s="175"/>
      <c r="N236" s="176"/>
      <c r="O236" s="176"/>
      <c r="P236" s="176"/>
      <c r="Q236" s="176"/>
      <c r="R236" s="176"/>
      <c r="S236" s="176"/>
      <c r="T236" s="177"/>
      <c r="AT236" s="178" t="s">
        <v>126</v>
      </c>
      <c r="AU236" s="178" t="s">
        <v>68</v>
      </c>
      <c r="AV236" s="11" t="s">
        <v>68</v>
      </c>
      <c r="AW236" s="11" t="s">
        <v>31</v>
      </c>
      <c r="AX236" s="11" t="s">
        <v>63</v>
      </c>
      <c r="AY236" s="178" t="s">
        <v>116</v>
      </c>
    </row>
    <row r="237" spans="2:65" s="1" customFormat="1" ht="16.5" customHeight="1">
      <c r="B237" s="32"/>
      <c r="C237" s="145" t="s">
        <v>398</v>
      </c>
      <c r="D237" s="145" t="s">
        <v>119</v>
      </c>
      <c r="E237" s="146" t="s">
        <v>399</v>
      </c>
      <c r="F237" s="147" t="s">
        <v>400</v>
      </c>
      <c r="G237" s="148" t="s">
        <v>122</v>
      </c>
      <c r="H237" s="149">
        <v>139.94900000000001</v>
      </c>
      <c r="I237" s="150"/>
      <c r="J237" s="151">
        <f>ROUND(I237*H237,2)</f>
        <v>0</v>
      </c>
      <c r="K237" s="147" t="s">
        <v>132</v>
      </c>
      <c r="L237" s="34"/>
      <c r="M237" s="152" t="s">
        <v>1</v>
      </c>
      <c r="N237" s="153" t="s">
        <v>37</v>
      </c>
      <c r="O237" s="49"/>
      <c r="P237" s="154">
        <f>O237*H237</f>
        <v>0</v>
      </c>
      <c r="Q237" s="154">
        <v>0</v>
      </c>
      <c r="R237" s="154">
        <f>Q237*H237</f>
        <v>0</v>
      </c>
      <c r="S237" s="154">
        <v>0</v>
      </c>
      <c r="T237" s="155">
        <f>S237*H237</f>
        <v>0</v>
      </c>
      <c r="AR237" s="15" t="s">
        <v>221</v>
      </c>
      <c r="AT237" s="15" t="s">
        <v>119</v>
      </c>
      <c r="AU237" s="15" t="s">
        <v>68</v>
      </c>
      <c r="AY237" s="15" t="s">
        <v>116</v>
      </c>
      <c r="BE237" s="156">
        <f>IF(N237="základní",J237,0)</f>
        <v>0</v>
      </c>
      <c r="BF237" s="156">
        <f>IF(N237="snížená",J237,0)</f>
        <v>0</v>
      </c>
      <c r="BG237" s="156">
        <f>IF(N237="zákl. přenesená",J237,0)</f>
        <v>0</v>
      </c>
      <c r="BH237" s="156">
        <f>IF(N237="sníž. přenesená",J237,0)</f>
        <v>0</v>
      </c>
      <c r="BI237" s="156">
        <f>IF(N237="nulová",J237,0)</f>
        <v>0</v>
      </c>
      <c r="BJ237" s="15" t="s">
        <v>124</v>
      </c>
      <c r="BK237" s="156">
        <f>ROUND(I237*H237,2)</f>
        <v>0</v>
      </c>
      <c r="BL237" s="15" t="s">
        <v>221</v>
      </c>
      <c r="BM237" s="15" t="s">
        <v>401</v>
      </c>
    </row>
    <row r="238" spans="2:65" s="10" customFormat="1">
      <c r="B238" s="157"/>
      <c r="C238" s="158"/>
      <c r="D238" s="159" t="s">
        <v>126</v>
      </c>
      <c r="E238" s="160" t="s">
        <v>1</v>
      </c>
      <c r="F238" s="161" t="s">
        <v>402</v>
      </c>
      <c r="G238" s="158"/>
      <c r="H238" s="160" t="s">
        <v>1</v>
      </c>
      <c r="I238" s="162"/>
      <c r="J238" s="158"/>
      <c r="K238" s="158"/>
      <c r="L238" s="163"/>
      <c r="M238" s="164"/>
      <c r="N238" s="165"/>
      <c r="O238" s="165"/>
      <c r="P238" s="165"/>
      <c r="Q238" s="165"/>
      <c r="R238" s="165"/>
      <c r="S238" s="165"/>
      <c r="T238" s="166"/>
      <c r="AT238" s="167" t="s">
        <v>126</v>
      </c>
      <c r="AU238" s="167" t="s">
        <v>68</v>
      </c>
      <c r="AV238" s="10" t="s">
        <v>63</v>
      </c>
      <c r="AW238" s="10" t="s">
        <v>31</v>
      </c>
      <c r="AX238" s="10" t="s">
        <v>58</v>
      </c>
      <c r="AY238" s="167" t="s">
        <v>116</v>
      </c>
    </row>
    <row r="239" spans="2:65" s="11" customFormat="1">
      <c r="B239" s="168"/>
      <c r="C239" s="169"/>
      <c r="D239" s="159" t="s">
        <v>126</v>
      </c>
      <c r="E239" s="170" t="s">
        <v>1</v>
      </c>
      <c r="F239" s="171" t="s">
        <v>403</v>
      </c>
      <c r="G239" s="169"/>
      <c r="H239" s="172">
        <v>139.94900000000001</v>
      </c>
      <c r="I239" s="173"/>
      <c r="J239" s="169"/>
      <c r="K239" s="169"/>
      <c r="L239" s="174"/>
      <c r="M239" s="175"/>
      <c r="N239" s="176"/>
      <c r="O239" s="176"/>
      <c r="P239" s="176"/>
      <c r="Q239" s="176"/>
      <c r="R239" s="176"/>
      <c r="S239" s="176"/>
      <c r="T239" s="177"/>
      <c r="AT239" s="178" t="s">
        <v>126</v>
      </c>
      <c r="AU239" s="178" t="s">
        <v>68</v>
      </c>
      <c r="AV239" s="11" t="s">
        <v>68</v>
      </c>
      <c r="AW239" s="11" t="s">
        <v>31</v>
      </c>
      <c r="AX239" s="11" t="s">
        <v>58</v>
      </c>
      <c r="AY239" s="178" t="s">
        <v>116</v>
      </c>
    </row>
    <row r="240" spans="2:65" s="12" customFormat="1">
      <c r="B240" s="179"/>
      <c r="C240" s="180"/>
      <c r="D240" s="159" t="s">
        <v>126</v>
      </c>
      <c r="E240" s="181" t="s">
        <v>1</v>
      </c>
      <c r="F240" s="182" t="s">
        <v>129</v>
      </c>
      <c r="G240" s="180"/>
      <c r="H240" s="183">
        <v>139.94900000000001</v>
      </c>
      <c r="I240" s="184"/>
      <c r="J240" s="180"/>
      <c r="K240" s="180"/>
      <c r="L240" s="185"/>
      <c r="M240" s="186"/>
      <c r="N240" s="187"/>
      <c r="O240" s="187"/>
      <c r="P240" s="187"/>
      <c r="Q240" s="187"/>
      <c r="R240" s="187"/>
      <c r="S240" s="187"/>
      <c r="T240" s="188"/>
      <c r="AT240" s="189" t="s">
        <v>126</v>
      </c>
      <c r="AU240" s="189" t="s">
        <v>68</v>
      </c>
      <c r="AV240" s="12" t="s">
        <v>123</v>
      </c>
      <c r="AW240" s="12" t="s">
        <v>31</v>
      </c>
      <c r="AX240" s="12" t="s">
        <v>63</v>
      </c>
      <c r="AY240" s="189" t="s">
        <v>116</v>
      </c>
    </row>
    <row r="241" spans="2:65" s="1" customFormat="1" ht="16.5" customHeight="1">
      <c r="B241" s="32"/>
      <c r="C241" s="201" t="s">
        <v>404</v>
      </c>
      <c r="D241" s="201" t="s">
        <v>332</v>
      </c>
      <c r="E241" s="202" t="s">
        <v>405</v>
      </c>
      <c r="F241" s="203" t="s">
        <v>406</v>
      </c>
      <c r="G241" s="204" t="s">
        <v>407</v>
      </c>
      <c r="H241" s="205">
        <v>4.6180000000000003</v>
      </c>
      <c r="I241" s="206"/>
      <c r="J241" s="207">
        <f>ROUND(I241*H241,2)</f>
        <v>0</v>
      </c>
      <c r="K241" s="203" t="s">
        <v>132</v>
      </c>
      <c r="L241" s="208"/>
      <c r="M241" s="209" t="s">
        <v>1</v>
      </c>
      <c r="N241" s="210" t="s">
        <v>37</v>
      </c>
      <c r="O241" s="49"/>
      <c r="P241" s="154">
        <f>O241*H241</f>
        <v>0</v>
      </c>
      <c r="Q241" s="154">
        <v>0.55000000000000004</v>
      </c>
      <c r="R241" s="154">
        <f>Q241*H241</f>
        <v>2.5399000000000003</v>
      </c>
      <c r="S241" s="154">
        <v>0</v>
      </c>
      <c r="T241" s="155">
        <f>S241*H241</f>
        <v>0</v>
      </c>
      <c r="AR241" s="15" t="s">
        <v>300</v>
      </c>
      <c r="AT241" s="15" t="s">
        <v>332</v>
      </c>
      <c r="AU241" s="15" t="s">
        <v>68</v>
      </c>
      <c r="AY241" s="15" t="s">
        <v>116</v>
      </c>
      <c r="BE241" s="156">
        <f>IF(N241="základní",J241,0)</f>
        <v>0</v>
      </c>
      <c r="BF241" s="156">
        <f>IF(N241="snížená",J241,0)</f>
        <v>0</v>
      </c>
      <c r="BG241" s="156">
        <f>IF(N241="zákl. přenesená",J241,0)</f>
        <v>0</v>
      </c>
      <c r="BH241" s="156">
        <f>IF(N241="sníž. přenesená",J241,0)</f>
        <v>0</v>
      </c>
      <c r="BI241" s="156">
        <f>IF(N241="nulová",J241,0)</f>
        <v>0</v>
      </c>
      <c r="BJ241" s="15" t="s">
        <v>124</v>
      </c>
      <c r="BK241" s="156">
        <f>ROUND(I241*H241,2)</f>
        <v>0</v>
      </c>
      <c r="BL241" s="15" t="s">
        <v>221</v>
      </c>
      <c r="BM241" s="15" t="s">
        <v>408</v>
      </c>
    </row>
    <row r="242" spans="2:65" s="10" customFormat="1">
      <c r="B242" s="157"/>
      <c r="C242" s="158"/>
      <c r="D242" s="159" t="s">
        <v>126</v>
      </c>
      <c r="E242" s="160" t="s">
        <v>1</v>
      </c>
      <c r="F242" s="161" t="s">
        <v>409</v>
      </c>
      <c r="G242" s="158"/>
      <c r="H242" s="160" t="s">
        <v>1</v>
      </c>
      <c r="I242" s="162"/>
      <c r="J242" s="158"/>
      <c r="K242" s="158"/>
      <c r="L242" s="163"/>
      <c r="M242" s="164"/>
      <c r="N242" s="165"/>
      <c r="O242" s="165"/>
      <c r="P242" s="165"/>
      <c r="Q242" s="165"/>
      <c r="R242" s="165"/>
      <c r="S242" s="165"/>
      <c r="T242" s="166"/>
      <c r="AT242" s="167" t="s">
        <v>126</v>
      </c>
      <c r="AU242" s="167" t="s">
        <v>68</v>
      </c>
      <c r="AV242" s="10" t="s">
        <v>63</v>
      </c>
      <c r="AW242" s="10" t="s">
        <v>31</v>
      </c>
      <c r="AX242" s="10" t="s">
        <v>58</v>
      </c>
      <c r="AY242" s="167" t="s">
        <v>116</v>
      </c>
    </row>
    <row r="243" spans="2:65" s="11" customFormat="1">
      <c r="B243" s="168"/>
      <c r="C243" s="169"/>
      <c r="D243" s="159" t="s">
        <v>126</v>
      </c>
      <c r="E243" s="170" t="s">
        <v>1</v>
      </c>
      <c r="F243" s="171" t="s">
        <v>410</v>
      </c>
      <c r="G243" s="169"/>
      <c r="H243" s="172">
        <v>4.6180000000000003</v>
      </c>
      <c r="I243" s="173"/>
      <c r="J243" s="169"/>
      <c r="K243" s="169"/>
      <c r="L243" s="174"/>
      <c r="M243" s="175"/>
      <c r="N243" s="176"/>
      <c r="O243" s="176"/>
      <c r="P243" s="176"/>
      <c r="Q243" s="176"/>
      <c r="R243" s="176"/>
      <c r="S243" s="176"/>
      <c r="T243" s="177"/>
      <c r="AT243" s="178" t="s">
        <v>126</v>
      </c>
      <c r="AU243" s="178" t="s">
        <v>68</v>
      </c>
      <c r="AV243" s="11" t="s">
        <v>68</v>
      </c>
      <c r="AW243" s="11" t="s">
        <v>31</v>
      </c>
      <c r="AX243" s="11" t="s">
        <v>58</v>
      </c>
      <c r="AY243" s="178" t="s">
        <v>116</v>
      </c>
    </row>
    <row r="244" spans="2:65" s="12" customFormat="1">
      <c r="B244" s="179"/>
      <c r="C244" s="180"/>
      <c r="D244" s="159" t="s">
        <v>126</v>
      </c>
      <c r="E244" s="181" t="s">
        <v>1</v>
      </c>
      <c r="F244" s="182" t="s">
        <v>129</v>
      </c>
      <c r="G244" s="180"/>
      <c r="H244" s="183">
        <v>4.6180000000000003</v>
      </c>
      <c r="I244" s="184"/>
      <c r="J244" s="180"/>
      <c r="K244" s="180"/>
      <c r="L244" s="185"/>
      <c r="M244" s="186"/>
      <c r="N244" s="187"/>
      <c r="O244" s="187"/>
      <c r="P244" s="187"/>
      <c r="Q244" s="187"/>
      <c r="R244" s="187"/>
      <c r="S244" s="187"/>
      <c r="T244" s="188"/>
      <c r="AT244" s="189" t="s">
        <v>126</v>
      </c>
      <c r="AU244" s="189" t="s">
        <v>68</v>
      </c>
      <c r="AV244" s="12" t="s">
        <v>123</v>
      </c>
      <c r="AW244" s="12" t="s">
        <v>31</v>
      </c>
      <c r="AX244" s="12" t="s">
        <v>63</v>
      </c>
      <c r="AY244" s="189" t="s">
        <v>116</v>
      </c>
    </row>
    <row r="245" spans="2:65" s="1" customFormat="1" ht="16.5" customHeight="1">
      <c r="B245" s="32"/>
      <c r="C245" s="145" t="s">
        <v>411</v>
      </c>
      <c r="D245" s="145" t="s">
        <v>119</v>
      </c>
      <c r="E245" s="146" t="s">
        <v>412</v>
      </c>
      <c r="F245" s="147" t="s">
        <v>413</v>
      </c>
      <c r="G245" s="148" t="s">
        <v>122</v>
      </c>
      <c r="H245" s="149">
        <v>164.94900000000001</v>
      </c>
      <c r="I245" s="150"/>
      <c r="J245" s="151">
        <f>ROUND(I245*H245,2)</f>
        <v>0</v>
      </c>
      <c r="K245" s="147" t="s">
        <v>1</v>
      </c>
      <c r="L245" s="34"/>
      <c r="M245" s="152" t="s">
        <v>1</v>
      </c>
      <c r="N245" s="153" t="s">
        <v>37</v>
      </c>
      <c r="O245" s="49"/>
      <c r="P245" s="154">
        <f>O245*H245</f>
        <v>0</v>
      </c>
      <c r="Q245" s="154">
        <v>0</v>
      </c>
      <c r="R245" s="154">
        <f>Q245*H245</f>
        <v>0</v>
      </c>
      <c r="S245" s="154">
        <v>1.4999999999999999E-2</v>
      </c>
      <c r="T245" s="155">
        <f>S245*H245</f>
        <v>2.4742350000000002</v>
      </c>
      <c r="AR245" s="15" t="s">
        <v>221</v>
      </c>
      <c r="AT245" s="15" t="s">
        <v>119</v>
      </c>
      <c r="AU245" s="15" t="s">
        <v>68</v>
      </c>
      <c r="AY245" s="15" t="s">
        <v>116</v>
      </c>
      <c r="BE245" s="156">
        <f>IF(N245="základní",J245,0)</f>
        <v>0</v>
      </c>
      <c r="BF245" s="156">
        <f>IF(N245="snížená",J245,0)</f>
        <v>0</v>
      </c>
      <c r="BG245" s="156">
        <f>IF(N245="zákl. přenesená",J245,0)</f>
        <v>0</v>
      </c>
      <c r="BH245" s="156">
        <f>IF(N245="sníž. přenesená",J245,0)</f>
        <v>0</v>
      </c>
      <c r="BI245" s="156">
        <f>IF(N245="nulová",J245,0)</f>
        <v>0</v>
      </c>
      <c r="BJ245" s="15" t="s">
        <v>124</v>
      </c>
      <c r="BK245" s="156">
        <f>ROUND(I245*H245,2)</f>
        <v>0</v>
      </c>
      <c r="BL245" s="15" t="s">
        <v>221</v>
      </c>
      <c r="BM245" s="15" t="s">
        <v>414</v>
      </c>
    </row>
    <row r="246" spans="2:65" s="10" customFormat="1">
      <c r="B246" s="157"/>
      <c r="C246" s="158"/>
      <c r="D246" s="159" t="s">
        <v>126</v>
      </c>
      <c r="E246" s="160" t="s">
        <v>1</v>
      </c>
      <c r="F246" s="161" t="s">
        <v>415</v>
      </c>
      <c r="G246" s="158"/>
      <c r="H246" s="160" t="s">
        <v>1</v>
      </c>
      <c r="I246" s="162"/>
      <c r="J246" s="158"/>
      <c r="K246" s="158"/>
      <c r="L246" s="163"/>
      <c r="M246" s="164"/>
      <c r="N246" s="165"/>
      <c r="O246" s="165"/>
      <c r="P246" s="165"/>
      <c r="Q246" s="165"/>
      <c r="R246" s="165"/>
      <c r="S246" s="165"/>
      <c r="T246" s="166"/>
      <c r="AT246" s="167" t="s">
        <v>126</v>
      </c>
      <c r="AU246" s="167" t="s">
        <v>68</v>
      </c>
      <c r="AV246" s="10" t="s">
        <v>63</v>
      </c>
      <c r="AW246" s="10" t="s">
        <v>31</v>
      </c>
      <c r="AX246" s="10" t="s">
        <v>58</v>
      </c>
      <c r="AY246" s="167" t="s">
        <v>116</v>
      </c>
    </row>
    <row r="247" spans="2:65" s="11" customFormat="1">
      <c r="B247" s="168"/>
      <c r="C247" s="169"/>
      <c r="D247" s="159" t="s">
        <v>126</v>
      </c>
      <c r="E247" s="170" t="s">
        <v>1</v>
      </c>
      <c r="F247" s="171" t="s">
        <v>403</v>
      </c>
      <c r="G247" s="169"/>
      <c r="H247" s="172">
        <v>139.94900000000001</v>
      </c>
      <c r="I247" s="173"/>
      <c r="J247" s="169"/>
      <c r="K247" s="169"/>
      <c r="L247" s="174"/>
      <c r="M247" s="175"/>
      <c r="N247" s="176"/>
      <c r="O247" s="176"/>
      <c r="P247" s="176"/>
      <c r="Q247" s="176"/>
      <c r="R247" s="176"/>
      <c r="S247" s="176"/>
      <c r="T247" s="177"/>
      <c r="AT247" s="178" t="s">
        <v>126</v>
      </c>
      <c r="AU247" s="178" t="s">
        <v>68</v>
      </c>
      <c r="AV247" s="11" t="s">
        <v>68</v>
      </c>
      <c r="AW247" s="11" t="s">
        <v>31</v>
      </c>
      <c r="AX247" s="11" t="s">
        <v>58</v>
      </c>
      <c r="AY247" s="178" t="s">
        <v>116</v>
      </c>
    </row>
    <row r="248" spans="2:65" s="10" customFormat="1">
      <c r="B248" s="157"/>
      <c r="C248" s="158"/>
      <c r="D248" s="159" t="s">
        <v>126</v>
      </c>
      <c r="E248" s="160" t="s">
        <v>1</v>
      </c>
      <c r="F248" s="161" t="s">
        <v>416</v>
      </c>
      <c r="G248" s="158"/>
      <c r="H248" s="160" t="s">
        <v>1</v>
      </c>
      <c r="I248" s="162"/>
      <c r="J248" s="158"/>
      <c r="K248" s="158"/>
      <c r="L248" s="163"/>
      <c r="M248" s="164"/>
      <c r="N248" s="165"/>
      <c r="O248" s="165"/>
      <c r="P248" s="165"/>
      <c r="Q248" s="165"/>
      <c r="R248" s="165"/>
      <c r="S248" s="165"/>
      <c r="T248" s="166"/>
      <c r="AT248" s="167" t="s">
        <v>126</v>
      </c>
      <c r="AU248" s="167" t="s">
        <v>68</v>
      </c>
      <c r="AV248" s="10" t="s">
        <v>63</v>
      </c>
      <c r="AW248" s="10" t="s">
        <v>31</v>
      </c>
      <c r="AX248" s="10" t="s">
        <v>58</v>
      </c>
      <c r="AY248" s="167" t="s">
        <v>116</v>
      </c>
    </row>
    <row r="249" spans="2:65" s="11" customFormat="1">
      <c r="B249" s="168"/>
      <c r="C249" s="169"/>
      <c r="D249" s="159" t="s">
        <v>126</v>
      </c>
      <c r="E249" s="170" t="s">
        <v>1</v>
      </c>
      <c r="F249" s="171" t="s">
        <v>65</v>
      </c>
      <c r="G249" s="169"/>
      <c r="H249" s="172">
        <v>25</v>
      </c>
      <c r="I249" s="173"/>
      <c r="J249" s="169"/>
      <c r="K249" s="169"/>
      <c r="L249" s="174"/>
      <c r="M249" s="175"/>
      <c r="N249" s="176"/>
      <c r="O249" s="176"/>
      <c r="P249" s="176"/>
      <c r="Q249" s="176"/>
      <c r="R249" s="176"/>
      <c r="S249" s="176"/>
      <c r="T249" s="177"/>
      <c r="AT249" s="178" t="s">
        <v>126</v>
      </c>
      <c r="AU249" s="178" t="s">
        <v>68</v>
      </c>
      <c r="AV249" s="11" t="s">
        <v>68</v>
      </c>
      <c r="AW249" s="11" t="s">
        <v>31</v>
      </c>
      <c r="AX249" s="11" t="s">
        <v>58</v>
      </c>
      <c r="AY249" s="178" t="s">
        <v>116</v>
      </c>
    </row>
    <row r="250" spans="2:65" s="12" customFormat="1">
      <c r="B250" s="179"/>
      <c r="C250" s="180"/>
      <c r="D250" s="159" t="s">
        <v>126</v>
      </c>
      <c r="E250" s="181" t="s">
        <v>1</v>
      </c>
      <c r="F250" s="182" t="s">
        <v>129</v>
      </c>
      <c r="G250" s="180"/>
      <c r="H250" s="183">
        <v>164.94900000000001</v>
      </c>
      <c r="I250" s="184"/>
      <c r="J250" s="180"/>
      <c r="K250" s="180"/>
      <c r="L250" s="185"/>
      <c r="M250" s="186"/>
      <c r="N250" s="187"/>
      <c r="O250" s="187"/>
      <c r="P250" s="187"/>
      <c r="Q250" s="187"/>
      <c r="R250" s="187"/>
      <c r="S250" s="187"/>
      <c r="T250" s="188"/>
      <c r="AT250" s="189" t="s">
        <v>126</v>
      </c>
      <c r="AU250" s="189" t="s">
        <v>68</v>
      </c>
      <c r="AV250" s="12" t="s">
        <v>123</v>
      </c>
      <c r="AW250" s="12" t="s">
        <v>31</v>
      </c>
      <c r="AX250" s="12" t="s">
        <v>63</v>
      </c>
      <c r="AY250" s="189" t="s">
        <v>116</v>
      </c>
    </row>
    <row r="251" spans="2:65" s="1" customFormat="1" ht="16.5" customHeight="1">
      <c r="B251" s="32"/>
      <c r="C251" s="145" t="s">
        <v>417</v>
      </c>
      <c r="D251" s="145" t="s">
        <v>119</v>
      </c>
      <c r="E251" s="146" t="s">
        <v>418</v>
      </c>
      <c r="F251" s="147" t="s">
        <v>419</v>
      </c>
      <c r="G251" s="148" t="s">
        <v>407</v>
      </c>
      <c r="H251" s="149">
        <v>11.493</v>
      </c>
      <c r="I251" s="150"/>
      <c r="J251" s="151">
        <f>ROUND(I251*H251,2)</f>
        <v>0</v>
      </c>
      <c r="K251" s="147" t="s">
        <v>1</v>
      </c>
      <c r="L251" s="34"/>
      <c r="M251" s="152" t="s">
        <v>1</v>
      </c>
      <c r="N251" s="153" t="s">
        <v>37</v>
      </c>
      <c r="O251" s="49"/>
      <c r="P251" s="154">
        <f>O251*H251</f>
        <v>0</v>
      </c>
      <c r="Q251" s="154">
        <v>0</v>
      </c>
      <c r="R251" s="154">
        <f>Q251*H251</f>
        <v>0</v>
      </c>
      <c r="S251" s="154">
        <v>0</v>
      </c>
      <c r="T251" s="155">
        <f>S251*H251</f>
        <v>0</v>
      </c>
      <c r="AR251" s="15" t="s">
        <v>221</v>
      </c>
      <c r="AT251" s="15" t="s">
        <v>119</v>
      </c>
      <c r="AU251" s="15" t="s">
        <v>68</v>
      </c>
      <c r="AY251" s="15" t="s">
        <v>116</v>
      </c>
      <c r="BE251" s="156">
        <f>IF(N251="základní",J251,0)</f>
        <v>0</v>
      </c>
      <c r="BF251" s="156">
        <f>IF(N251="snížená",J251,0)</f>
        <v>0</v>
      </c>
      <c r="BG251" s="156">
        <f>IF(N251="zákl. přenesená",J251,0)</f>
        <v>0</v>
      </c>
      <c r="BH251" s="156">
        <f>IF(N251="sníž. přenesená",J251,0)</f>
        <v>0</v>
      </c>
      <c r="BI251" s="156">
        <f>IF(N251="nulová",J251,0)</f>
        <v>0</v>
      </c>
      <c r="BJ251" s="15" t="s">
        <v>124</v>
      </c>
      <c r="BK251" s="156">
        <f>ROUND(I251*H251,2)</f>
        <v>0</v>
      </c>
      <c r="BL251" s="15" t="s">
        <v>221</v>
      </c>
      <c r="BM251" s="15" t="s">
        <v>420</v>
      </c>
    </row>
    <row r="252" spans="2:65" s="10" customFormat="1">
      <c r="B252" s="157"/>
      <c r="C252" s="158"/>
      <c r="D252" s="159" t="s">
        <v>126</v>
      </c>
      <c r="E252" s="160" t="s">
        <v>1</v>
      </c>
      <c r="F252" s="161" t="s">
        <v>421</v>
      </c>
      <c r="G252" s="158"/>
      <c r="H252" s="160" t="s">
        <v>1</v>
      </c>
      <c r="I252" s="162"/>
      <c r="J252" s="158"/>
      <c r="K252" s="158"/>
      <c r="L252" s="163"/>
      <c r="M252" s="164"/>
      <c r="N252" s="165"/>
      <c r="O252" s="165"/>
      <c r="P252" s="165"/>
      <c r="Q252" s="165"/>
      <c r="R252" s="165"/>
      <c r="S252" s="165"/>
      <c r="T252" s="166"/>
      <c r="AT252" s="167" t="s">
        <v>126</v>
      </c>
      <c r="AU252" s="167" t="s">
        <v>68</v>
      </c>
      <c r="AV252" s="10" t="s">
        <v>63</v>
      </c>
      <c r="AW252" s="10" t="s">
        <v>31</v>
      </c>
      <c r="AX252" s="10" t="s">
        <v>58</v>
      </c>
      <c r="AY252" s="167" t="s">
        <v>116</v>
      </c>
    </row>
    <row r="253" spans="2:65" s="11" customFormat="1">
      <c r="B253" s="168"/>
      <c r="C253" s="169"/>
      <c r="D253" s="159" t="s">
        <v>126</v>
      </c>
      <c r="E253" s="170" t="s">
        <v>1</v>
      </c>
      <c r="F253" s="171" t="s">
        <v>422</v>
      </c>
      <c r="G253" s="169"/>
      <c r="H253" s="172">
        <v>6.875</v>
      </c>
      <c r="I253" s="173"/>
      <c r="J253" s="169"/>
      <c r="K253" s="169"/>
      <c r="L253" s="174"/>
      <c r="M253" s="175"/>
      <c r="N253" s="176"/>
      <c r="O253" s="176"/>
      <c r="P253" s="176"/>
      <c r="Q253" s="176"/>
      <c r="R253" s="176"/>
      <c r="S253" s="176"/>
      <c r="T253" s="177"/>
      <c r="AT253" s="178" t="s">
        <v>126</v>
      </c>
      <c r="AU253" s="178" t="s">
        <v>68</v>
      </c>
      <c r="AV253" s="11" t="s">
        <v>68</v>
      </c>
      <c r="AW253" s="11" t="s">
        <v>31</v>
      </c>
      <c r="AX253" s="11" t="s">
        <v>58</v>
      </c>
      <c r="AY253" s="178" t="s">
        <v>116</v>
      </c>
    </row>
    <row r="254" spans="2:65" s="10" customFormat="1">
      <c r="B254" s="157"/>
      <c r="C254" s="158"/>
      <c r="D254" s="159" t="s">
        <v>126</v>
      </c>
      <c r="E254" s="160" t="s">
        <v>1</v>
      </c>
      <c r="F254" s="161" t="s">
        <v>423</v>
      </c>
      <c r="G254" s="158"/>
      <c r="H254" s="160" t="s">
        <v>1</v>
      </c>
      <c r="I254" s="162"/>
      <c r="J254" s="158"/>
      <c r="K254" s="158"/>
      <c r="L254" s="163"/>
      <c r="M254" s="164"/>
      <c r="N254" s="165"/>
      <c r="O254" s="165"/>
      <c r="P254" s="165"/>
      <c r="Q254" s="165"/>
      <c r="R254" s="165"/>
      <c r="S254" s="165"/>
      <c r="T254" s="166"/>
      <c r="AT254" s="167" t="s">
        <v>126</v>
      </c>
      <c r="AU254" s="167" t="s">
        <v>68</v>
      </c>
      <c r="AV254" s="10" t="s">
        <v>63</v>
      </c>
      <c r="AW254" s="10" t="s">
        <v>31</v>
      </c>
      <c r="AX254" s="10" t="s">
        <v>58</v>
      </c>
      <c r="AY254" s="167" t="s">
        <v>116</v>
      </c>
    </row>
    <row r="255" spans="2:65" s="11" customFormat="1">
      <c r="B255" s="168"/>
      <c r="C255" s="169"/>
      <c r="D255" s="159" t="s">
        <v>126</v>
      </c>
      <c r="E255" s="170" t="s">
        <v>1</v>
      </c>
      <c r="F255" s="171" t="s">
        <v>424</v>
      </c>
      <c r="G255" s="169"/>
      <c r="H255" s="172">
        <v>4.6180000000000003</v>
      </c>
      <c r="I255" s="173"/>
      <c r="J255" s="169"/>
      <c r="K255" s="169"/>
      <c r="L255" s="174"/>
      <c r="M255" s="175"/>
      <c r="N255" s="176"/>
      <c r="O255" s="176"/>
      <c r="P255" s="176"/>
      <c r="Q255" s="176"/>
      <c r="R255" s="176"/>
      <c r="S255" s="176"/>
      <c r="T255" s="177"/>
      <c r="AT255" s="178" t="s">
        <v>126</v>
      </c>
      <c r="AU255" s="178" t="s">
        <v>68</v>
      </c>
      <c r="AV255" s="11" t="s">
        <v>68</v>
      </c>
      <c r="AW255" s="11" t="s">
        <v>31</v>
      </c>
      <c r="AX255" s="11" t="s">
        <v>58</v>
      </c>
      <c r="AY255" s="178" t="s">
        <v>116</v>
      </c>
    </row>
    <row r="256" spans="2:65" s="12" customFormat="1">
      <c r="B256" s="179"/>
      <c r="C256" s="180"/>
      <c r="D256" s="159" t="s">
        <v>126</v>
      </c>
      <c r="E256" s="181" t="s">
        <v>1</v>
      </c>
      <c r="F256" s="182" t="s">
        <v>129</v>
      </c>
      <c r="G256" s="180"/>
      <c r="H256" s="183">
        <v>11.493</v>
      </c>
      <c r="I256" s="184"/>
      <c r="J256" s="180"/>
      <c r="K256" s="180"/>
      <c r="L256" s="185"/>
      <c r="M256" s="186"/>
      <c r="N256" s="187"/>
      <c r="O256" s="187"/>
      <c r="P256" s="187"/>
      <c r="Q256" s="187"/>
      <c r="R256" s="187"/>
      <c r="S256" s="187"/>
      <c r="T256" s="188"/>
      <c r="AT256" s="189" t="s">
        <v>126</v>
      </c>
      <c r="AU256" s="189" t="s">
        <v>68</v>
      </c>
      <c r="AV256" s="12" t="s">
        <v>123</v>
      </c>
      <c r="AW256" s="12" t="s">
        <v>31</v>
      </c>
      <c r="AX256" s="12" t="s">
        <v>63</v>
      </c>
      <c r="AY256" s="189" t="s">
        <v>116</v>
      </c>
    </row>
    <row r="257" spans="2:65" s="1" customFormat="1" ht="16.5" customHeight="1">
      <c r="B257" s="32"/>
      <c r="C257" s="145" t="s">
        <v>425</v>
      </c>
      <c r="D257" s="145" t="s">
        <v>119</v>
      </c>
      <c r="E257" s="146" t="s">
        <v>426</v>
      </c>
      <c r="F257" s="147" t="s">
        <v>427</v>
      </c>
      <c r="G257" s="148" t="s">
        <v>407</v>
      </c>
      <c r="H257" s="149">
        <v>2</v>
      </c>
      <c r="I257" s="150"/>
      <c r="J257" s="151">
        <f>ROUND(I257*H257,2)</f>
        <v>0</v>
      </c>
      <c r="K257" s="147" t="s">
        <v>1</v>
      </c>
      <c r="L257" s="34"/>
      <c r="M257" s="152" t="s">
        <v>1</v>
      </c>
      <c r="N257" s="153" t="s">
        <v>37</v>
      </c>
      <c r="O257" s="49"/>
      <c r="P257" s="154">
        <f>O257*H257</f>
        <v>0</v>
      </c>
      <c r="Q257" s="154">
        <v>0</v>
      </c>
      <c r="R257" s="154">
        <f>Q257*H257</f>
        <v>0</v>
      </c>
      <c r="S257" s="154">
        <v>0</v>
      </c>
      <c r="T257" s="155">
        <f>S257*H257</f>
        <v>0</v>
      </c>
      <c r="AR257" s="15" t="s">
        <v>221</v>
      </c>
      <c r="AT257" s="15" t="s">
        <v>119</v>
      </c>
      <c r="AU257" s="15" t="s">
        <v>68</v>
      </c>
      <c r="AY257" s="15" t="s">
        <v>116</v>
      </c>
      <c r="BE257" s="156">
        <f>IF(N257="základní",J257,0)</f>
        <v>0</v>
      </c>
      <c r="BF257" s="156">
        <f>IF(N257="snížená",J257,0)</f>
        <v>0</v>
      </c>
      <c r="BG257" s="156">
        <f>IF(N257="zákl. přenesená",J257,0)</f>
        <v>0</v>
      </c>
      <c r="BH257" s="156">
        <f>IF(N257="sníž. přenesená",J257,0)</f>
        <v>0</v>
      </c>
      <c r="BI257" s="156">
        <f>IF(N257="nulová",J257,0)</f>
        <v>0</v>
      </c>
      <c r="BJ257" s="15" t="s">
        <v>124</v>
      </c>
      <c r="BK257" s="156">
        <f>ROUND(I257*H257,2)</f>
        <v>0</v>
      </c>
      <c r="BL257" s="15" t="s">
        <v>221</v>
      </c>
      <c r="BM257" s="15" t="s">
        <v>428</v>
      </c>
    </row>
    <row r="258" spans="2:65" s="10" customFormat="1">
      <c r="B258" s="157"/>
      <c r="C258" s="158"/>
      <c r="D258" s="159" t="s">
        <v>126</v>
      </c>
      <c r="E258" s="160" t="s">
        <v>1</v>
      </c>
      <c r="F258" s="161" t="s">
        <v>203</v>
      </c>
      <c r="G258" s="158"/>
      <c r="H258" s="160" t="s">
        <v>1</v>
      </c>
      <c r="I258" s="162"/>
      <c r="J258" s="158"/>
      <c r="K258" s="158"/>
      <c r="L258" s="163"/>
      <c r="M258" s="164"/>
      <c r="N258" s="165"/>
      <c r="O258" s="165"/>
      <c r="P258" s="165"/>
      <c r="Q258" s="165"/>
      <c r="R258" s="165"/>
      <c r="S258" s="165"/>
      <c r="T258" s="166"/>
      <c r="AT258" s="167" t="s">
        <v>126</v>
      </c>
      <c r="AU258" s="167" t="s">
        <v>68</v>
      </c>
      <c r="AV258" s="10" t="s">
        <v>63</v>
      </c>
      <c r="AW258" s="10" t="s">
        <v>31</v>
      </c>
      <c r="AX258" s="10" t="s">
        <v>58</v>
      </c>
      <c r="AY258" s="167" t="s">
        <v>116</v>
      </c>
    </row>
    <row r="259" spans="2:65" s="11" customFormat="1">
      <c r="B259" s="168"/>
      <c r="C259" s="169"/>
      <c r="D259" s="159" t="s">
        <v>126</v>
      </c>
      <c r="E259" s="170" t="s">
        <v>1</v>
      </c>
      <c r="F259" s="171" t="s">
        <v>429</v>
      </c>
      <c r="G259" s="169"/>
      <c r="H259" s="172">
        <v>2</v>
      </c>
      <c r="I259" s="173"/>
      <c r="J259" s="169"/>
      <c r="K259" s="169"/>
      <c r="L259" s="174"/>
      <c r="M259" s="175"/>
      <c r="N259" s="176"/>
      <c r="O259" s="176"/>
      <c r="P259" s="176"/>
      <c r="Q259" s="176"/>
      <c r="R259" s="176"/>
      <c r="S259" s="176"/>
      <c r="T259" s="177"/>
      <c r="AT259" s="178" t="s">
        <v>126</v>
      </c>
      <c r="AU259" s="178" t="s">
        <v>68</v>
      </c>
      <c r="AV259" s="11" t="s">
        <v>68</v>
      </c>
      <c r="AW259" s="11" t="s">
        <v>31</v>
      </c>
      <c r="AX259" s="11" t="s">
        <v>58</v>
      </c>
      <c r="AY259" s="178" t="s">
        <v>116</v>
      </c>
    </row>
    <row r="260" spans="2:65" s="12" customFormat="1">
      <c r="B260" s="179"/>
      <c r="C260" s="180"/>
      <c r="D260" s="159" t="s">
        <v>126</v>
      </c>
      <c r="E260" s="181" t="s">
        <v>1</v>
      </c>
      <c r="F260" s="182" t="s">
        <v>129</v>
      </c>
      <c r="G260" s="180"/>
      <c r="H260" s="183">
        <v>2</v>
      </c>
      <c r="I260" s="184"/>
      <c r="J260" s="180"/>
      <c r="K260" s="180"/>
      <c r="L260" s="185"/>
      <c r="M260" s="186"/>
      <c r="N260" s="187"/>
      <c r="O260" s="187"/>
      <c r="P260" s="187"/>
      <c r="Q260" s="187"/>
      <c r="R260" s="187"/>
      <c r="S260" s="187"/>
      <c r="T260" s="188"/>
      <c r="AT260" s="189" t="s">
        <v>126</v>
      </c>
      <c r="AU260" s="189" t="s">
        <v>68</v>
      </c>
      <c r="AV260" s="12" t="s">
        <v>123</v>
      </c>
      <c r="AW260" s="12" t="s">
        <v>31</v>
      </c>
      <c r="AX260" s="12" t="s">
        <v>63</v>
      </c>
      <c r="AY260" s="189" t="s">
        <v>116</v>
      </c>
    </row>
    <row r="261" spans="2:65" s="1" customFormat="1" ht="16.5" customHeight="1">
      <c r="B261" s="32"/>
      <c r="C261" s="145" t="s">
        <v>430</v>
      </c>
      <c r="D261" s="145" t="s">
        <v>119</v>
      </c>
      <c r="E261" s="146" t="s">
        <v>431</v>
      </c>
      <c r="F261" s="147" t="s">
        <v>432</v>
      </c>
      <c r="G261" s="148" t="s">
        <v>260</v>
      </c>
      <c r="H261" s="149">
        <v>2.9420000000000002</v>
      </c>
      <c r="I261" s="150"/>
      <c r="J261" s="151">
        <f>ROUND(I261*H261,2)</f>
        <v>0</v>
      </c>
      <c r="K261" s="147" t="s">
        <v>132</v>
      </c>
      <c r="L261" s="34"/>
      <c r="M261" s="152" t="s">
        <v>1</v>
      </c>
      <c r="N261" s="153" t="s">
        <v>37</v>
      </c>
      <c r="O261" s="49"/>
      <c r="P261" s="154">
        <f>O261*H261</f>
        <v>0</v>
      </c>
      <c r="Q261" s="154">
        <v>0</v>
      </c>
      <c r="R261" s="154">
        <f>Q261*H261</f>
        <v>0</v>
      </c>
      <c r="S261" s="154">
        <v>0</v>
      </c>
      <c r="T261" s="155">
        <f>S261*H261</f>
        <v>0</v>
      </c>
      <c r="AR261" s="15" t="s">
        <v>221</v>
      </c>
      <c r="AT261" s="15" t="s">
        <v>119</v>
      </c>
      <c r="AU261" s="15" t="s">
        <v>68</v>
      </c>
      <c r="AY261" s="15" t="s">
        <v>116</v>
      </c>
      <c r="BE261" s="156">
        <f>IF(N261="základní",J261,0)</f>
        <v>0</v>
      </c>
      <c r="BF261" s="156">
        <f>IF(N261="snížená",J261,0)</f>
        <v>0</v>
      </c>
      <c r="BG261" s="156">
        <f>IF(N261="zákl. přenesená",J261,0)</f>
        <v>0</v>
      </c>
      <c r="BH261" s="156">
        <f>IF(N261="sníž. přenesená",J261,0)</f>
        <v>0</v>
      </c>
      <c r="BI261" s="156">
        <f>IF(N261="nulová",J261,0)</f>
        <v>0</v>
      </c>
      <c r="BJ261" s="15" t="s">
        <v>124</v>
      </c>
      <c r="BK261" s="156">
        <f>ROUND(I261*H261,2)</f>
        <v>0</v>
      </c>
      <c r="BL261" s="15" t="s">
        <v>221</v>
      </c>
      <c r="BM261" s="15" t="s">
        <v>433</v>
      </c>
    </row>
    <row r="262" spans="2:65" s="9" customFormat="1" ht="22.9" customHeight="1">
      <c r="B262" s="129"/>
      <c r="C262" s="130"/>
      <c r="D262" s="131" t="s">
        <v>57</v>
      </c>
      <c r="E262" s="143" t="s">
        <v>434</v>
      </c>
      <c r="F262" s="143" t="s">
        <v>435</v>
      </c>
      <c r="G262" s="130"/>
      <c r="H262" s="130"/>
      <c r="I262" s="133"/>
      <c r="J262" s="144">
        <f>BK262</f>
        <v>0</v>
      </c>
      <c r="K262" s="130"/>
      <c r="L262" s="135"/>
      <c r="M262" s="136"/>
      <c r="N262" s="137"/>
      <c r="O262" s="137"/>
      <c r="P262" s="138">
        <f>SUM(P263:P265)</f>
        <v>0</v>
      </c>
      <c r="Q262" s="137"/>
      <c r="R262" s="138">
        <f>SUM(R263:R265)</f>
        <v>0</v>
      </c>
      <c r="S262" s="137"/>
      <c r="T262" s="139">
        <f>SUM(T263:T265)</f>
        <v>0</v>
      </c>
      <c r="AR262" s="140" t="s">
        <v>68</v>
      </c>
      <c r="AT262" s="141" t="s">
        <v>57</v>
      </c>
      <c r="AU262" s="141" t="s">
        <v>63</v>
      </c>
      <c r="AY262" s="140" t="s">
        <v>116</v>
      </c>
      <c r="BK262" s="142">
        <f>SUM(BK263:BK265)</f>
        <v>0</v>
      </c>
    </row>
    <row r="263" spans="2:65" s="1" customFormat="1" ht="16.5" customHeight="1">
      <c r="B263" s="32"/>
      <c r="C263" s="145" t="s">
        <v>436</v>
      </c>
      <c r="D263" s="145" t="s">
        <v>119</v>
      </c>
      <c r="E263" s="146" t="s">
        <v>437</v>
      </c>
      <c r="F263" s="147" t="s">
        <v>438</v>
      </c>
      <c r="G263" s="148" t="s">
        <v>122</v>
      </c>
      <c r="H263" s="149">
        <v>168.57300000000001</v>
      </c>
      <c r="I263" s="150"/>
      <c r="J263" s="151">
        <f>ROUND(I263*H263,2)</f>
        <v>0</v>
      </c>
      <c r="K263" s="147" t="s">
        <v>1</v>
      </c>
      <c r="L263" s="34"/>
      <c r="M263" s="152" t="s">
        <v>1</v>
      </c>
      <c r="N263" s="153" t="s">
        <v>37</v>
      </c>
      <c r="O263" s="49"/>
      <c r="P263" s="154">
        <f>O263*H263</f>
        <v>0</v>
      </c>
      <c r="Q263" s="154">
        <v>0</v>
      </c>
      <c r="R263" s="154">
        <f>Q263*H263</f>
        <v>0</v>
      </c>
      <c r="S263" s="154">
        <v>0</v>
      </c>
      <c r="T263" s="155">
        <f>S263*H263</f>
        <v>0</v>
      </c>
      <c r="AR263" s="15" t="s">
        <v>221</v>
      </c>
      <c r="AT263" s="15" t="s">
        <v>119</v>
      </c>
      <c r="AU263" s="15" t="s">
        <v>68</v>
      </c>
      <c r="AY263" s="15" t="s">
        <v>116</v>
      </c>
      <c r="BE263" s="156">
        <f>IF(N263="základní",J263,0)</f>
        <v>0</v>
      </c>
      <c r="BF263" s="156">
        <f>IF(N263="snížená",J263,0)</f>
        <v>0</v>
      </c>
      <c r="BG263" s="156">
        <f>IF(N263="zákl. přenesená",J263,0)</f>
        <v>0</v>
      </c>
      <c r="BH263" s="156">
        <f>IF(N263="sníž. přenesená",J263,0)</f>
        <v>0</v>
      </c>
      <c r="BI263" s="156">
        <f>IF(N263="nulová",J263,0)</f>
        <v>0</v>
      </c>
      <c r="BJ263" s="15" t="s">
        <v>124</v>
      </c>
      <c r="BK263" s="156">
        <f>ROUND(I263*H263,2)</f>
        <v>0</v>
      </c>
      <c r="BL263" s="15" t="s">
        <v>221</v>
      </c>
      <c r="BM263" s="15" t="s">
        <v>439</v>
      </c>
    </row>
    <row r="264" spans="2:65" s="11" customFormat="1">
      <c r="B264" s="168"/>
      <c r="C264" s="169"/>
      <c r="D264" s="159" t="s">
        <v>126</v>
      </c>
      <c r="E264" s="170" t="s">
        <v>1</v>
      </c>
      <c r="F264" s="171" t="s">
        <v>162</v>
      </c>
      <c r="G264" s="169"/>
      <c r="H264" s="172">
        <v>168.57300000000001</v>
      </c>
      <c r="I264" s="173"/>
      <c r="J264" s="169"/>
      <c r="K264" s="169"/>
      <c r="L264" s="174"/>
      <c r="M264" s="175"/>
      <c r="N264" s="176"/>
      <c r="O264" s="176"/>
      <c r="P264" s="176"/>
      <c r="Q264" s="176"/>
      <c r="R264" s="176"/>
      <c r="S264" s="176"/>
      <c r="T264" s="177"/>
      <c r="AT264" s="178" t="s">
        <v>126</v>
      </c>
      <c r="AU264" s="178" t="s">
        <v>68</v>
      </c>
      <c r="AV264" s="11" t="s">
        <v>68</v>
      </c>
      <c r="AW264" s="11" t="s">
        <v>31</v>
      </c>
      <c r="AX264" s="11" t="s">
        <v>58</v>
      </c>
      <c r="AY264" s="178" t="s">
        <v>116</v>
      </c>
    </row>
    <row r="265" spans="2:65" s="12" customFormat="1">
      <c r="B265" s="179"/>
      <c r="C265" s="180"/>
      <c r="D265" s="159" t="s">
        <v>126</v>
      </c>
      <c r="E265" s="181" t="s">
        <v>1</v>
      </c>
      <c r="F265" s="182" t="s">
        <v>129</v>
      </c>
      <c r="G265" s="180"/>
      <c r="H265" s="183">
        <v>168.57300000000001</v>
      </c>
      <c r="I265" s="184"/>
      <c r="J265" s="180"/>
      <c r="K265" s="180"/>
      <c r="L265" s="185"/>
      <c r="M265" s="186"/>
      <c r="N265" s="187"/>
      <c r="O265" s="187"/>
      <c r="P265" s="187"/>
      <c r="Q265" s="187"/>
      <c r="R265" s="187"/>
      <c r="S265" s="187"/>
      <c r="T265" s="188"/>
      <c r="AT265" s="189" t="s">
        <v>126</v>
      </c>
      <c r="AU265" s="189" t="s">
        <v>68</v>
      </c>
      <c r="AV265" s="12" t="s">
        <v>123</v>
      </c>
      <c r="AW265" s="12" t="s">
        <v>31</v>
      </c>
      <c r="AX265" s="12" t="s">
        <v>63</v>
      </c>
      <c r="AY265" s="189" t="s">
        <v>116</v>
      </c>
    </row>
    <row r="266" spans="2:65" s="9" customFormat="1" ht="22.9" customHeight="1">
      <c r="B266" s="129"/>
      <c r="C266" s="130"/>
      <c r="D266" s="131" t="s">
        <v>57</v>
      </c>
      <c r="E266" s="143" t="s">
        <v>440</v>
      </c>
      <c r="F266" s="143" t="s">
        <v>441</v>
      </c>
      <c r="G266" s="130"/>
      <c r="H266" s="130"/>
      <c r="I266" s="133"/>
      <c r="J266" s="144">
        <f>BK266</f>
        <v>0</v>
      </c>
      <c r="K266" s="130"/>
      <c r="L266" s="135"/>
      <c r="M266" s="136"/>
      <c r="N266" s="137"/>
      <c r="O266" s="137"/>
      <c r="P266" s="138">
        <f>SUM(P267:P359)</f>
        <v>0</v>
      </c>
      <c r="Q266" s="137"/>
      <c r="R266" s="138">
        <f>SUM(R267:R359)</f>
        <v>3.4572936700000003</v>
      </c>
      <c r="S266" s="137"/>
      <c r="T266" s="139">
        <f>SUM(T267:T359)</f>
        <v>1.9669143999999996</v>
      </c>
      <c r="AR266" s="140" t="s">
        <v>68</v>
      </c>
      <c r="AT266" s="141" t="s">
        <v>57</v>
      </c>
      <c r="AU266" s="141" t="s">
        <v>63</v>
      </c>
      <c r="AY266" s="140" t="s">
        <v>116</v>
      </c>
      <c r="BK266" s="142">
        <f>SUM(BK267:BK359)</f>
        <v>0</v>
      </c>
    </row>
    <row r="267" spans="2:65" s="1" customFormat="1" ht="16.5" customHeight="1">
      <c r="B267" s="32"/>
      <c r="C267" s="145" t="s">
        <v>442</v>
      </c>
      <c r="D267" s="145" t="s">
        <v>119</v>
      </c>
      <c r="E267" s="146" t="s">
        <v>443</v>
      </c>
      <c r="F267" s="147" t="s">
        <v>444</v>
      </c>
      <c r="G267" s="148" t="s">
        <v>122</v>
      </c>
      <c r="H267" s="149">
        <v>277.26</v>
      </c>
      <c r="I267" s="150"/>
      <c r="J267" s="151">
        <f>ROUND(I267*H267,2)</f>
        <v>0</v>
      </c>
      <c r="K267" s="147" t="s">
        <v>132</v>
      </c>
      <c r="L267" s="34"/>
      <c r="M267" s="152" t="s">
        <v>1</v>
      </c>
      <c r="N267" s="153" t="s">
        <v>37</v>
      </c>
      <c r="O267" s="49"/>
      <c r="P267" s="154">
        <f>O267*H267</f>
        <v>0</v>
      </c>
      <c r="Q267" s="154">
        <v>0</v>
      </c>
      <c r="R267" s="154">
        <f>Q267*H267</f>
        <v>0</v>
      </c>
      <c r="S267" s="154">
        <v>5.94E-3</v>
      </c>
      <c r="T267" s="155">
        <f>S267*H267</f>
        <v>1.6469243999999998</v>
      </c>
      <c r="AR267" s="15" t="s">
        <v>221</v>
      </c>
      <c r="AT267" s="15" t="s">
        <v>119</v>
      </c>
      <c r="AU267" s="15" t="s">
        <v>68</v>
      </c>
      <c r="AY267" s="15" t="s">
        <v>116</v>
      </c>
      <c r="BE267" s="156">
        <f>IF(N267="základní",J267,0)</f>
        <v>0</v>
      </c>
      <c r="BF267" s="156">
        <f>IF(N267="snížená",J267,0)</f>
        <v>0</v>
      </c>
      <c r="BG267" s="156">
        <f>IF(N267="zákl. přenesená",J267,0)</f>
        <v>0</v>
      </c>
      <c r="BH267" s="156">
        <f>IF(N267="sníž. přenesená",J267,0)</f>
        <v>0</v>
      </c>
      <c r="BI267" s="156">
        <f>IF(N267="nulová",J267,0)</f>
        <v>0</v>
      </c>
      <c r="BJ267" s="15" t="s">
        <v>124</v>
      </c>
      <c r="BK267" s="156">
        <f>ROUND(I267*H267,2)</f>
        <v>0</v>
      </c>
      <c r="BL267" s="15" t="s">
        <v>221</v>
      </c>
      <c r="BM267" s="15" t="s">
        <v>445</v>
      </c>
    </row>
    <row r="268" spans="2:65" s="10" customFormat="1">
      <c r="B268" s="157"/>
      <c r="C268" s="158"/>
      <c r="D268" s="159" t="s">
        <v>126</v>
      </c>
      <c r="E268" s="160" t="s">
        <v>1</v>
      </c>
      <c r="F268" s="161" t="s">
        <v>446</v>
      </c>
      <c r="G268" s="158"/>
      <c r="H268" s="160" t="s">
        <v>1</v>
      </c>
      <c r="I268" s="162"/>
      <c r="J268" s="158"/>
      <c r="K268" s="158"/>
      <c r="L268" s="163"/>
      <c r="M268" s="164"/>
      <c r="N268" s="165"/>
      <c r="O268" s="165"/>
      <c r="P268" s="165"/>
      <c r="Q268" s="165"/>
      <c r="R268" s="165"/>
      <c r="S268" s="165"/>
      <c r="T268" s="166"/>
      <c r="AT268" s="167" t="s">
        <v>126</v>
      </c>
      <c r="AU268" s="167" t="s">
        <v>68</v>
      </c>
      <c r="AV268" s="10" t="s">
        <v>63</v>
      </c>
      <c r="AW268" s="10" t="s">
        <v>31</v>
      </c>
      <c r="AX268" s="10" t="s">
        <v>58</v>
      </c>
      <c r="AY268" s="167" t="s">
        <v>116</v>
      </c>
    </row>
    <row r="269" spans="2:65" s="11" customFormat="1">
      <c r="B269" s="168"/>
      <c r="C269" s="169"/>
      <c r="D269" s="159" t="s">
        <v>126</v>
      </c>
      <c r="E269" s="170" t="s">
        <v>1</v>
      </c>
      <c r="F269" s="171" t="s">
        <v>447</v>
      </c>
      <c r="G269" s="169"/>
      <c r="H269" s="172">
        <v>76.619</v>
      </c>
      <c r="I269" s="173"/>
      <c r="J269" s="169"/>
      <c r="K269" s="169"/>
      <c r="L269" s="174"/>
      <c r="M269" s="175"/>
      <c r="N269" s="176"/>
      <c r="O269" s="176"/>
      <c r="P269" s="176"/>
      <c r="Q269" s="176"/>
      <c r="R269" s="176"/>
      <c r="S269" s="176"/>
      <c r="T269" s="177"/>
      <c r="AT269" s="178" t="s">
        <v>126</v>
      </c>
      <c r="AU269" s="178" t="s">
        <v>68</v>
      </c>
      <c r="AV269" s="11" t="s">
        <v>68</v>
      </c>
      <c r="AW269" s="11" t="s">
        <v>31</v>
      </c>
      <c r="AX269" s="11" t="s">
        <v>58</v>
      </c>
      <c r="AY269" s="178" t="s">
        <v>116</v>
      </c>
    </row>
    <row r="270" spans="2:65" s="11" customFormat="1">
      <c r="B270" s="168"/>
      <c r="C270" s="169"/>
      <c r="D270" s="159" t="s">
        <v>126</v>
      </c>
      <c r="E270" s="170" t="s">
        <v>1</v>
      </c>
      <c r="F270" s="171" t="s">
        <v>448</v>
      </c>
      <c r="G270" s="169"/>
      <c r="H270" s="172">
        <v>-30</v>
      </c>
      <c r="I270" s="173"/>
      <c r="J270" s="169"/>
      <c r="K270" s="169"/>
      <c r="L270" s="174"/>
      <c r="M270" s="175"/>
      <c r="N270" s="176"/>
      <c r="O270" s="176"/>
      <c r="P270" s="176"/>
      <c r="Q270" s="176"/>
      <c r="R270" s="176"/>
      <c r="S270" s="176"/>
      <c r="T270" s="177"/>
      <c r="AT270" s="178" t="s">
        <v>126</v>
      </c>
      <c r="AU270" s="178" t="s">
        <v>68</v>
      </c>
      <c r="AV270" s="11" t="s">
        <v>68</v>
      </c>
      <c r="AW270" s="11" t="s">
        <v>31</v>
      </c>
      <c r="AX270" s="11" t="s">
        <v>58</v>
      </c>
      <c r="AY270" s="178" t="s">
        <v>116</v>
      </c>
    </row>
    <row r="271" spans="2:65" s="10" customFormat="1">
      <c r="B271" s="157"/>
      <c r="C271" s="158"/>
      <c r="D271" s="159" t="s">
        <v>126</v>
      </c>
      <c r="E271" s="160" t="s">
        <v>1</v>
      </c>
      <c r="F271" s="161" t="s">
        <v>449</v>
      </c>
      <c r="G271" s="158"/>
      <c r="H271" s="160" t="s">
        <v>1</v>
      </c>
      <c r="I271" s="162"/>
      <c r="J271" s="158"/>
      <c r="K271" s="158"/>
      <c r="L271" s="163"/>
      <c r="M271" s="164"/>
      <c r="N271" s="165"/>
      <c r="O271" s="165"/>
      <c r="P271" s="165"/>
      <c r="Q271" s="165"/>
      <c r="R271" s="165"/>
      <c r="S271" s="165"/>
      <c r="T271" s="166"/>
      <c r="AT271" s="167" t="s">
        <v>126</v>
      </c>
      <c r="AU271" s="167" t="s">
        <v>68</v>
      </c>
      <c r="AV271" s="10" t="s">
        <v>63</v>
      </c>
      <c r="AW271" s="10" t="s">
        <v>31</v>
      </c>
      <c r="AX271" s="10" t="s">
        <v>58</v>
      </c>
      <c r="AY271" s="167" t="s">
        <v>116</v>
      </c>
    </row>
    <row r="272" spans="2:65" s="11" customFormat="1">
      <c r="B272" s="168"/>
      <c r="C272" s="169"/>
      <c r="D272" s="159" t="s">
        <v>126</v>
      </c>
      <c r="E272" s="170" t="s">
        <v>1</v>
      </c>
      <c r="F272" s="171" t="s">
        <v>450</v>
      </c>
      <c r="G272" s="169"/>
      <c r="H272" s="172">
        <v>43.767000000000003</v>
      </c>
      <c r="I272" s="173"/>
      <c r="J272" s="169"/>
      <c r="K272" s="169"/>
      <c r="L272" s="174"/>
      <c r="M272" s="175"/>
      <c r="N272" s="176"/>
      <c r="O272" s="176"/>
      <c r="P272" s="176"/>
      <c r="Q272" s="176"/>
      <c r="R272" s="176"/>
      <c r="S272" s="176"/>
      <c r="T272" s="177"/>
      <c r="AT272" s="178" t="s">
        <v>126</v>
      </c>
      <c r="AU272" s="178" t="s">
        <v>68</v>
      </c>
      <c r="AV272" s="11" t="s">
        <v>68</v>
      </c>
      <c r="AW272" s="11" t="s">
        <v>31</v>
      </c>
      <c r="AX272" s="11" t="s">
        <v>58</v>
      </c>
      <c r="AY272" s="178" t="s">
        <v>116</v>
      </c>
    </row>
    <row r="273" spans="2:65" s="11" customFormat="1">
      <c r="B273" s="168"/>
      <c r="C273" s="169"/>
      <c r="D273" s="159" t="s">
        <v>126</v>
      </c>
      <c r="E273" s="170" t="s">
        <v>1</v>
      </c>
      <c r="F273" s="171" t="s">
        <v>451</v>
      </c>
      <c r="G273" s="169"/>
      <c r="H273" s="172">
        <v>127.908</v>
      </c>
      <c r="I273" s="173"/>
      <c r="J273" s="169"/>
      <c r="K273" s="169"/>
      <c r="L273" s="174"/>
      <c r="M273" s="175"/>
      <c r="N273" s="176"/>
      <c r="O273" s="176"/>
      <c r="P273" s="176"/>
      <c r="Q273" s="176"/>
      <c r="R273" s="176"/>
      <c r="S273" s="176"/>
      <c r="T273" s="177"/>
      <c r="AT273" s="178" t="s">
        <v>126</v>
      </c>
      <c r="AU273" s="178" t="s">
        <v>68</v>
      </c>
      <c r="AV273" s="11" t="s">
        <v>68</v>
      </c>
      <c r="AW273" s="11" t="s">
        <v>31</v>
      </c>
      <c r="AX273" s="11" t="s">
        <v>58</v>
      </c>
      <c r="AY273" s="178" t="s">
        <v>116</v>
      </c>
    </row>
    <row r="274" spans="2:65" s="11" customFormat="1">
      <c r="B274" s="168"/>
      <c r="C274" s="169"/>
      <c r="D274" s="159" t="s">
        <v>126</v>
      </c>
      <c r="E274" s="170" t="s">
        <v>1</v>
      </c>
      <c r="F274" s="171" t="s">
        <v>452</v>
      </c>
      <c r="G274" s="169"/>
      <c r="H274" s="172">
        <v>44.472999999999999</v>
      </c>
      <c r="I274" s="173"/>
      <c r="J274" s="169"/>
      <c r="K274" s="169"/>
      <c r="L274" s="174"/>
      <c r="M274" s="175"/>
      <c r="N274" s="176"/>
      <c r="O274" s="176"/>
      <c r="P274" s="176"/>
      <c r="Q274" s="176"/>
      <c r="R274" s="176"/>
      <c r="S274" s="176"/>
      <c r="T274" s="177"/>
      <c r="AT274" s="178" t="s">
        <v>126</v>
      </c>
      <c r="AU274" s="178" t="s">
        <v>68</v>
      </c>
      <c r="AV274" s="11" t="s">
        <v>68</v>
      </c>
      <c r="AW274" s="11" t="s">
        <v>31</v>
      </c>
      <c r="AX274" s="11" t="s">
        <v>58</v>
      </c>
      <c r="AY274" s="178" t="s">
        <v>116</v>
      </c>
    </row>
    <row r="275" spans="2:65" s="11" customFormat="1">
      <c r="B275" s="168"/>
      <c r="C275" s="169"/>
      <c r="D275" s="159" t="s">
        <v>126</v>
      </c>
      <c r="E275" s="170" t="s">
        <v>1</v>
      </c>
      <c r="F275" s="171" t="s">
        <v>453</v>
      </c>
      <c r="G275" s="169"/>
      <c r="H275" s="172">
        <v>14.493</v>
      </c>
      <c r="I275" s="173"/>
      <c r="J275" s="169"/>
      <c r="K275" s="169"/>
      <c r="L275" s="174"/>
      <c r="M275" s="175"/>
      <c r="N275" s="176"/>
      <c r="O275" s="176"/>
      <c r="P275" s="176"/>
      <c r="Q275" s="176"/>
      <c r="R275" s="176"/>
      <c r="S275" s="176"/>
      <c r="T275" s="177"/>
      <c r="AT275" s="178" t="s">
        <v>126</v>
      </c>
      <c r="AU275" s="178" t="s">
        <v>68</v>
      </c>
      <c r="AV275" s="11" t="s">
        <v>68</v>
      </c>
      <c r="AW275" s="11" t="s">
        <v>31</v>
      </c>
      <c r="AX275" s="11" t="s">
        <v>58</v>
      </c>
      <c r="AY275" s="178" t="s">
        <v>116</v>
      </c>
    </row>
    <row r="276" spans="2:65" s="13" customFormat="1">
      <c r="B276" s="190"/>
      <c r="C276" s="191"/>
      <c r="D276" s="159" t="s">
        <v>126</v>
      </c>
      <c r="E276" s="192" t="s">
        <v>1</v>
      </c>
      <c r="F276" s="193" t="s">
        <v>171</v>
      </c>
      <c r="G276" s="191"/>
      <c r="H276" s="194">
        <v>277.26</v>
      </c>
      <c r="I276" s="195"/>
      <c r="J276" s="191"/>
      <c r="K276" s="191"/>
      <c r="L276" s="196"/>
      <c r="M276" s="197"/>
      <c r="N276" s="198"/>
      <c r="O276" s="198"/>
      <c r="P276" s="198"/>
      <c r="Q276" s="198"/>
      <c r="R276" s="198"/>
      <c r="S276" s="198"/>
      <c r="T276" s="199"/>
      <c r="AT276" s="200" t="s">
        <v>126</v>
      </c>
      <c r="AU276" s="200" t="s">
        <v>68</v>
      </c>
      <c r="AV276" s="13" t="s">
        <v>124</v>
      </c>
      <c r="AW276" s="13" t="s">
        <v>31</v>
      </c>
      <c r="AX276" s="13" t="s">
        <v>58</v>
      </c>
      <c r="AY276" s="200" t="s">
        <v>116</v>
      </c>
    </row>
    <row r="277" spans="2:65" s="12" customFormat="1">
      <c r="B277" s="179"/>
      <c r="C277" s="180"/>
      <c r="D277" s="159" t="s">
        <v>126</v>
      </c>
      <c r="E277" s="181" t="s">
        <v>1</v>
      </c>
      <c r="F277" s="182" t="s">
        <v>129</v>
      </c>
      <c r="G277" s="180"/>
      <c r="H277" s="183">
        <v>277.26</v>
      </c>
      <c r="I277" s="184"/>
      <c r="J277" s="180"/>
      <c r="K277" s="180"/>
      <c r="L277" s="185"/>
      <c r="M277" s="186"/>
      <c r="N277" s="187"/>
      <c r="O277" s="187"/>
      <c r="P277" s="187"/>
      <c r="Q277" s="187"/>
      <c r="R277" s="187"/>
      <c r="S277" s="187"/>
      <c r="T277" s="188"/>
      <c r="AT277" s="189" t="s">
        <v>126</v>
      </c>
      <c r="AU277" s="189" t="s">
        <v>68</v>
      </c>
      <c r="AV277" s="12" t="s">
        <v>123</v>
      </c>
      <c r="AW277" s="12" t="s">
        <v>31</v>
      </c>
      <c r="AX277" s="12" t="s">
        <v>63</v>
      </c>
      <c r="AY277" s="189" t="s">
        <v>116</v>
      </c>
    </row>
    <row r="278" spans="2:65" s="1" customFormat="1" ht="16.5" customHeight="1">
      <c r="B278" s="32"/>
      <c r="C278" s="145" t="s">
        <v>454</v>
      </c>
      <c r="D278" s="145" t="s">
        <v>119</v>
      </c>
      <c r="E278" s="146" t="s">
        <v>455</v>
      </c>
      <c r="F278" s="147" t="s">
        <v>456</v>
      </c>
      <c r="G278" s="148" t="s">
        <v>122</v>
      </c>
      <c r="H278" s="149">
        <v>2</v>
      </c>
      <c r="I278" s="150"/>
      <c r="J278" s="151">
        <f>ROUND(I278*H278,2)</f>
        <v>0</v>
      </c>
      <c r="K278" s="147" t="s">
        <v>132</v>
      </c>
      <c r="L278" s="34"/>
      <c r="M278" s="152" t="s">
        <v>1</v>
      </c>
      <c r="N278" s="153" t="s">
        <v>37</v>
      </c>
      <c r="O278" s="49"/>
      <c r="P278" s="154">
        <f>O278*H278</f>
        <v>0</v>
      </c>
      <c r="Q278" s="154">
        <v>0</v>
      </c>
      <c r="R278" s="154">
        <f>Q278*H278</f>
        <v>0</v>
      </c>
      <c r="S278" s="154">
        <v>5.8399999999999997E-3</v>
      </c>
      <c r="T278" s="155">
        <f>S278*H278</f>
        <v>1.1679999999999999E-2</v>
      </c>
      <c r="AR278" s="15" t="s">
        <v>221</v>
      </c>
      <c r="AT278" s="15" t="s">
        <v>119</v>
      </c>
      <c r="AU278" s="15" t="s">
        <v>68</v>
      </c>
      <c r="AY278" s="15" t="s">
        <v>116</v>
      </c>
      <c r="BE278" s="156">
        <f>IF(N278="základní",J278,0)</f>
        <v>0</v>
      </c>
      <c r="BF278" s="156">
        <f>IF(N278="snížená",J278,0)</f>
        <v>0</v>
      </c>
      <c r="BG278" s="156">
        <f>IF(N278="zákl. přenesená",J278,0)</f>
        <v>0</v>
      </c>
      <c r="BH278" s="156">
        <f>IF(N278="sníž. přenesená",J278,0)</f>
        <v>0</v>
      </c>
      <c r="BI278" s="156">
        <f>IF(N278="nulová",J278,0)</f>
        <v>0</v>
      </c>
      <c r="BJ278" s="15" t="s">
        <v>124</v>
      </c>
      <c r="BK278" s="156">
        <f>ROUND(I278*H278,2)</f>
        <v>0</v>
      </c>
      <c r="BL278" s="15" t="s">
        <v>221</v>
      </c>
      <c r="BM278" s="15" t="s">
        <v>457</v>
      </c>
    </row>
    <row r="279" spans="2:65" s="11" customFormat="1">
      <c r="B279" s="168"/>
      <c r="C279" s="169"/>
      <c r="D279" s="159" t="s">
        <v>126</v>
      </c>
      <c r="E279" s="170" t="s">
        <v>1</v>
      </c>
      <c r="F279" s="171" t="s">
        <v>429</v>
      </c>
      <c r="G279" s="169"/>
      <c r="H279" s="172">
        <v>2</v>
      </c>
      <c r="I279" s="173"/>
      <c r="J279" s="169"/>
      <c r="K279" s="169"/>
      <c r="L279" s="174"/>
      <c r="M279" s="175"/>
      <c r="N279" s="176"/>
      <c r="O279" s="176"/>
      <c r="P279" s="176"/>
      <c r="Q279" s="176"/>
      <c r="R279" s="176"/>
      <c r="S279" s="176"/>
      <c r="T279" s="177"/>
      <c r="AT279" s="178" t="s">
        <v>126</v>
      </c>
      <c r="AU279" s="178" t="s">
        <v>68</v>
      </c>
      <c r="AV279" s="11" t="s">
        <v>68</v>
      </c>
      <c r="AW279" s="11" t="s">
        <v>31</v>
      </c>
      <c r="AX279" s="11" t="s">
        <v>58</v>
      </c>
      <c r="AY279" s="178" t="s">
        <v>116</v>
      </c>
    </row>
    <row r="280" spans="2:65" s="12" customFormat="1">
      <c r="B280" s="179"/>
      <c r="C280" s="180"/>
      <c r="D280" s="159" t="s">
        <v>126</v>
      </c>
      <c r="E280" s="181" t="s">
        <v>1</v>
      </c>
      <c r="F280" s="182" t="s">
        <v>129</v>
      </c>
      <c r="G280" s="180"/>
      <c r="H280" s="183">
        <v>2</v>
      </c>
      <c r="I280" s="184"/>
      <c r="J280" s="180"/>
      <c r="K280" s="180"/>
      <c r="L280" s="185"/>
      <c r="M280" s="186"/>
      <c r="N280" s="187"/>
      <c r="O280" s="187"/>
      <c r="P280" s="187"/>
      <c r="Q280" s="187"/>
      <c r="R280" s="187"/>
      <c r="S280" s="187"/>
      <c r="T280" s="188"/>
      <c r="AT280" s="189" t="s">
        <v>126</v>
      </c>
      <c r="AU280" s="189" t="s">
        <v>68</v>
      </c>
      <c r="AV280" s="12" t="s">
        <v>123</v>
      </c>
      <c r="AW280" s="12" t="s">
        <v>31</v>
      </c>
      <c r="AX280" s="12" t="s">
        <v>63</v>
      </c>
      <c r="AY280" s="189" t="s">
        <v>116</v>
      </c>
    </row>
    <row r="281" spans="2:65" s="1" customFormat="1" ht="16.5" customHeight="1">
      <c r="B281" s="32"/>
      <c r="C281" s="145" t="s">
        <v>458</v>
      </c>
      <c r="D281" s="145" t="s">
        <v>119</v>
      </c>
      <c r="E281" s="146" t="s">
        <v>459</v>
      </c>
      <c r="F281" s="147" t="s">
        <v>460</v>
      </c>
      <c r="G281" s="148" t="s">
        <v>166</v>
      </c>
      <c r="H281" s="149">
        <v>1</v>
      </c>
      <c r="I281" s="150"/>
      <c r="J281" s="151">
        <f>ROUND(I281*H281,2)</f>
        <v>0</v>
      </c>
      <c r="K281" s="147" t="s">
        <v>1</v>
      </c>
      <c r="L281" s="34"/>
      <c r="M281" s="152" t="s">
        <v>1</v>
      </c>
      <c r="N281" s="153" t="s">
        <v>37</v>
      </c>
      <c r="O281" s="49"/>
      <c r="P281" s="154">
        <f>O281*H281</f>
        <v>0</v>
      </c>
      <c r="Q281" s="154">
        <v>0</v>
      </c>
      <c r="R281" s="154">
        <f>Q281*H281</f>
        <v>0</v>
      </c>
      <c r="S281" s="154">
        <v>1.0880000000000001E-2</v>
      </c>
      <c r="T281" s="155">
        <f>S281*H281</f>
        <v>1.0880000000000001E-2</v>
      </c>
      <c r="AR281" s="15" t="s">
        <v>221</v>
      </c>
      <c r="AT281" s="15" t="s">
        <v>119</v>
      </c>
      <c r="AU281" s="15" t="s">
        <v>68</v>
      </c>
      <c r="AY281" s="15" t="s">
        <v>116</v>
      </c>
      <c r="BE281" s="156">
        <f>IF(N281="základní",J281,0)</f>
        <v>0</v>
      </c>
      <c r="BF281" s="156">
        <f>IF(N281="snížená",J281,0)</f>
        <v>0</v>
      </c>
      <c r="BG281" s="156">
        <f>IF(N281="zákl. přenesená",J281,0)</f>
        <v>0</v>
      </c>
      <c r="BH281" s="156">
        <f>IF(N281="sníž. přenesená",J281,0)</f>
        <v>0</v>
      </c>
      <c r="BI281" s="156">
        <f>IF(N281="nulová",J281,0)</f>
        <v>0</v>
      </c>
      <c r="BJ281" s="15" t="s">
        <v>124</v>
      </c>
      <c r="BK281" s="156">
        <f>ROUND(I281*H281,2)</f>
        <v>0</v>
      </c>
      <c r="BL281" s="15" t="s">
        <v>221</v>
      </c>
      <c r="BM281" s="15" t="s">
        <v>461</v>
      </c>
    </row>
    <row r="282" spans="2:65" s="1" customFormat="1" ht="16.5" customHeight="1">
      <c r="B282" s="32"/>
      <c r="C282" s="145" t="s">
        <v>462</v>
      </c>
      <c r="D282" s="145" t="s">
        <v>119</v>
      </c>
      <c r="E282" s="146" t="s">
        <v>463</v>
      </c>
      <c r="F282" s="147" t="s">
        <v>464</v>
      </c>
      <c r="G282" s="148" t="s">
        <v>465</v>
      </c>
      <c r="H282" s="149">
        <v>80.3</v>
      </c>
      <c r="I282" s="150"/>
      <c r="J282" s="151">
        <f>ROUND(I282*H282,2)</f>
        <v>0</v>
      </c>
      <c r="K282" s="147" t="s">
        <v>132</v>
      </c>
      <c r="L282" s="34"/>
      <c r="M282" s="152" t="s">
        <v>1</v>
      </c>
      <c r="N282" s="153" t="s">
        <v>37</v>
      </c>
      <c r="O282" s="49"/>
      <c r="P282" s="154">
        <f>O282*H282</f>
        <v>0</v>
      </c>
      <c r="Q282" s="154">
        <v>0</v>
      </c>
      <c r="R282" s="154">
        <f>Q282*H282</f>
        <v>0</v>
      </c>
      <c r="S282" s="154">
        <v>2.5999999999999999E-3</v>
      </c>
      <c r="T282" s="155">
        <f>S282*H282</f>
        <v>0.20877999999999999</v>
      </c>
      <c r="AR282" s="15" t="s">
        <v>221</v>
      </c>
      <c r="AT282" s="15" t="s">
        <v>119</v>
      </c>
      <c r="AU282" s="15" t="s">
        <v>68</v>
      </c>
      <c r="AY282" s="15" t="s">
        <v>116</v>
      </c>
      <c r="BE282" s="156">
        <f>IF(N282="základní",J282,0)</f>
        <v>0</v>
      </c>
      <c r="BF282" s="156">
        <f>IF(N282="snížená",J282,0)</f>
        <v>0</v>
      </c>
      <c r="BG282" s="156">
        <f>IF(N282="zákl. přenesená",J282,0)</f>
        <v>0</v>
      </c>
      <c r="BH282" s="156">
        <f>IF(N282="sníž. přenesená",J282,0)</f>
        <v>0</v>
      </c>
      <c r="BI282" s="156">
        <f>IF(N282="nulová",J282,0)</f>
        <v>0</v>
      </c>
      <c r="BJ282" s="15" t="s">
        <v>124</v>
      </c>
      <c r="BK282" s="156">
        <f>ROUND(I282*H282,2)</f>
        <v>0</v>
      </c>
      <c r="BL282" s="15" t="s">
        <v>221</v>
      </c>
      <c r="BM282" s="15" t="s">
        <v>466</v>
      </c>
    </row>
    <row r="283" spans="2:65" s="11" customFormat="1">
      <c r="B283" s="168"/>
      <c r="C283" s="169"/>
      <c r="D283" s="159" t="s">
        <v>126</v>
      </c>
      <c r="E283" s="170" t="s">
        <v>1</v>
      </c>
      <c r="F283" s="171" t="s">
        <v>75</v>
      </c>
      <c r="G283" s="169"/>
      <c r="H283" s="172">
        <v>80.3</v>
      </c>
      <c r="I283" s="173"/>
      <c r="J283" s="169"/>
      <c r="K283" s="169"/>
      <c r="L283" s="174"/>
      <c r="M283" s="175"/>
      <c r="N283" s="176"/>
      <c r="O283" s="176"/>
      <c r="P283" s="176"/>
      <c r="Q283" s="176"/>
      <c r="R283" s="176"/>
      <c r="S283" s="176"/>
      <c r="T283" s="177"/>
      <c r="AT283" s="178" t="s">
        <v>126</v>
      </c>
      <c r="AU283" s="178" t="s">
        <v>68</v>
      </c>
      <c r="AV283" s="11" t="s">
        <v>68</v>
      </c>
      <c r="AW283" s="11" t="s">
        <v>31</v>
      </c>
      <c r="AX283" s="11" t="s">
        <v>63</v>
      </c>
      <c r="AY283" s="178" t="s">
        <v>116</v>
      </c>
    </row>
    <row r="284" spans="2:65" s="1" customFormat="1" ht="16.5" customHeight="1">
      <c r="B284" s="32"/>
      <c r="C284" s="145" t="s">
        <v>467</v>
      </c>
      <c r="D284" s="145" t="s">
        <v>119</v>
      </c>
      <c r="E284" s="146" t="s">
        <v>468</v>
      </c>
      <c r="F284" s="147" t="s">
        <v>469</v>
      </c>
      <c r="G284" s="148" t="s">
        <v>465</v>
      </c>
      <c r="H284" s="149">
        <v>22.5</v>
      </c>
      <c r="I284" s="150"/>
      <c r="J284" s="151">
        <f>ROUND(I284*H284,2)</f>
        <v>0</v>
      </c>
      <c r="K284" s="147" t="s">
        <v>132</v>
      </c>
      <c r="L284" s="34"/>
      <c r="M284" s="152" t="s">
        <v>1</v>
      </c>
      <c r="N284" s="153" t="s">
        <v>37</v>
      </c>
      <c r="O284" s="49"/>
      <c r="P284" s="154">
        <f>O284*H284</f>
        <v>0</v>
      </c>
      <c r="Q284" s="154">
        <v>0</v>
      </c>
      <c r="R284" s="154">
        <f>Q284*H284</f>
        <v>0</v>
      </c>
      <c r="S284" s="154">
        <v>3.9399999999999999E-3</v>
      </c>
      <c r="T284" s="155">
        <f>S284*H284</f>
        <v>8.8649999999999993E-2</v>
      </c>
      <c r="AR284" s="15" t="s">
        <v>221</v>
      </c>
      <c r="AT284" s="15" t="s">
        <v>119</v>
      </c>
      <c r="AU284" s="15" t="s">
        <v>68</v>
      </c>
      <c r="AY284" s="15" t="s">
        <v>116</v>
      </c>
      <c r="BE284" s="156">
        <f>IF(N284="základní",J284,0)</f>
        <v>0</v>
      </c>
      <c r="BF284" s="156">
        <f>IF(N284="snížená",J284,0)</f>
        <v>0</v>
      </c>
      <c r="BG284" s="156">
        <f>IF(N284="zákl. přenesená",J284,0)</f>
        <v>0</v>
      </c>
      <c r="BH284" s="156">
        <f>IF(N284="sníž. přenesená",J284,0)</f>
        <v>0</v>
      </c>
      <c r="BI284" s="156">
        <f>IF(N284="nulová",J284,0)</f>
        <v>0</v>
      </c>
      <c r="BJ284" s="15" t="s">
        <v>124</v>
      </c>
      <c r="BK284" s="156">
        <f>ROUND(I284*H284,2)</f>
        <v>0</v>
      </c>
      <c r="BL284" s="15" t="s">
        <v>221</v>
      </c>
      <c r="BM284" s="15" t="s">
        <v>470</v>
      </c>
    </row>
    <row r="285" spans="2:65" s="11" customFormat="1">
      <c r="B285" s="168"/>
      <c r="C285" s="169"/>
      <c r="D285" s="159" t="s">
        <v>126</v>
      </c>
      <c r="E285" s="170" t="s">
        <v>1</v>
      </c>
      <c r="F285" s="171" t="s">
        <v>471</v>
      </c>
      <c r="G285" s="169"/>
      <c r="H285" s="172">
        <v>22.5</v>
      </c>
      <c r="I285" s="173"/>
      <c r="J285" s="169"/>
      <c r="K285" s="169"/>
      <c r="L285" s="174"/>
      <c r="M285" s="175"/>
      <c r="N285" s="176"/>
      <c r="O285" s="176"/>
      <c r="P285" s="176"/>
      <c r="Q285" s="176"/>
      <c r="R285" s="176"/>
      <c r="S285" s="176"/>
      <c r="T285" s="177"/>
      <c r="AT285" s="178" t="s">
        <v>126</v>
      </c>
      <c r="AU285" s="178" t="s">
        <v>68</v>
      </c>
      <c r="AV285" s="11" t="s">
        <v>68</v>
      </c>
      <c r="AW285" s="11" t="s">
        <v>31</v>
      </c>
      <c r="AX285" s="11" t="s">
        <v>63</v>
      </c>
      <c r="AY285" s="178" t="s">
        <v>116</v>
      </c>
    </row>
    <row r="286" spans="2:65" s="1" customFormat="1" ht="16.5" customHeight="1">
      <c r="B286" s="32"/>
      <c r="C286" s="145" t="s">
        <v>472</v>
      </c>
      <c r="D286" s="145" t="s">
        <v>119</v>
      </c>
      <c r="E286" s="146" t="s">
        <v>473</v>
      </c>
      <c r="F286" s="147" t="s">
        <v>474</v>
      </c>
      <c r="G286" s="148" t="s">
        <v>122</v>
      </c>
      <c r="H286" s="149">
        <v>48.3</v>
      </c>
      <c r="I286" s="150"/>
      <c r="J286" s="151">
        <f>ROUND(I286*H286,2)</f>
        <v>0</v>
      </c>
      <c r="K286" s="147" t="s">
        <v>1</v>
      </c>
      <c r="L286" s="34"/>
      <c r="M286" s="152" t="s">
        <v>1</v>
      </c>
      <c r="N286" s="153" t="s">
        <v>37</v>
      </c>
      <c r="O286" s="49"/>
      <c r="P286" s="154">
        <f>O286*H286</f>
        <v>0</v>
      </c>
      <c r="Q286" s="154">
        <v>6.7200000000000003E-3</v>
      </c>
      <c r="R286" s="154">
        <f>Q286*H286</f>
        <v>0.32457599999999998</v>
      </c>
      <c r="S286" s="154">
        <v>0</v>
      </c>
      <c r="T286" s="155">
        <f>S286*H286</f>
        <v>0</v>
      </c>
      <c r="AR286" s="15" t="s">
        <v>221</v>
      </c>
      <c r="AT286" s="15" t="s">
        <v>119</v>
      </c>
      <c r="AU286" s="15" t="s">
        <v>68</v>
      </c>
      <c r="AY286" s="15" t="s">
        <v>116</v>
      </c>
      <c r="BE286" s="156">
        <f>IF(N286="základní",J286,0)</f>
        <v>0</v>
      </c>
      <c r="BF286" s="156">
        <f>IF(N286="snížená",J286,0)</f>
        <v>0</v>
      </c>
      <c r="BG286" s="156">
        <f>IF(N286="zákl. přenesená",J286,0)</f>
        <v>0</v>
      </c>
      <c r="BH286" s="156">
        <f>IF(N286="sníž. přenesená",J286,0)</f>
        <v>0</v>
      </c>
      <c r="BI286" s="156">
        <f>IF(N286="nulová",J286,0)</f>
        <v>0</v>
      </c>
      <c r="BJ286" s="15" t="s">
        <v>124</v>
      </c>
      <c r="BK286" s="156">
        <f>ROUND(I286*H286,2)</f>
        <v>0</v>
      </c>
      <c r="BL286" s="15" t="s">
        <v>221</v>
      </c>
      <c r="BM286" s="15" t="s">
        <v>475</v>
      </c>
    </row>
    <row r="287" spans="2:65" s="10" customFormat="1">
      <c r="B287" s="157"/>
      <c r="C287" s="158"/>
      <c r="D287" s="159" t="s">
        <v>126</v>
      </c>
      <c r="E287" s="160" t="s">
        <v>1</v>
      </c>
      <c r="F287" s="161" t="s">
        <v>476</v>
      </c>
      <c r="G287" s="158"/>
      <c r="H287" s="160" t="s">
        <v>1</v>
      </c>
      <c r="I287" s="162"/>
      <c r="J287" s="158"/>
      <c r="K287" s="158"/>
      <c r="L287" s="163"/>
      <c r="M287" s="164"/>
      <c r="N287" s="165"/>
      <c r="O287" s="165"/>
      <c r="P287" s="165"/>
      <c r="Q287" s="165"/>
      <c r="R287" s="165"/>
      <c r="S287" s="165"/>
      <c r="T287" s="166"/>
      <c r="AT287" s="167" t="s">
        <v>126</v>
      </c>
      <c r="AU287" s="167" t="s">
        <v>68</v>
      </c>
      <c r="AV287" s="10" t="s">
        <v>63</v>
      </c>
      <c r="AW287" s="10" t="s">
        <v>31</v>
      </c>
      <c r="AX287" s="10" t="s">
        <v>58</v>
      </c>
      <c r="AY287" s="167" t="s">
        <v>116</v>
      </c>
    </row>
    <row r="288" spans="2:65" s="10" customFormat="1">
      <c r="B288" s="157"/>
      <c r="C288" s="158"/>
      <c r="D288" s="159" t="s">
        <v>126</v>
      </c>
      <c r="E288" s="160" t="s">
        <v>1</v>
      </c>
      <c r="F288" s="161" t="s">
        <v>446</v>
      </c>
      <c r="G288" s="158"/>
      <c r="H288" s="160" t="s">
        <v>1</v>
      </c>
      <c r="I288" s="162"/>
      <c r="J288" s="158"/>
      <c r="K288" s="158"/>
      <c r="L288" s="163"/>
      <c r="M288" s="164"/>
      <c r="N288" s="165"/>
      <c r="O288" s="165"/>
      <c r="P288" s="165"/>
      <c r="Q288" s="165"/>
      <c r="R288" s="165"/>
      <c r="S288" s="165"/>
      <c r="T288" s="166"/>
      <c r="AT288" s="167" t="s">
        <v>126</v>
      </c>
      <c r="AU288" s="167" t="s">
        <v>68</v>
      </c>
      <c r="AV288" s="10" t="s">
        <v>63</v>
      </c>
      <c r="AW288" s="10" t="s">
        <v>31</v>
      </c>
      <c r="AX288" s="10" t="s">
        <v>58</v>
      </c>
      <c r="AY288" s="167" t="s">
        <v>116</v>
      </c>
    </row>
    <row r="289" spans="2:51" s="11" customFormat="1">
      <c r="B289" s="168"/>
      <c r="C289" s="169"/>
      <c r="D289" s="159" t="s">
        <v>126</v>
      </c>
      <c r="E289" s="170" t="s">
        <v>1</v>
      </c>
      <c r="F289" s="171" t="s">
        <v>447</v>
      </c>
      <c r="G289" s="169"/>
      <c r="H289" s="172">
        <v>76.619</v>
      </c>
      <c r="I289" s="173"/>
      <c r="J289" s="169"/>
      <c r="K289" s="169"/>
      <c r="L289" s="174"/>
      <c r="M289" s="175"/>
      <c r="N289" s="176"/>
      <c r="O289" s="176"/>
      <c r="P289" s="176"/>
      <c r="Q289" s="176"/>
      <c r="R289" s="176"/>
      <c r="S289" s="176"/>
      <c r="T289" s="177"/>
      <c r="AT289" s="178" t="s">
        <v>126</v>
      </c>
      <c r="AU289" s="178" t="s">
        <v>68</v>
      </c>
      <c r="AV289" s="11" t="s">
        <v>68</v>
      </c>
      <c r="AW289" s="11" t="s">
        <v>31</v>
      </c>
      <c r="AX289" s="11" t="s">
        <v>58</v>
      </c>
      <c r="AY289" s="178" t="s">
        <v>116</v>
      </c>
    </row>
    <row r="290" spans="2:51" s="11" customFormat="1">
      <c r="B290" s="168"/>
      <c r="C290" s="169"/>
      <c r="D290" s="159" t="s">
        <v>126</v>
      </c>
      <c r="E290" s="170" t="s">
        <v>1</v>
      </c>
      <c r="F290" s="171" t="s">
        <v>448</v>
      </c>
      <c r="G290" s="169"/>
      <c r="H290" s="172">
        <v>-30</v>
      </c>
      <c r="I290" s="173"/>
      <c r="J290" s="169"/>
      <c r="K290" s="169"/>
      <c r="L290" s="174"/>
      <c r="M290" s="175"/>
      <c r="N290" s="176"/>
      <c r="O290" s="176"/>
      <c r="P290" s="176"/>
      <c r="Q290" s="176"/>
      <c r="R290" s="176"/>
      <c r="S290" s="176"/>
      <c r="T290" s="177"/>
      <c r="AT290" s="178" t="s">
        <v>126</v>
      </c>
      <c r="AU290" s="178" t="s">
        <v>68</v>
      </c>
      <c r="AV290" s="11" t="s">
        <v>68</v>
      </c>
      <c r="AW290" s="11" t="s">
        <v>31</v>
      </c>
      <c r="AX290" s="11" t="s">
        <v>58</v>
      </c>
      <c r="AY290" s="178" t="s">
        <v>116</v>
      </c>
    </row>
    <row r="291" spans="2:51" s="10" customFormat="1">
      <c r="B291" s="157"/>
      <c r="C291" s="158"/>
      <c r="D291" s="159" t="s">
        <v>126</v>
      </c>
      <c r="E291" s="160" t="s">
        <v>1</v>
      </c>
      <c r="F291" s="161" t="s">
        <v>449</v>
      </c>
      <c r="G291" s="158"/>
      <c r="H291" s="160" t="s">
        <v>1</v>
      </c>
      <c r="I291" s="162"/>
      <c r="J291" s="158"/>
      <c r="K291" s="158"/>
      <c r="L291" s="163"/>
      <c r="M291" s="164"/>
      <c r="N291" s="165"/>
      <c r="O291" s="165"/>
      <c r="P291" s="165"/>
      <c r="Q291" s="165"/>
      <c r="R291" s="165"/>
      <c r="S291" s="165"/>
      <c r="T291" s="166"/>
      <c r="AT291" s="167" t="s">
        <v>126</v>
      </c>
      <c r="AU291" s="167" t="s">
        <v>68</v>
      </c>
      <c r="AV291" s="10" t="s">
        <v>63</v>
      </c>
      <c r="AW291" s="10" t="s">
        <v>31</v>
      </c>
      <c r="AX291" s="10" t="s">
        <v>58</v>
      </c>
      <c r="AY291" s="167" t="s">
        <v>116</v>
      </c>
    </row>
    <row r="292" spans="2:51" s="11" customFormat="1">
      <c r="B292" s="168"/>
      <c r="C292" s="169"/>
      <c r="D292" s="159" t="s">
        <v>126</v>
      </c>
      <c r="E292" s="170" t="s">
        <v>1</v>
      </c>
      <c r="F292" s="171" t="s">
        <v>450</v>
      </c>
      <c r="G292" s="169"/>
      <c r="H292" s="172">
        <v>43.767000000000003</v>
      </c>
      <c r="I292" s="173"/>
      <c r="J292" s="169"/>
      <c r="K292" s="169"/>
      <c r="L292" s="174"/>
      <c r="M292" s="175"/>
      <c r="N292" s="176"/>
      <c r="O292" s="176"/>
      <c r="P292" s="176"/>
      <c r="Q292" s="176"/>
      <c r="R292" s="176"/>
      <c r="S292" s="176"/>
      <c r="T292" s="177"/>
      <c r="AT292" s="178" t="s">
        <v>126</v>
      </c>
      <c r="AU292" s="178" t="s">
        <v>68</v>
      </c>
      <c r="AV292" s="11" t="s">
        <v>68</v>
      </c>
      <c r="AW292" s="11" t="s">
        <v>31</v>
      </c>
      <c r="AX292" s="11" t="s">
        <v>58</v>
      </c>
      <c r="AY292" s="178" t="s">
        <v>116</v>
      </c>
    </row>
    <row r="293" spans="2:51" s="11" customFormat="1">
      <c r="B293" s="168"/>
      <c r="C293" s="169"/>
      <c r="D293" s="159" t="s">
        <v>126</v>
      </c>
      <c r="E293" s="170" t="s">
        <v>1</v>
      </c>
      <c r="F293" s="171" t="s">
        <v>451</v>
      </c>
      <c r="G293" s="169"/>
      <c r="H293" s="172">
        <v>127.908</v>
      </c>
      <c r="I293" s="173"/>
      <c r="J293" s="169"/>
      <c r="K293" s="169"/>
      <c r="L293" s="174"/>
      <c r="M293" s="175"/>
      <c r="N293" s="176"/>
      <c r="O293" s="176"/>
      <c r="P293" s="176"/>
      <c r="Q293" s="176"/>
      <c r="R293" s="176"/>
      <c r="S293" s="176"/>
      <c r="T293" s="177"/>
      <c r="AT293" s="178" t="s">
        <v>126</v>
      </c>
      <c r="AU293" s="178" t="s">
        <v>68</v>
      </c>
      <c r="AV293" s="11" t="s">
        <v>68</v>
      </c>
      <c r="AW293" s="11" t="s">
        <v>31</v>
      </c>
      <c r="AX293" s="11" t="s">
        <v>58</v>
      </c>
      <c r="AY293" s="178" t="s">
        <v>116</v>
      </c>
    </row>
    <row r="294" spans="2:51" s="11" customFormat="1">
      <c r="B294" s="168"/>
      <c r="C294" s="169"/>
      <c r="D294" s="159" t="s">
        <v>126</v>
      </c>
      <c r="E294" s="170" t="s">
        <v>1</v>
      </c>
      <c r="F294" s="171" t="s">
        <v>452</v>
      </c>
      <c r="G294" s="169"/>
      <c r="H294" s="172">
        <v>44.472999999999999</v>
      </c>
      <c r="I294" s="173"/>
      <c r="J294" s="169"/>
      <c r="K294" s="169"/>
      <c r="L294" s="174"/>
      <c r="M294" s="175"/>
      <c r="N294" s="176"/>
      <c r="O294" s="176"/>
      <c r="P294" s="176"/>
      <c r="Q294" s="176"/>
      <c r="R294" s="176"/>
      <c r="S294" s="176"/>
      <c r="T294" s="177"/>
      <c r="AT294" s="178" t="s">
        <v>126</v>
      </c>
      <c r="AU294" s="178" t="s">
        <v>68</v>
      </c>
      <c r="AV294" s="11" t="s">
        <v>68</v>
      </c>
      <c r="AW294" s="11" t="s">
        <v>31</v>
      </c>
      <c r="AX294" s="11" t="s">
        <v>58</v>
      </c>
      <c r="AY294" s="178" t="s">
        <v>116</v>
      </c>
    </row>
    <row r="295" spans="2:51" s="11" customFormat="1">
      <c r="B295" s="168"/>
      <c r="C295" s="169"/>
      <c r="D295" s="159" t="s">
        <v>126</v>
      </c>
      <c r="E295" s="170" t="s">
        <v>1</v>
      </c>
      <c r="F295" s="171" t="s">
        <v>453</v>
      </c>
      <c r="G295" s="169"/>
      <c r="H295" s="172">
        <v>14.493</v>
      </c>
      <c r="I295" s="173"/>
      <c r="J295" s="169"/>
      <c r="K295" s="169"/>
      <c r="L295" s="174"/>
      <c r="M295" s="175"/>
      <c r="N295" s="176"/>
      <c r="O295" s="176"/>
      <c r="P295" s="176"/>
      <c r="Q295" s="176"/>
      <c r="R295" s="176"/>
      <c r="S295" s="176"/>
      <c r="T295" s="177"/>
      <c r="AT295" s="178" t="s">
        <v>126</v>
      </c>
      <c r="AU295" s="178" t="s">
        <v>68</v>
      </c>
      <c r="AV295" s="11" t="s">
        <v>68</v>
      </c>
      <c r="AW295" s="11" t="s">
        <v>31</v>
      </c>
      <c r="AX295" s="11" t="s">
        <v>58</v>
      </c>
      <c r="AY295" s="178" t="s">
        <v>116</v>
      </c>
    </row>
    <row r="296" spans="2:51" s="13" customFormat="1">
      <c r="B296" s="190"/>
      <c r="C296" s="191"/>
      <c r="D296" s="159" t="s">
        <v>126</v>
      </c>
      <c r="E296" s="192" t="s">
        <v>69</v>
      </c>
      <c r="F296" s="193" t="s">
        <v>171</v>
      </c>
      <c r="G296" s="191"/>
      <c r="H296" s="194">
        <v>277.26</v>
      </c>
      <c r="I296" s="195"/>
      <c r="J296" s="191"/>
      <c r="K296" s="191"/>
      <c r="L296" s="196"/>
      <c r="M296" s="197"/>
      <c r="N296" s="198"/>
      <c r="O296" s="198"/>
      <c r="P296" s="198"/>
      <c r="Q296" s="198"/>
      <c r="R296" s="198"/>
      <c r="S296" s="198"/>
      <c r="T296" s="199"/>
      <c r="AT296" s="200" t="s">
        <v>126</v>
      </c>
      <c r="AU296" s="200" t="s">
        <v>68</v>
      </c>
      <c r="AV296" s="13" t="s">
        <v>124</v>
      </c>
      <c r="AW296" s="13" t="s">
        <v>31</v>
      </c>
      <c r="AX296" s="13" t="s">
        <v>58</v>
      </c>
      <c r="AY296" s="200" t="s">
        <v>116</v>
      </c>
    </row>
    <row r="297" spans="2:51" s="11" customFormat="1">
      <c r="B297" s="168"/>
      <c r="C297" s="169"/>
      <c r="D297" s="159" t="s">
        <v>126</v>
      </c>
      <c r="E297" s="170" t="s">
        <v>1</v>
      </c>
      <c r="F297" s="171" t="s">
        <v>477</v>
      </c>
      <c r="G297" s="169"/>
      <c r="H297" s="172">
        <v>-277.26</v>
      </c>
      <c r="I297" s="173"/>
      <c r="J297" s="169"/>
      <c r="K297" s="169"/>
      <c r="L297" s="174"/>
      <c r="M297" s="175"/>
      <c r="N297" s="176"/>
      <c r="O297" s="176"/>
      <c r="P297" s="176"/>
      <c r="Q297" s="176"/>
      <c r="R297" s="176"/>
      <c r="S297" s="176"/>
      <c r="T297" s="177"/>
      <c r="AT297" s="178" t="s">
        <v>126</v>
      </c>
      <c r="AU297" s="178" t="s">
        <v>68</v>
      </c>
      <c r="AV297" s="11" t="s">
        <v>68</v>
      </c>
      <c r="AW297" s="11" t="s">
        <v>31</v>
      </c>
      <c r="AX297" s="11" t="s">
        <v>58</v>
      </c>
      <c r="AY297" s="178" t="s">
        <v>116</v>
      </c>
    </row>
    <row r="298" spans="2:51" s="10" customFormat="1">
      <c r="B298" s="157"/>
      <c r="C298" s="158"/>
      <c r="D298" s="159" t="s">
        <v>126</v>
      </c>
      <c r="E298" s="160" t="s">
        <v>1</v>
      </c>
      <c r="F298" s="161" t="s">
        <v>478</v>
      </c>
      <c r="G298" s="158"/>
      <c r="H298" s="160" t="s">
        <v>1</v>
      </c>
      <c r="I298" s="162"/>
      <c r="J298" s="158"/>
      <c r="K298" s="158"/>
      <c r="L298" s="163"/>
      <c r="M298" s="164"/>
      <c r="N298" s="165"/>
      <c r="O298" s="165"/>
      <c r="P298" s="165"/>
      <c r="Q298" s="165"/>
      <c r="R298" s="165"/>
      <c r="S298" s="165"/>
      <c r="T298" s="166"/>
      <c r="AT298" s="167" t="s">
        <v>126</v>
      </c>
      <c r="AU298" s="167" t="s">
        <v>68</v>
      </c>
      <c r="AV298" s="10" t="s">
        <v>63</v>
      </c>
      <c r="AW298" s="10" t="s">
        <v>31</v>
      </c>
      <c r="AX298" s="10" t="s">
        <v>58</v>
      </c>
      <c r="AY298" s="167" t="s">
        <v>116</v>
      </c>
    </row>
    <row r="299" spans="2:51" s="10" customFormat="1">
      <c r="B299" s="157"/>
      <c r="C299" s="158"/>
      <c r="D299" s="159" t="s">
        <v>126</v>
      </c>
      <c r="E299" s="160" t="s">
        <v>1</v>
      </c>
      <c r="F299" s="161" t="s">
        <v>479</v>
      </c>
      <c r="G299" s="158"/>
      <c r="H299" s="160" t="s">
        <v>1</v>
      </c>
      <c r="I299" s="162"/>
      <c r="J299" s="158"/>
      <c r="K299" s="158"/>
      <c r="L299" s="163"/>
      <c r="M299" s="164"/>
      <c r="N299" s="165"/>
      <c r="O299" s="165"/>
      <c r="P299" s="165"/>
      <c r="Q299" s="165"/>
      <c r="R299" s="165"/>
      <c r="S299" s="165"/>
      <c r="T299" s="166"/>
      <c r="AT299" s="167" t="s">
        <v>126</v>
      </c>
      <c r="AU299" s="167" t="s">
        <v>68</v>
      </c>
      <c r="AV299" s="10" t="s">
        <v>63</v>
      </c>
      <c r="AW299" s="10" t="s">
        <v>31</v>
      </c>
      <c r="AX299" s="10" t="s">
        <v>58</v>
      </c>
      <c r="AY299" s="167" t="s">
        <v>116</v>
      </c>
    </row>
    <row r="300" spans="2:51" s="11" customFormat="1">
      <c r="B300" s="168"/>
      <c r="C300" s="169"/>
      <c r="D300" s="159" t="s">
        <v>126</v>
      </c>
      <c r="E300" s="170" t="s">
        <v>1</v>
      </c>
      <c r="F300" s="171" t="s">
        <v>480</v>
      </c>
      <c r="G300" s="169"/>
      <c r="H300" s="172">
        <v>13.6</v>
      </c>
      <c r="I300" s="173"/>
      <c r="J300" s="169"/>
      <c r="K300" s="169"/>
      <c r="L300" s="174"/>
      <c r="M300" s="175"/>
      <c r="N300" s="176"/>
      <c r="O300" s="176"/>
      <c r="P300" s="176"/>
      <c r="Q300" s="176"/>
      <c r="R300" s="176"/>
      <c r="S300" s="176"/>
      <c r="T300" s="177"/>
      <c r="AT300" s="178" t="s">
        <v>126</v>
      </c>
      <c r="AU300" s="178" t="s">
        <v>68</v>
      </c>
      <c r="AV300" s="11" t="s">
        <v>68</v>
      </c>
      <c r="AW300" s="11" t="s">
        <v>31</v>
      </c>
      <c r="AX300" s="11" t="s">
        <v>58</v>
      </c>
      <c r="AY300" s="178" t="s">
        <v>116</v>
      </c>
    </row>
    <row r="301" spans="2:51" s="11" customFormat="1">
      <c r="B301" s="168"/>
      <c r="C301" s="169"/>
      <c r="D301" s="159" t="s">
        <v>126</v>
      </c>
      <c r="E301" s="170" t="s">
        <v>1</v>
      </c>
      <c r="F301" s="171" t="s">
        <v>481</v>
      </c>
      <c r="G301" s="169"/>
      <c r="H301" s="172">
        <v>16.600000000000001</v>
      </c>
      <c r="I301" s="173"/>
      <c r="J301" s="169"/>
      <c r="K301" s="169"/>
      <c r="L301" s="174"/>
      <c r="M301" s="175"/>
      <c r="N301" s="176"/>
      <c r="O301" s="176"/>
      <c r="P301" s="176"/>
      <c r="Q301" s="176"/>
      <c r="R301" s="176"/>
      <c r="S301" s="176"/>
      <c r="T301" s="177"/>
      <c r="AT301" s="178" t="s">
        <v>126</v>
      </c>
      <c r="AU301" s="178" t="s">
        <v>68</v>
      </c>
      <c r="AV301" s="11" t="s">
        <v>68</v>
      </c>
      <c r="AW301" s="11" t="s">
        <v>31</v>
      </c>
      <c r="AX301" s="11" t="s">
        <v>58</v>
      </c>
      <c r="AY301" s="178" t="s">
        <v>116</v>
      </c>
    </row>
    <row r="302" spans="2:51" s="11" customFormat="1">
      <c r="B302" s="168"/>
      <c r="C302" s="169"/>
      <c r="D302" s="159" t="s">
        <v>126</v>
      </c>
      <c r="E302" s="170" t="s">
        <v>1</v>
      </c>
      <c r="F302" s="171" t="s">
        <v>482</v>
      </c>
      <c r="G302" s="169"/>
      <c r="H302" s="172">
        <v>10.6</v>
      </c>
      <c r="I302" s="173"/>
      <c r="J302" s="169"/>
      <c r="K302" s="169"/>
      <c r="L302" s="174"/>
      <c r="M302" s="175"/>
      <c r="N302" s="176"/>
      <c r="O302" s="176"/>
      <c r="P302" s="176"/>
      <c r="Q302" s="176"/>
      <c r="R302" s="176"/>
      <c r="S302" s="176"/>
      <c r="T302" s="177"/>
      <c r="AT302" s="178" t="s">
        <v>126</v>
      </c>
      <c r="AU302" s="178" t="s">
        <v>68</v>
      </c>
      <c r="AV302" s="11" t="s">
        <v>68</v>
      </c>
      <c r="AW302" s="11" t="s">
        <v>31</v>
      </c>
      <c r="AX302" s="11" t="s">
        <v>58</v>
      </c>
      <c r="AY302" s="178" t="s">
        <v>116</v>
      </c>
    </row>
    <row r="303" spans="2:51" s="10" customFormat="1">
      <c r="B303" s="157"/>
      <c r="C303" s="158"/>
      <c r="D303" s="159" t="s">
        <v>126</v>
      </c>
      <c r="E303" s="160" t="s">
        <v>1</v>
      </c>
      <c r="F303" s="161" t="s">
        <v>483</v>
      </c>
      <c r="G303" s="158"/>
      <c r="H303" s="160" t="s">
        <v>1</v>
      </c>
      <c r="I303" s="162"/>
      <c r="J303" s="158"/>
      <c r="K303" s="158"/>
      <c r="L303" s="163"/>
      <c r="M303" s="164"/>
      <c r="N303" s="165"/>
      <c r="O303" s="165"/>
      <c r="P303" s="165"/>
      <c r="Q303" s="165"/>
      <c r="R303" s="165"/>
      <c r="S303" s="165"/>
      <c r="T303" s="166"/>
      <c r="AT303" s="167" t="s">
        <v>126</v>
      </c>
      <c r="AU303" s="167" t="s">
        <v>68</v>
      </c>
      <c r="AV303" s="10" t="s">
        <v>63</v>
      </c>
      <c r="AW303" s="10" t="s">
        <v>31</v>
      </c>
      <c r="AX303" s="10" t="s">
        <v>58</v>
      </c>
      <c r="AY303" s="167" t="s">
        <v>116</v>
      </c>
    </row>
    <row r="304" spans="2:51" s="11" customFormat="1">
      <c r="B304" s="168"/>
      <c r="C304" s="169"/>
      <c r="D304" s="159" t="s">
        <v>126</v>
      </c>
      <c r="E304" s="170" t="s">
        <v>1</v>
      </c>
      <c r="F304" s="171" t="s">
        <v>484</v>
      </c>
      <c r="G304" s="169"/>
      <c r="H304" s="172">
        <v>7.5</v>
      </c>
      <c r="I304" s="173"/>
      <c r="J304" s="169"/>
      <c r="K304" s="169"/>
      <c r="L304" s="174"/>
      <c r="M304" s="175"/>
      <c r="N304" s="176"/>
      <c r="O304" s="176"/>
      <c r="P304" s="176"/>
      <c r="Q304" s="176"/>
      <c r="R304" s="176"/>
      <c r="S304" s="176"/>
      <c r="T304" s="177"/>
      <c r="AT304" s="178" t="s">
        <v>126</v>
      </c>
      <c r="AU304" s="178" t="s">
        <v>68</v>
      </c>
      <c r="AV304" s="11" t="s">
        <v>68</v>
      </c>
      <c r="AW304" s="11" t="s">
        <v>31</v>
      </c>
      <c r="AX304" s="11" t="s">
        <v>58</v>
      </c>
      <c r="AY304" s="178" t="s">
        <v>116</v>
      </c>
    </row>
    <row r="305" spans="2:65" s="12" customFormat="1">
      <c r="B305" s="179"/>
      <c r="C305" s="180"/>
      <c r="D305" s="159" t="s">
        <v>126</v>
      </c>
      <c r="E305" s="181" t="s">
        <v>1</v>
      </c>
      <c r="F305" s="182" t="s">
        <v>129</v>
      </c>
      <c r="G305" s="180"/>
      <c r="H305" s="183">
        <v>48.3</v>
      </c>
      <c r="I305" s="184"/>
      <c r="J305" s="180"/>
      <c r="K305" s="180"/>
      <c r="L305" s="185"/>
      <c r="M305" s="186"/>
      <c r="N305" s="187"/>
      <c r="O305" s="187"/>
      <c r="P305" s="187"/>
      <c r="Q305" s="187"/>
      <c r="R305" s="187"/>
      <c r="S305" s="187"/>
      <c r="T305" s="188"/>
      <c r="AT305" s="189" t="s">
        <v>126</v>
      </c>
      <c r="AU305" s="189" t="s">
        <v>68</v>
      </c>
      <c r="AV305" s="12" t="s">
        <v>123</v>
      </c>
      <c r="AW305" s="12" t="s">
        <v>31</v>
      </c>
      <c r="AX305" s="12" t="s">
        <v>63</v>
      </c>
      <c r="AY305" s="189" t="s">
        <v>116</v>
      </c>
    </row>
    <row r="306" spans="2:65" s="1" customFormat="1" ht="16.5" customHeight="1">
      <c r="B306" s="32"/>
      <c r="C306" s="145" t="s">
        <v>485</v>
      </c>
      <c r="D306" s="145" t="s">
        <v>119</v>
      </c>
      <c r="E306" s="146" t="s">
        <v>486</v>
      </c>
      <c r="F306" s="147" t="s">
        <v>487</v>
      </c>
      <c r="G306" s="148" t="s">
        <v>465</v>
      </c>
      <c r="H306" s="149">
        <v>15.7</v>
      </c>
      <c r="I306" s="150"/>
      <c r="J306" s="151">
        <f>ROUND(I306*H306,2)</f>
        <v>0</v>
      </c>
      <c r="K306" s="147" t="s">
        <v>132</v>
      </c>
      <c r="L306" s="34"/>
      <c r="M306" s="152" t="s">
        <v>1</v>
      </c>
      <c r="N306" s="153" t="s">
        <v>37</v>
      </c>
      <c r="O306" s="49"/>
      <c r="P306" s="154">
        <f>O306*H306</f>
        <v>0</v>
      </c>
      <c r="Q306" s="154">
        <v>5.5700000000000003E-3</v>
      </c>
      <c r="R306" s="154">
        <f>Q306*H306</f>
        <v>8.7448999999999999E-2</v>
      </c>
      <c r="S306" s="154">
        <v>0</v>
      </c>
      <c r="T306" s="155">
        <f>S306*H306</f>
        <v>0</v>
      </c>
      <c r="AR306" s="15" t="s">
        <v>221</v>
      </c>
      <c r="AT306" s="15" t="s">
        <v>119</v>
      </c>
      <c r="AU306" s="15" t="s">
        <v>68</v>
      </c>
      <c r="AY306" s="15" t="s">
        <v>116</v>
      </c>
      <c r="BE306" s="156">
        <f>IF(N306="základní",J306,0)</f>
        <v>0</v>
      </c>
      <c r="BF306" s="156">
        <f>IF(N306="snížená",J306,0)</f>
        <v>0</v>
      </c>
      <c r="BG306" s="156">
        <f>IF(N306="zákl. přenesená",J306,0)</f>
        <v>0</v>
      </c>
      <c r="BH306" s="156">
        <f>IF(N306="sníž. přenesená",J306,0)</f>
        <v>0</v>
      </c>
      <c r="BI306" s="156">
        <f>IF(N306="nulová",J306,0)</f>
        <v>0</v>
      </c>
      <c r="BJ306" s="15" t="s">
        <v>124</v>
      </c>
      <c r="BK306" s="156">
        <f>ROUND(I306*H306,2)</f>
        <v>0</v>
      </c>
      <c r="BL306" s="15" t="s">
        <v>221</v>
      </c>
      <c r="BM306" s="15" t="s">
        <v>488</v>
      </c>
    </row>
    <row r="307" spans="2:65" s="10" customFormat="1">
      <c r="B307" s="157"/>
      <c r="C307" s="158"/>
      <c r="D307" s="159" t="s">
        <v>126</v>
      </c>
      <c r="E307" s="160" t="s">
        <v>1</v>
      </c>
      <c r="F307" s="161" t="s">
        <v>489</v>
      </c>
      <c r="G307" s="158"/>
      <c r="H307" s="160" t="s">
        <v>1</v>
      </c>
      <c r="I307" s="162"/>
      <c r="J307" s="158"/>
      <c r="K307" s="158"/>
      <c r="L307" s="163"/>
      <c r="M307" s="164"/>
      <c r="N307" s="165"/>
      <c r="O307" s="165"/>
      <c r="P307" s="165"/>
      <c r="Q307" s="165"/>
      <c r="R307" s="165"/>
      <c r="S307" s="165"/>
      <c r="T307" s="166"/>
      <c r="AT307" s="167" t="s">
        <v>126</v>
      </c>
      <c r="AU307" s="167" t="s">
        <v>68</v>
      </c>
      <c r="AV307" s="10" t="s">
        <v>63</v>
      </c>
      <c r="AW307" s="10" t="s">
        <v>31</v>
      </c>
      <c r="AX307" s="10" t="s">
        <v>58</v>
      </c>
      <c r="AY307" s="167" t="s">
        <v>116</v>
      </c>
    </row>
    <row r="308" spans="2:65" s="11" customFormat="1">
      <c r="B308" s="168"/>
      <c r="C308" s="169"/>
      <c r="D308" s="159" t="s">
        <v>126</v>
      </c>
      <c r="E308" s="170" t="s">
        <v>1</v>
      </c>
      <c r="F308" s="171" t="s">
        <v>490</v>
      </c>
      <c r="G308" s="169"/>
      <c r="H308" s="172">
        <v>15.7</v>
      </c>
      <c r="I308" s="173"/>
      <c r="J308" s="169"/>
      <c r="K308" s="169"/>
      <c r="L308" s="174"/>
      <c r="M308" s="175"/>
      <c r="N308" s="176"/>
      <c r="O308" s="176"/>
      <c r="P308" s="176"/>
      <c r="Q308" s="176"/>
      <c r="R308" s="176"/>
      <c r="S308" s="176"/>
      <c r="T308" s="177"/>
      <c r="AT308" s="178" t="s">
        <v>126</v>
      </c>
      <c r="AU308" s="178" t="s">
        <v>68</v>
      </c>
      <c r="AV308" s="11" t="s">
        <v>68</v>
      </c>
      <c r="AW308" s="11" t="s">
        <v>31</v>
      </c>
      <c r="AX308" s="11" t="s">
        <v>63</v>
      </c>
      <c r="AY308" s="178" t="s">
        <v>116</v>
      </c>
    </row>
    <row r="309" spans="2:65" s="1" customFormat="1" ht="16.5" customHeight="1">
      <c r="B309" s="32"/>
      <c r="C309" s="145" t="s">
        <v>491</v>
      </c>
      <c r="D309" s="145" t="s">
        <v>119</v>
      </c>
      <c r="E309" s="146" t="s">
        <v>492</v>
      </c>
      <c r="F309" s="147" t="s">
        <v>493</v>
      </c>
      <c r="G309" s="148" t="s">
        <v>465</v>
      </c>
      <c r="H309" s="149">
        <v>68</v>
      </c>
      <c r="I309" s="150"/>
      <c r="J309" s="151">
        <f>ROUND(I309*H309,2)</f>
        <v>0</v>
      </c>
      <c r="K309" s="147" t="s">
        <v>132</v>
      </c>
      <c r="L309" s="34"/>
      <c r="M309" s="152" t="s">
        <v>1</v>
      </c>
      <c r="N309" s="153" t="s">
        <v>37</v>
      </c>
      <c r="O309" s="49"/>
      <c r="P309" s="154">
        <f>O309*H309</f>
        <v>0</v>
      </c>
      <c r="Q309" s="154">
        <v>6.1199999999999996E-3</v>
      </c>
      <c r="R309" s="154">
        <f>Q309*H309</f>
        <v>0.41615999999999997</v>
      </c>
      <c r="S309" s="154">
        <v>0</v>
      </c>
      <c r="T309" s="155">
        <f>S309*H309</f>
        <v>0</v>
      </c>
      <c r="AR309" s="15" t="s">
        <v>221</v>
      </c>
      <c r="AT309" s="15" t="s">
        <v>119</v>
      </c>
      <c r="AU309" s="15" t="s">
        <v>68</v>
      </c>
      <c r="AY309" s="15" t="s">
        <v>116</v>
      </c>
      <c r="BE309" s="156">
        <f>IF(N309="základní",J309,0)</f>
        <v>0</v>
      </c>
      <c r="BF309" s="156">
        <f>IF(N309="snížená",J309,0)</f>
        <v>0</v>
      </c>
      <c r="BG309" s="156">
        <f>IF(N309="zákl. přenesená",J309,0)</f>
        <v>0</v>
      </c>
      <c r="BH309" s="156">
        <f>IF(N309="sníž. přenesená",J309,0)</f>
        <v>0</v>
      </c>
      <c r="BI309" s="156">
        <f>IF(N309="nulová",J309,0)</f>
        <v>0</v>
      </c>
      <c r="BJ309" s="15" t="s">
        <v>124</v>
      </c>
      <c r="BK309" s="156">
        <f>ROUND(I309*H309,2)</f>
        <v>0</v>
      </c>
      <c r="BL309" s="15" t="s">
        <v>221</v>
      </c>
      <c r="BM309" s="15" t="s">
        <v>494</v>
      </c>
    </row>
    <row r="310" spans="2:65" s="11" customFormat="1">
      <c r="B310" s="168"/>
      <c r="C310" s="169"/>
      <c r="D310" s="159" t="s">
        <v>126</v>
      </c>
      <c r="E310" s="170" t="s">
        <v>1</v>
      </c>
      <c r="F310" s="171" t="s">
        <v>495</v>
      </c>
      <c r="G310" s="169"/>
      <c r="H310" s="172">
        <v>68</v>
      </c>
      <c r="I310" s="173"/>
      <c r="J310" s="169"/>
      <c r="K310" s="169"/>
      <c r="L310" s="174"/>
      <c r="M310" s="175"/>
      <c r="N310" s="176"/>
      <c r="O310" s="176"/>
      <c r="P310" s="176"/>
      <c r="Q310" s="176"/>
      <c r="R310" s="176"/>
      <c r="S310" s="176"/>
      <c r="T310" s="177"/>
      <c r="AT310" s="178" t="s">
        <v>126</v>
      </c>
      <c r="AU310" s="178" t="s">
        <v>68</v>
      </c>
      <c r="AV310" s="11" t="s">
        <v>68</v>
      </c>
      <c r="AW310" s="11" t="s">
        <v>31</v>
      </c>
      <c r="AX310" s="11" t="s">
        <v>63</v>
      </c>
      <c r="AY310" s="178" t="s">
        <v>116</v>
      </c>
    </row>
    <row r="311" spans="2:65" s="1" customFormat="1" ht="16.5" customHeight="1">
      <c r="B311" s="32"/>
      <c r="C311" s="145" t="s">
        <v>496</v>
      </c>
      <c r="D311" s="145" t="s">
        <v>119</v>
      </c>
      <c r="E311" s="146" t="s">
        <v>497</v>
      </c>
      <c r="F311" s="147" t="s">
        <v>498</v>
      </c>
      <c r="G311" s="148" t="s">
        <v>465</v>
      </c>
      <c r="H311" s="149">
        <v>18.100000000000001</v>
      </c>
      <c r="I311" s="150"/>
      <c r="J311" s="151">
        <f>ROUND(I311*H311,2)</f>
        <v>0</v>
      </c>
      <c r="K311" s="147" t="s">
        <v>132</v>
      </c>
      <c r="L311" s="34"/>
      <c r="M311" s="152" t="s">
        <v>1</v>
      </c>
      <c r="N311" s="153" t="s">
        <v>37</v>
      </c>
      <c r="O311" s="49"/>
      <c r="P311" s="154">
        <f>O311*H311</f>
        <v>0</v>
      </c>
      <c r="Q311" s="154">
        <v>7.1000000000000004E-3</v>
      </c>
      <c r="R311" s="154">
        <f>Q311*H311</f>
        <v>0.12851000000000001</v>
      </c>
      <c r="S311" s="154">
        <v>0</v>
      </c>
      <c r="T311" s="155">
        <f>S311*H311</f>
        <v>0</v>
      </c>
      <c r="AR311" s="15" t="s">
        <v>221</v>
      </c>
      <c r="AT311" s="15" t="s">
        <v>119</v>
      </c>
      <c r="AU311" s="15" t="s">
        <v>68</v>
      </c>
      <c r="AY311" s="15" t="s">
        <v>116</v>
      </c>
      <c r="BE311" s="156">
        <f>IF(N311="základní",J311,0)</f>
        <v>0</v>
      </c>
      <c r="BF311" s="156">
        <f>IF(N311="snížená",J311,0)</f>
        <v>0</v>
      </c>
      <c r="BG311" s="156">
        <f>IF(N311="zákl. přenesená",J311,0)</f>
        <v>0</v>
      </c>
      <c r="BH311" s="156">
        <f>IF(N311="sníž. přenesená",J311,0)</f>
        <v>0</v>
      </c>
      <c r="BI311" s="156">
        <f>IF(N311="nulová",J311,0)</f>
        <v>0</v>
      </c>
      <c r="BJ311" s="15" t="s">
        <v>124</v>
      </c>
      <c r="BK311" s="156">
        <f>ROUND(I311*H311,2)</f>
        <v>0</v>
      </c>
      <c r="BL311" s="15" t="s">
        <v>221</v>
      </c>
      <c r="BM311" s="15" t="s">
        <v>499</v>
      </c>
    </row>
    <row r="312" spans="2:65" s="10" customFormat="1">
      <c r="B312" s="157"/>
      <c r="C312" s="158"/>
      <c r="D312" s="159" t="s">
        <v>126</v>
      </c>
      <c r="E312" s="160" t="s">
        <v>1</v>
      </c>
      <c r="F312" s="161" t="s">
        <v>500</v>
      </c>
      <c r="G312" s="158"/>
      <c r="H312" s="160" t="s">
        <v>1</v>
      </c>
      <c r="I312" s="162"/>
      <c r="J312" s="158"/>
      <c r="K312" s="158"/>
      <c r="L312" s="163"/>
      <c r="M312" s="164"/>
      <c r="N312" s="165"/>
      <c r="O312" s="165"/>
      <c r="P312" s="165"/>
      <c r="Q312" s="165"/>
      <c r="R312" s="165"/>
      <c r="S312" s="165"/>
      <c r="T312" s="166"/>
      <c r="AT312" s="167" t="s">
        <v>126</v>
      </c>
      <c r="AU312" s="167" t="s">
        <v>68</v>
      </c>
      <c r="AV312" s="10" t="s">
        <v>63</v>
      </c>
      <c r="AW312" s="10" t="s">
        <v>31</v>
      </c>
      <c r="AX312" s="10" t="s">
        <v>58</v>
      </c>
      <c r="AY312" s="167" t="s">
        <v>116</v>
      </c>
    </row>
    <row r="313" spans="2:65" s="11" customFormat="1">
      <c r="B313" s="168"/>
      <c r="C313" s="169"/>
      <c r="D313" s="159" t="s">
        <v>126</v>
      </c>
      <c r="E313" s="170" t="s">
        <v>1</v>
      </c>
      <c r="F313" s="171" t="s">
        <v>501</v>
      </c>
      <c r="G313" s="169"/>
      <c r="H313" s="172">
        <v>18.100000000000001</v>
      </c>
      <c r="I313" s="173"/>
      <c r="J313" s="169"/>
      <c r="K313" s="169"/>
      <c r="L313" s="174"/>
      <c r="M313" s="175"/>
      <c r="N313" s="176"/>
      <c r="O313" s="176"/>
      <c r="P313" s="176"/>
      <c r="Q313" s="176"/>
      <c r="R313" s="176"/>
      <c r="S313" s="176"/>
      <c r="T313" s="177"/>
      <c r="AT313" s="178" t="s">
        <v>126</v>
      </c>
      <c r="AU313" s="178" t="s">
        <v>68</v>
      </c>
      <c r="AV313" s="11" t="s">
        <v>68</v>
      </c>
      <c r="AW313" s="11" t="s">
        <v>31</v>
      </c>
      <c r="AX313" s="11" t="s">
        <v>63</v>
      </c>
      <c r="AY313" s="178" t="s">
        <v>116</v>
      </c>
    </row>
    <row r="314" spans="2:65" s="1" customFormat="1" ht="16.5" customHeight="1">
      <c r="B314" s="32"/>
      <c r="C314" s="145" t="s">
        <v>502</v>
      </c>
      <c r="D314" s="145" t="s">
        <v>119</v>
      </c>
      <c r="E314" s="146" t="s">
        <v>503</v>
      </c>
      <c r="F314" s="147" t="s">
        <v>504</v>
      </c>
      <c r="G314" s="148" t="s">
        <v>465</v>
      </c>
      <c r="H314" s="149">
        <v>12</v>
      </c>
      <c r="I314" s="150"/>
      <c r="J314" s="151">
        <f>ROUND(I314*H314,2)</f>
        <v>0</v>
      </c>
      <c r="K314" s="147" t="s">
        <v>132</v>
      </c>
      <c r="L314" s="34"/>
      <c r="M314" s="152" t="s">
        <v>1</v>
      </c>
      <c r="N314" s="153" t="s">
        <v>37</v>
      </c>
      <c r="O314" s="49"/>
      <c r="P314" s="154">
        <f>O314*H314</f>
        <v>0</v>
      </c>
      <c r="Q314" s="154">
        <v>6.1199999999999996E-3</v>
      </c>
      <c r="R314" s="154">
        <f>Q314*H314</f>
        <v>7.3439999999999991E-2</v>
      </c>
      <c r="S314" s="154">
        <v>0</v>
      </c>
      <c r="T314" s="155">
        <f>S314*H314</f>
        <v>0</v>
      </c>
      <c r="AR314" s="15" t="s">
        <v>221</v>
      </c>
      <c r="AT314" s="15" t="s">
        <v>119</v>
      </c>
      <c r="AU314" s="15" t="s">
        <v>68</v>
      </c>
      <c r="AY314" s="15" t="s">
        <v>116</v>
      </c>
      <c r="BE314" s="156">
        <f>IF(N314="základní",J314,0)</f>
        <v>0</v>
      </c>
      <c r="BF314" s="156">
        <f>IF(N314="snížená",J314,0)</f>
        <v>0</v>
      </c>
      <c r="BG314" s="156">
        <f>IF(N314="zákl. přenesená",J314,0)</f>
        <v>0</v>
      </c>
      <c r="BH314" s="156">
        <f>IF(N314="sníž. přenesená",J314,0)</f>
        <v>0</v>
      </c>
      <c r="BI314" s="156">
        <f>IF(N314="nulová",J314,0)</f>
        <v>0</v>
      </c>
      <c r="BJ314" s="15" t="s">
        <v>124</v>
      </c>
      <c r="BK314" s="156">
        <f>ROUND(I314*H314,2)</f>
        <v>0</v>
      </c>
      <c r="BL314" s="15" t="s">
        <v>221</v>
      </c>
      <c r="BM314" s="15" t="s">
        <v>505</v>
      </c>
    </row>
    <row r="315" spans="2:65" s="10" customFormat="1">
      <c r="B315" s="157"/>
      <c r="C315" s="158"/>
      <c r="D315" s="159" t="s">
        <v>126</v>
      </c>
      <c r="E315" s="160" t="s">
        <v>1</v>
      </c>
      <c r="F315" s="161" t="s">
        <v>506</v>
      </c>
      <c r="G315" s="158"/>
      <c r="H315" s="160" t="s">
        <v>1</v>
      </c>
      <c r="I315" s="162"/>
      <c r="J315" s="158"/>
      <c r="K315" s="158"/>
      <c r="L315" s="163"/>
      <c r="M315" s="164"/>
      <c r="N315" s="165"/>
      <c r="O315" s="165"/>
      <c r="P315" s="165"/>
      <c r="Q315" s="165"/>
      <c r="R315" s="165"/>
      <c r="S315" s="165"/>
      <c r="T315" s="166"/>
      <c r="AT315" s="167" t="s">
        <v>126</v>
      </c>
      <c r="AU315" s="167" t="s">
        <v>68</v>
      </c>
      <c r="AV315" s="10" t="s">
        <v>63</v>
      </c>
      <c r="AW315" s="10" t="s">
        <v>31</v>
      </c>
      <c r="AX315" s="10" t="s">
        <v>58</v>
      </c>
      <c r="AY315" s="167" t="s">
        <v>116</v>
      </c>
    </row>
    <row r="316" spans="2:65" s="11" customFormat="1">
      <c r="B316" s="168"/>
      <c r="C316" s="169"/>
      <c r="D316" s="159" t="s">
        <v>126</v>
      </c>
      <c r="E316" s="170" t="s">
        <v>1</v>
      </c>
      <c r="F316" s="171" t="s">
        <v>507</v>
      </c>
      <c r="G316" s="169"/>
      <c r="H316" s="172">
        <v>12</v>
      </c>
      <c r="I316" s="173"/>
      <c r="J316" s="169"/>
      <c r="K316" s="169"/>
      <c r="L316" s="174"/>
      <c r="M316" s="175"/>
      <c r="N316" s="176"/>
      <c r="O316" s="176"/>
      <c r="P316" s="176"/>
      <c r="Q316" s="176"/>
      <c r="R316" s="176"/>
      <c r="S316" s="176"/>
      <c r="T316" s="177"/>
      <c r="AT316" s="178" t="s">
        <v>126</v>
      </c>
      <c r="AU316" s="178" t="s">
        <v>68</v>
      </c>
      <c r="AV316" s="11" t="s">
        <v>68</v>
      </c>
      <c r="AW316" s="11" t="s">
        <v>31</v>
      </c>
      <c r="AX316" s="11" t="s">
        <v>63</v>
      </c>
      <c r="AY316" s="178" t="s">
        <v>116</v>
      </c>
    </row>
    <row r="317" spans="2:65" s="1" customFormat="1" ht="16.5" customHeight="1">
      <c r="B317" s="32"/>
      <c r="C317" s="145" t="s">
        <v>508</v>
      </c>
      <c r="D317" s="145" t="s">
        <v>119</v>
      </c>
      <c r="E317" s="146" t="s">
        <v>509</v>
      </c>
      <c r="F317" s="147" t="s">
        <v>510</v>
      </c>
      <c r="G317" s="148" t="s">
        <v>465</v>
      </c>
      <c r="H317" s="149">
        <v>15.1</v>
      </c>
      <c r="I317" s="150"/>
      <c r="J317" s="151">
        <f>ROUND(I317*H317,2)</f>
        <v>0</v>
      </c>
      <c r="K317" s="147" t="s">
        <v>1</v>
      </c>
      <c r="L317" s="34"/>
      <c r="M317" s="152" t="s">
        <v>1</v>
      </c>
      <c r="N317" s="153" t="s">
        <v>37</v>
      </c>
      <c r="O317" s="49"/>
      <c r="P317" s="154">
        <f>O317*H317</f>
        <v>0</v>
      </c>
      <c r="Q317" s="154">
        <v>2.2699999999999999E-3</v>
      </c>
      <c r="R317" s="154">
        <f>Q317*H317</f>
        <v>3.4276999999999995E-2</v>
      </c>
      <c r="S317" s="154">
        <v>0</v>
      </c>
      <c r="T317" s="155">
        <f>S317*H317</f>
        <v>0</v>
      </c>
      <c r="AR317" s="15" t="s">
        <v>221</v>
      </c>
      <c r="AT317" s="15" t="s">
        <v>119</v>
      </c>
      <c r="AU317" s="15" t="s">
        <v>68</v>
      </c>
      <c r="AY317" s="15" t="s">
        <v>116</v>
      </c>
      <c r="BE317" s="156">
        <f>IF(N317="základní",J317,0)</f>
        <v>0</v>
      </c>
      <c r="BF317" s="156">
        <f>IF(N317="snížená",J317,0)</f>
        <v>0</v>
      </c>
      <c r="BG317" s="156">
        <f>IF(N317="zákl. přenesená",J317,0)</f>
        <v>0</v>
      </c>
      <c r="BH317" s="156">
        <f>IF(N317="sníž. přenesená",J317,0)</f>
        <v>0</v>
      </c>
      <c r="BI317" s="156">
        <f>IF(N317="nulová",J317,0)</f>
        <v>0</v>
      </c>
      <c r="BJ317" s="15" t="s">
        <v>124</v>
      </c>
      <c r="BK317" s="156">
        <f>ROUND(I317*H317,2)</f>
        <v>0</v>
      </c>
      <c r="BL317" s="15" t="s">
        <v>221</v>
      </c>
      <c r="BM317" s="15" t="s">
        <v>511</v>
      </c>
    </row>
    <row r="318" spans="2:65" s="11" customFormat="1">
      <c r="B318" s="168"/>
      <c r="C318" s="169"/>
      <c r="D318" s="159" t="s">
        <v>126</v>
      </c>
      <c r="E318" s="170" t="s">
        <v>1</v>
      </c>
      <c r="F318" s="171" t="s">
        <v>512</v>
      </c>
      <c r="G318" s="169"/>
      <c r="H318" s="172">
        <v>15.1</v>
      </c>
      <c r="I318" s="173"/>
      <c r="J318" s="169"/>
      <c r="K318" s="169"/>
      <c r="L318" s="174"/>
      <c r="M318" s="175"/>
      <c r="N318" s="176"/>
      <c r="O318" s="176"/>
      <c r="P318" s="176"/>
      <c r="Q318" s="176"/>
      <c r="R318" s="176"/>
      <c r="S318" s="176"/>
      <c r="T318" s="177"/>
      <c r="AT318" s="178" t="s">
        <v>126</v>
      </c>
      <c r="AU318" s="178" t="s">
        <v>68</v>
      </c>
      <c r="AV318" s="11" t="s">
        <v>68</v>
      </c>
      <c r="AW318" s="11" t="s">
        <v>31</v>
      </c>
      <c r="AX318" s="11" t="s">
        <v>63</v>
      </c>
      <c r="AY318" s="178" t="s">
        <v>116</v>
      </c>
    </row>
    <row r="319" spans="2:65" s="1" customFormat="1" ht="16.5" customHeight="1">
      <c r="B319" s="32"/>
      <c r="C319" s="145" t="s">
        <v>513</v>
      </c>
      <c r="D319" s="145" t="s">
        <v>119</v>
      </c>
      <c r="E319" s="146" t="s">
        <v>514</v>
      </c>
      <c r="F319" s="147" t="s">
        <v>515</v>
      </c>
      <c r="G319" s="148" t="s">
        <v>465</v>
      </c>
      <c r="H319" s="149">
        <v>80.3</v>
      </c>
      <c r="I319" s="150"/>
      <c r="J319" s="151">
        <f>ROUND(I319*H319,2)</f>
        <v>0</v>
      </c>
      <c r="K319" s="147" t="s">
        <v>132</v>
      </c>
      <c r="L319" s="34"/>
      <c r="M319" s="152" t="s">
        <v>1</v>
      </c>
      <c r="N319" s="153" t="s">
        <v>37</v>
      </c>
      <c r="O319" s="49"/>
      <c r="P319" s="154">
        <f>O319*H319</f>
        <v>0</v>
      </c>
      <c r="Q319" s="154">
        <v>1.9300000000000001E-3</v>
      </c>
      <c r="R319" s="154">
        <f>Q319*H319</f>
        <v>0.15497900000000001</v>
      </c>
      <c r="S319" s="154">
        <v>0</v>
      </c>
      <c r="T319" s="155">
        <f>S319*H319</f>
        <v>0</v>
      </c>
      <c r="AR319" s="15" t="s">
        <v>221</v>
      </c>
      <c r="AT319" s="15" t="s">
        <v>119</v>
      </c>
      <c r="AU319" s="15" t="s">
        <v>68</v>
      </c>
      <c r="AY319" s="15" t="s">
        <v>116</v>
      </c>
      <c r="BE319" s="156">
        <f>IF(N319="základní",J319,0)</f>
        <v>0</v>
      </c>
      <c r="BF319" s="156">
        <f>IF(N319="snížená",J319,0)</f>
        <v>0</v>
      </c>
      <c r="BG319" s="156">
        <f>IF(N319="zákl. přenesená",J319,0)</f>
        <v>0</v>
      </c>
      <c r="BH319" s="156">
        <f>IF(N319="sníž. přenesená",J319,0)</f>
        <v>0</v>
      </c>
      <c r="BI319" s="156">
        <f>IF(N319="nulová",J319,0)</f>
        <v>0</v>
      </c>
      <c r="BJ319" s="15" t="s">
        <v>124</v>
      </c>
      <c r="BK319" s="156">
        <f>ROUND(I319*H319,2)</f>
        <v>0</v>
      </c>
      <c r="BL319" s="15" t="s">
        <v>221</v>
      </c>
      <c r="BM319" s="15" t="s">
        <v>516</v>
      </c>
    </row>
    <row r="320" spans="2:65" s="11" customFormat="1">
      <c r="B320" s="168"/>
      <c r="C320" s="169"/>
      <c r="D320" s="159" t="s">
        <v>126</v>
      </c>
      <c r="E320" s="170" t="s">
        <v>1</v>
      </c>
      <c r="F320" s="171" t="s">
        <v>75</v>
      </c>
      <c r="G320" s="169"/>
      <c r="H320" s="172">
        <v>80.3</v>
      </c>
      <c r="I320" s="173"/>
      <c r="J320" s="169"/>
      <c r="K320" s="169"/>
      <c r="L320" s="174"/>
      <c r="M320" s="175"/>
      <c r="N320" s="176"/>
      <c r="O320" s="176"/>
      <c r="P320" s="176"/>
      <c r="Q320" s="176"/>
      <c r="R320" s="176"/>
      <c r="S320" s="176"/>
      <c r="T320" s="177"/>
      <c r="AT320" s="178" t="s">
        <v>126</v>
      </c>
      <c r="AU320" s="178" t="s">
        <v>68</v>
      </c>
      <c r="AV320" s="11" t="s">
        <v>68</v>
      </c>
      <c r="AW320" s="11" t="s">
        <v>31</v>
      </c>
      <c r="AX320" s="11" t="s">
        <v>63</v>
      </c>
      <c r="AY320" s="178" t="s">
        <v>116</v>
      </c>
    </row>
    <row r="321" spans="2:65" s="1" customFormat="1" ht="16.5" customHeight="1">
      <c r="B321" s="32"/>
      <c r="C321" s="145" t="s">
        <v>517</v>
      </c>
      <c r="D321" s="145" t="s">
        <v>119</v>
      </c>
      <c r="E321" s="146" t="s">
        <v>518</v>
      </c>
      <c r="F321" s="147" t="s">
        <v>519</v>
      </c>
      <c r="G321" s="148" t="s">
        <v>465</v>
      </c>
      <c r="H321" s="149">
        <v>102.5</v>
      </c>
      <c r="I321" s="150"/>
      <c r="J321" s="151">
        <f>ROUND(I321*H321,2)</f>
        <v>0</v>
      </c>
      <c r="K321" s="147" t="s">
        <v>1</v>
      </c>
      <c r="L321" s="34"/>
      <c r="M321" s="152" t="s">
        <v>1</v>
      </c>
      <c r="N321" s="153" t="s">
        <v>37</v>
      </c>
      <c r="O321" s="49"/>
      <c r="P321" s="154">
        <f>O321*H321</f>
        <v>0</v>
      </c>
      <c r="Q321" s="154">
        <v>6.3000000000000003E-4</v>
      </c>
      <c r="R321" s="154">
        <f>Q321*H321</f>
        <v>6.4575000000000007E-2</v>
      </c>
      <c r="S321" s="154">
        <v>0</v>
      </c>
      <c r="T321" s="155">
        <f>S321*H321</f>
        <v>0</v>
      </c>
      <c r="AR321" s="15" t="s">
        <v>221</v>
      </c>
      <c r="AT321" s="15" t="s">
        <v>119</v>
      </c>
      <c r="AU321" s="15" t="s">
        <v>68</v>
      </c>
      <c r="AY321" s="15" t="s">
        <v>116</v>
      </c>
      <c r="BE321" s="156">
        <f>IF(N321="základní",J321,0)</f>
        <v>0</v>
      </c>
      <c r="BF321" s="156">
        <f>IF(N321="snížená",J321,0)</f>
        <v>0</v>
      </c>
      <c r="BG321" s="156">
        <f>IF(N321="zákl. přenesená",J321,0)</f>
        <v>0</v>
      </c>
      <c r="BH321" s="156">
        <f>IF(N321="sníž. přenesená",J321,0)</f>
        <v>0</v>
      </c>
      <c r="BI321" s="156">
        <f>IF(N321="nulová",J321,0)</f>
        <v>0</v>
      </c>
      <c r="BJ321" s="15" t="s">
        <v>124</v>
      </c>
      <c r="BK321" s="156">
        <f>ROUND(I321*H321,2)</f>
        <v>0</v>
      </c>
      <c r="BL321" s="15" t="s">
        <v>221</v>
      </c>
      <c r="BM321" s="15" t="s">
        <v>520</v>
      </c>
    </row>
    <row r="322" spans="2:65" s="11" customFormat="1">
      <c r="B322" s="168"/>
      <c r="C322" s="169"/>
      <c r="D322" s="159" t="s">
        <v>126</v>
      </c>
      <c r="E322" s="170" t="s">
        <v>1</v>
      </c>
      <c r="F322" s="171" t="s">
        <v>521</v>
      </c>
      <c r="G322" s="169"/>
      <c r="H322" s="172">
        <v>50</v>
      </c>
      <c r="I322" s="173"/>
      <c r="J322" s="169"/>
      <c r="K322" s="169"/>
      <c r="L322" s="174"/>
      <c r="M322" s="175"/>
      <c r="N322" s="176"/>
      <c r="O322" s="176"/>
      <c r="P322" s="176"/>
      <c r="Q322" s="176"/>
      <c r="R322" s="176"/>
      <c r="S322" s="176"/>
      <c r="T322" s="177"/>
      <c r="AT322" s="178" t="s">
        <v>126</v>
      </c>
      <c r="AU322" s="178" t="s">
        <v>68</v>
      </c>
      <c r="AV322" s="11" t="s">
        <v>68</v>
      </c>
      <c r="AW322" s="11" t="s">
        <v>31</v>
      </c>
      <c r="AX322" s="11" t="s">
        <v>58</v>
      </c>
      <c r="AY322" s="178" t="s">
        <v>116</v>
      </c>
    </row>
    <row r="323" spans="2:65" s="11" customFormat="1">
      <c r="B323" s="168"/>
      <c r="C323" s="169"/>
      <c r="D323" s="159" t="s">
        <v>126</v>
      </c>
      <c r="E323" s="170" t="s">
        <v>1</v>
      </c>
      <c r="F323" s="171" t="s">
        <v>522</v>
      </c>
      <c r="G323" s="169"/>
      <c r="H323" s="172">
        <v>52.5</v>
      </c>
      <c r="I323" s="173"/>
      <c r="J323" s="169"/>
      <c r="K323" s="169"/>
      <c r="L323" s="174"/>
      <c r="M323" s="175"/>
      <c r="N323" s="176"/>
      <c r="O323" s="176"/>
      <c r="P323" s="176"/>
      <c r="Q323" s="176"/>
      <c r="R323" s="176"/>
      <c r="S323" s="176"/>
      <c r="T323" s="177"/>
      <c r="AT323" s="178" t="s">
        <v>126</v>
      </c>
      <c r="AU323" s="178" t="s">
        <v>68</v>
      </c>
      <c r="AV323" s="11" t="s">
        <v>68</v>
      </c>
      <c r="AW323" s="11" t="s">
        <v>31</v>
      </c>
      <c r="AX323" s="11" t="s">
        <v>58</v>
      </c>
      <c r="AY323" s="178" t="s">
        <v>116</v>
      </c>
    </row>
    <row r="324" spans="2:65" s="12" customFormat="1">
      <c r="B324" s="179"/>
      <c r="C324" s="180"/>
      <c r="D324" s="159" t="s">
        <v>126</v>
      </c>
      <c r="E324" s="181" t="s">
        <v>1</v>
      </c>
      <c r="F324" s="182" t="s">
        <v>129</v>
      </c>
      <c r="G324" s="180"/>
      <c r="H324" s="183">
        <v>102.5</v>
      </c>
      <c r="I324" s="184"/>
      <c r="J324" s="180"/>
      <c r="K324" s="180"/>
      <c r="L324" s="185"/>
      <c r="M324" s="186"/>
      <c r="N324" s="187"/>
      <c r="O324" s="187"/>
      <c r="P324" s="187"/>
      <c r="Q324" s="187"/>
      <c r="R324" s="187"/>
      <c r="S324" s="187"/>
      <c r="T324" s="188"/>
      <c r="AT324" s="189" t="s">
        <v>126</v>
      </c>
      <c r="AU324" s="189" t="s">
        <v>68</v>
      </c>
      <c r="AV324" s="12" t="s">
        <v>123</v>
      </c>
      <c r="AW324" s="12" t="s">
        <v>31</v>
      </c>
      <c r="AX324" s="12" t="s">
        <v>63</v>
      </c>
      <c r="AY324" s="189" t="s">
        <v>116</v>
      </c>
    </row>
    <row r="325" spans="2:65" s="1" customFormat="1" ht="16.5" customHeight="1">
      <c r="B325" s="32"/>
      <c r="C325" s="145" t="s">
        <v>523</v>
      </c>
      <c r="D325" s="145" t="s">
        <v>119</v>
      </c>
      <c r="E325" s="146" t="s">
        <v>524</v>
      </c>
      <c r="F325" s="147" t="s">
        <v>525</v>
      </c>
      <c r="G325" s="148" t="s">
        <v>465</v>
      </c>
      <c r="H325" s="149">
        <v>52.5</v>
      </c>
      <c r="I325" s="150"/>
      <c r="J325" s="151">
        <f>ROUND(I325*H325,2)</f>
        <v>0</v>
      </c>
      <c r="K325" s="147" t="s">
        <v>132</v>
      </c>
      <c r="L325" s="34"/>
      <c r="M325" s="152" t="s">
        <v>1</v>
      </c>
      <c r="N325" s="153" t="s">
        <v>37</v>
      </c>
      <c r="O325" s="49"/>
      <c r="P325" s="154">
        <f>O325*H325</f>
        <v>0</v>
      </c>
      <c r="Q325" s="154">
        <v>1.9E-3</v>
      </c>
      <c r="R325" s="154">
        <f>Q325*H325</f>
        <v>9.9750000000000005E-2</v>
      </c>
      <c r="S325" s="154">
        <v>0</v>
      </c>
      <c r="T325" s="155">
        <f>S325*H325</f>
        <v>0</v>
      </c>
      <c r="AR325" s="15" t="s">
        <v>221</v>
      </c>
      <c r="AT325" s="15" t="s">
        <v>119</v>
      </c>
      <c r="AU325" s="15" t="s">
        <v>68</v>
      </c>
      <c r="AY325" s="15" t="s">
        <v>116</v>
      </c>
      <c r="BE325" s="156">
        <f>IF(N325="základní",J325,0)</f>
        <v>0</v>
      </c>
      <c r="BF325" s="156">
        <f>IF(N325="snížená",J325,0)</f>
        <v>0</v>
      </c>
      <c r="BG325" s="156">
        <f>IF(N325="zákl. přenesená",J325,0)</f>
        <v>0</v>
      </c>
      <c r="BH325" s="156">
        <f>IF(N325="sníž. přenesená",J325,0)</f>
        <v>0</v>
      </c>
      <c r="BI325" s="156">
        <f>IF(N325="nulová",J325,0)</f>
        <v>0</v>
      </c>
      <c r="BJ325" s="15" t="s">
        <v>124</v>
      </c>
      <c r="BK325" s="156">
        <f>ROUND(I325*H325,2)</f>
        <v>0</v>
      </c>
      <c r="BL325" s="15" t="s">
        <v>221</v>
      </c>
      <c r="BM325" s="15" t="s">
        <v>526</v>
      </c>
    </row>
    <row r="326" spans="2:65" s="10" customFormat="1">
      <c r="B326" s="157"/>
      <c r="C326" s="158"/>
      <c r="D326" s="159" t="s">
        <v>126</v>
      </c>
      <c r="E326" s="160" t="s">
        <v>1</v>
      </c>
      <c r="F326" s="161" t="s">
        <v>527</v>
      </c>
      <c r="G326" s="158"/>
      <c r="H326" s="160" t="s">
        <v>1</v>
      </c>
      <c r="I326" s="162"/>
      <c r="J326" s="158"/>
      <c r="K326" s="158"/>
      <c r="L326" s="163"/>
      <c r="M326" s="164"/>
      <c r="N326" s="165"/>
      <c r="O326" s="165"/>
      <c r="P326" s="165"/>
      <c r="Q326" s="165"/>
      <c r="R326" s="165"/>
      <c r="S326" s="165"/>
      <c r="T326" s="166"/>
      <c r="AT326" s="167" t="s">
        <v>126</v>
      </c>
      <c r="AU326" s="167" t="s">
        <v>68</v>
      </c>
      <c r="AV326" s="10" t="s">
        <v>63</v>
      </c>
      <c r="AW326" s="10" t="s">
        <v>31</v>
      </c>
      <c r="AX326" s="10" t="s">
        <v>58</v>
      </c>
      <c r="AY326" s="167" t="s">
        <v>116</v>
      </c>
    </row>
    <row r="327" spans="2:65" s="11" customFormat="1">
      <c r="B327" s="168"/>
      <c r="C327" s="169"/>
      <c r="D327" s="159" t="s">
        <v>126</v>
      </c>
      <c r="E327" s="170" t="s">
        <v>1</v>
      </c>
      <c r="F327" s="171" t="s">
        <v>522</v>
      </c>
      <c r="G327" s="169"/>
      <c r="H327" s="172">
        <v>52.5</v>
      </c>
      <c r="I327" s="173"/>
      <c r="J327" s="169"/>
      <c r="K327" s="169"/>
      <c r="L327" s="174"/>
      <c r="M327" s="175"/>
      <c r="N327" s="176"/>
      <c r="O327" s="176"/>
      <c r="P327" s="176"/>
      <c r="Q327" s="176"/>
      <c r="R327" s="176"/>
      <c r="S327" s="176"/>
      <c r="T327" s="177"/>
      <c r="AT327" s="178" t="s">
        <v>126</v>
      </c>
      <c r="AU327" s="178" t="s">
        <v>68</v>
      </c>
      <c r="AV327" s="11" t="s">
        <v>68</v>
      </c>
      <c r="AW327" s="11" t="s">
        <v>31</v>
      </c>
      <c r="AX327" s="11" t="s">
        <v>63</v>
      </c>
      <c r="AY327" s="178" t="s">
        <v>116</v>
      </c>
    </row>
    <row r="328" spans="2:65" s="1" customFormat="1" ht="16.5" customHeight="1">
      <c r="B328" s="32"/>
      <c r="C328" s="145" t="s">
        <v>528</v>
      </c>
      <c r="D328" s="145" t="s">
        <v>119</v>
      </c>
      <c r="E328" s="146" t="s">
        <v>529</v>
      </c>
      <c r="F328" s="147" t="s">
        <v>530</v>
      </c>
      <c r="G328" s="148" t="s">
        <v>166</v>
      </c>
      <c r="H328" s="149">
        <v>1</v>
      </c>
      <c r="I328" s="150"/>
      <c r="J328" s="151">
        <f>ROUND(I328*H328,2)</f>
        <v>0</v>
      </c>
      <c r="K328" s="147" t="s">
        <v>1</v>
      </c>
      <c r="L328" s="34"/>
      <c r="M328" s="152" t="s">
        <v>1</v>
      </c>
      <c r="N328" s="153" t="s">
        <v>37</v>
      </c>
      <c r="O328" s="49"/>
      <c r="P328" s="154">
        <f>O328*H328</f>
        <v>0</v>
      </c>
      <c r="Q328" s="154">
        <v>6.3699999999999998E-3</v>
      </c>
      <c r="R328" s="154">
        <f>Q328*H328</f>
        <v>6.3699999999999998E-3</v>
      </c>
      <c r="S328" s="154">
        <v>0</v>
      </c>
      <c r="T328" s="155">
        <f>S328*H328</f>
        <v>0</v>
      </c>
      <c r="AR328" s="15" t="s">
        <v>221</v>
      </c>
      <c r="AT328" s="15" t="s">
        <v>119</v>
      </c>
      <c r="AU328" s="15" t="s">
        <v>68</v>
      </c>
      <c r="AY328" s="15" t="s">
        <v>116</v>
      </c>
      <c r="BE328" s="156">
        <f>IF(N328="základní",J328,0)</f>
        <v>0</v>
      </c>
      <c r="BF328" s="156">
        <f>IF(N328="snížená",J328,0)</f>
        <v>0</v>
      </c>
      <c r="BG328" s="156">
        <f>IF(N328="zákl. přenesená",J328,0)</f>
        <v>0</v>
      </c>
      <c r="BH328" s="156">
        <f>IF(N328="sníž. přenesená",J328,0)</f>
        <v>0</v>
      </c>
      <c r="BI328" s="156">
        <f>IF(N328="nulová",J328,0)</f>
        <v>0</v>
      </c>
      <c r="BJ328" s="15" t="s">
        <v>124</v>
      </c>
      <c r="BK328" s="156">
        <f>ROUND(I328*H328,2)</f>
        <v>0</v>
      </c>
      <c r="BL328" s="15" t="s">
        <v>221</v>
      </c>
      <c r="BM328" s="15" t="s">
        <v>531</v>
      </c>
    </row>
    <row r="329" spans="2:65" s="1" customFormat="1" ht="16.5" customHeight="1">
      <c r="B329" s="32"/>
      <c r="C329" s="145" t="s">
        <v>532</v>
      </c>
      <c r="D329" s="145" t="s">
        <v>119</v>
      </c>
      <c r="E329" s="146" t="s">
        <v>533</v>
      </c>
      <c r="F329" s="147" t="s">
        <v>534</v>
      </c>
      <c r="G329" s="148" t="s">
        <v>249</v>
      </c>
      <c r="H329" s="149">
        <v>2</v>
      </c>
      <c r="I329" s="150"/>
      <c r="J329" s="151">
        <f>ROUND(I329*H329,2)</f>
        <v>0</v>
      </c>
      <c r="K329" s="147" t="s">
        <v>132</v>
      </c>
      <c r="L329" s="34"/>
      <c r="M329" s="152" t="s">
        <v>1</v>
      </c>
      <c r="N329" s="153" t="s">
        <v>37</v>
      </c>
      <c r="O329" s="49"/>
      <c r="P329" s="154">
        <f>O329*H329</f>
        <v>0</v>
      </c>
      <c r="Q329" s="154">
        <v>9.1699999999999993E-3</v>
      </c>
      <c r="R329" s="154">
        <f>Q329*H329</f>
        <v>1.8339999999999999E-2</v>
      </c>
      <c r="S329" s="154">
        <v>0</v>
      </c>
      <c r="T329" s="155">
        <f>S329*H329</f>
        <v>0</v>
      </c>
      <c r="AR329" s="15" t="s">
        <v>221</v>
      </c>
      <c r="AT329" s="15" t="s">
        <v>119</v>
      </c>
      <c r="AU329" s="15" t="s">
        <v>68</v>
      </c>
      <c r="AY329" s="15" t="s">
        <v>116</v>
      </c>
      <c r="BE329" s="156">
        <f>IF(N329="základní",J329,0)</f>
        <v>0</v>
      </c>
      <c r="BF329" s="156">
        <f>IF(N329="snížená",J329,0)</f>
        <v>0</v>
      </c>
      <c r="BG329" s="156">
        <f>IF(N329="zákl. přenesená",J329,0)</f>
        <v>0</v>
      </c>
      <c r="BH329" s="156">
        <f>IF(N329="sníž. přenesená",J329,0)</f>
        <v>0</v>
      </c>
      <c r="BI329" s="156">
        <f>IF(N329="nulová",J329,0)</f>
        <v>0</v>
      </c>
      <c r="BJ329" s="15" t="s">
        <v>124</v>
      </c>
      <c r="BK329" s="156">
        <f>ROUND(I329*H329,2)</f>
        <v>0</v>
      </c>
      <c r="BL329" s="15" t="s">
        <v>221</v>
      </c>
      <c r="BM329" s="15" t="s">
        <v>535</v>
      </c>
    </row>
    <row r="330" spans="2:65" s="1" customFormat="1" ht="16.5" customHeight="1">
      <c r="B330" s="32"/>
      <c r="C330" s="145" t="s">
        <v>536</v>
      </c>
      <c r="D330" s="145" t="s">
        <v>119</v>
      </c>
      <c r="E330" s="146" t="s">
        <v>537</v>
      </c>
      <c r="F330" s="147" t="s">
        <v>538</v>
      </c>
      <c r="G330" s="148" t="s">
        <v>465</v>
      </c>
      <c r="H330" s="149">
        <v>80.3</v>
      </c>
      <c r="I330" s="150"/>
      <c r="J330" s="151">
        <f>ROUND(I330*H330,2)</f>
        <v>0</v>
      </c>
      <c r="K330" s="147" t="s">
        <v>132</v>
      </c>
      <c r="L330" s="34"/>
      <c r="M330" s="152" t="s">
        <v>1</v>
      </c>
      <c r="N330" s="153" t="s">
        <v>37</v>
      </c>
      <c r="O330" s="49"/>
      <c r="P330" s="154">
        <f>O330*H330</f>
        <v>0</v>
      </c>
      <c r="Q330" s="154">
        <v>2.5899999999999999E-3</v>
      </c>
      <c r="R330" s="154">
        <f>Q330*H330</f>
        <v>0.20797699999999997</v>
      </c>
      <c r="S330" s="154">
        <v>0</v>
      </c>
      <c r="T330" s="155">
        <f>S330*H330</f>
        <v>0</v>
      </c>
      <c r="AR330" s="15" t="s">
        <v>221</v>
      </c>
      <c r="AT330" s="15" t="s">
        <v>119</v>
      </c>
      <c r="AU330" s="15" t="s">
        <v>68</v>
      </c>
      <c r="AY330" s="15" t="s">
        <v>116</v>
      </c>
      <c r="BE330" s="156">
        <f>IF(N330="základní",J330,0)</f>
        <v>0</v>
      </c>
      <c r="BF330" s="156">
        <f>IF(N330="snížená",J330,0)</f>
        <v>0</v>
      </c>
      <c r="BG330" s="156">
        <f>IF(N330="zákl. přenesená",J330,0)</f>
        <v>0</v>
      </c>
      <c r="BH330" s="156">
        <f>IF(N330="sníž. přenesená",J330,0)</f>
        <v>0</v>
      </c>
      <c r="BI330" s="156">
        <f>IF(N330="nulová",J330,0)</f>
        <v>0</v>
      </c>
      <c r="BJ330" s="15" t="s">
        <v>124</v>
      </c>
      <c r="BK330" s="156">
        <f>ROUND(I330*H330,2)</f>
        <v>0</v>
      </c>
      <c r="BL330" s="15" t="s">
        <v>221</v>
      </c>
      <c r="BM330" s="15" t="s">
        <v>539</v>
      </c>
    </row>
    <row r="331" spans="2:65" s="11" customFormat="1">
      <c r="B331" s="168"/>
      <c r="C331" s="169"/>
      <c r="D331" s="159" t="s">
        <v>126</v>
      </c>
      <c r="E331" s="170" t="s">
        <v>1</v>
      </c>
      <c r="F331" s="171" t="s">
        <v>75</v>
      </c>
      <c r="G331" s="169"/>
      <c r="H331" s="172">
        <v>80.3</v>
      </c>
      <c r="I331" s="173"/>
      <c r="J331" s="169"/>
      <c r="K331" s="169"/>
      <c r="L331" s="174"/>
      <c r="M331" s="175"/>
      <c r="N331" s="176"/>
      <c r="O331" s="176"/>
      <c r="P331" s="176"/>
      <c r="Q331" s="176"/>
      <c r="R331" s="176"/>
      <c r="S331" s="176"/>
      <c r="T331" s="177"/>
      <c r="AT331" s="178" t="s">
        <v>126</v>
      </c>
      <c r="AU331" s="178" t="s">
        <v>68</v>
      </c>
      <c r="AV331" s="11" t="s">
        <v>68</v>
      </c>
      <c r="AW331" s="11" t="s">
        <v>31</v>
      </c>
      <c r="AX331" s="11" t="s">
        <v>63</v>
      </c>
      <c r="AY331" s="178" t="s">
        <v>116</v>
      </c>
    </row>
    <row r="332" spans="2:65" s="1" customFormat="1" ht="16.5" customHeight="1">
      <c r="B332" s="32"/>
      <c r="C332" s="145" t="s">
        <v>540</v>
      </c>
      <c r="D332" s="145" t="s">
        <v>119</v>
      </c>
      <c r="E332" s="146" t="s">
        <v>541</v>
      </c>
      <c r="F332" s="147" t="s">
        <v>542</v>
      </c>
      <c r="G332" s="148" t="s">
        <v>249</v>
      </c>
      <c r="H332" s="149">
        <v>4</v>
      </c>
      <c r="I332" s="150"/>
      <c r="J332" s="151">
        <f>ROUND(I332*H332,2)</f>
        <v>0</v>
      </c>
      <c r="K332" s="147" t="s">
        <v>132</v>
      </c>
      <c r="L332" s="34"/>
      <c r="M332" s="152" t="s">
        <v>1</v>
      </c>
      <c r="N332" s="153" t="s">
        <v>37</v>
      </c>
      <c r="O332" s="49"/>
      <c r="P332" s="154">
        <f>O332*H332</f>
        <v>0</v>
      </c>
      <c r="Q332" s="154">
        <v>2.0300000000000001E-3</v>
      </c>
      <c r="R332" s="154">
        <f>Q332*H332</f>
        <v>8.1200000000000005E-3</v>
      </c>
      <c r="S332" s="154">
        <v>0</v>
      </c>
      <c r="T332" s="155">
        <f>S332*H332</f>
        <v>0</v>
      </c>
      <c r="AR332" s="15" t="s">
        <v>221</v>
      </c>
      <c r="AT332" s="15" t="s">
        <v>119</v>
      </c>
      <c r="AU332" s="15" t="s">
        <v>68</v>
      </c>
      <c r="AY332" s="15" t="s">
        <v>116</v>
      </c>
      <c r="BE332" s="156">
        <f>IF(N332="základní",J332,0)</f>
        <v>0</v>
      </c>
      <c r="BF332" s="156">
        <f>IF(N332="snížená",J332,0)</f>
        <v>0</v>
      </c>
      <c r="BG332" s="156">
        <f>IF(N332="zákl. přenesená",J332,0)</f>
        <v>0</v>
      </c>
      <c r="BH332" s="156">
        <f>IF(N332="sníž. přenesená",J332,0)</f>
        <v>0</v>
      </c>
      <c r="BI332" s="156">
        <f>IF(N332="nulová",J332,0)</f>
        <v>0</v>
      </c>
      <c r="BJ332" s="15" t="s">
        <v>124</v>
      </c>
      <c r="BK332" s="156">
        <f>ROUND(I332*H332,2)</f>
        <v>0</v>
      </c>
      <c r="BL332" s="15" t="s">
        <v>221</v>
      </c>
      <c r="BM332" s="15" t="s">
        <v>543</v>
      </c>
    </row>
    <row r="333" spans="2:65" s="1" customFormat="1" ht="16.5" customHeight="1">
      <c r="B333" s="32"/>
      <c r="C333" s="145" t="s">
        <v>544</v>
      </c>
      <c r="D333" s="145" t="s">
        <v>119</v>
      </c>
      <c r="E333" s="146" t="s">
        <v>545</v>
      </c>
      <c r="F333" s="147" t="s">
        <v>546</v>
      </c>
      <c r="G333" s="148" t="s">
        <v>249</v>
      </c>
      <c r="H333" s="149">
        <v>5</v>
      </c>
      <c r="I333" s="150"/>
      <c r="J333" s="151">
        <f>ROUND(I333*H333,2)</f>
        <v>0</v>
      </c>
      <c r="K333" s="147" t="s">
        <v>132</v>
      </c>
      <c r="L333" s="34"/>
      <c r="M333" s="152" t="s">
        <v>1</v>
      </c>
      <c r="N333" s="153" t="s">
        <v>37</v>
      </c>
      <c r="O333" s="49"/>
      <c r="P333" s="154">
        <f>O333*H333</f>
        <v>0</v>
      </c>
      <c r="Q333" s="154">
        <v>3.3899999999999998E-3</v>
      </c>
      <c r="R333" s="154">
        <f>Q333*H333</f>
        <v>1.695E-2</v>
      </c>
      <c r="S333" s="154">
        <v>0</v>
      </c>
      <c r="T333" s="155">
        <f>S333*H333</f>
        <v>0</v>
      </c>
      <c r="AR333" s="15" t="s">
        <v>221</v>
      </c>
      <c r="AT333" s="15" t="s">
        <v>119</v>
      </c>
      <c r="AU333" s="15" t="s">
        <v>68</v>
      </c>
      <c r="AY333" s="15" t="s">
        <v>116</v>
      </c>
      <c r="BE333" s="156">
        <f>IF(N333="základní",J333,0)</f>
        <v>0</v>
      </c>
      <c r="BF333" s="156">
        <f>IF(N333="snížená",J333,0)</f>
        <v>0</v>
      </c>
      <c r="BG333" s="156">
        <f>IF(N333="zákl. přenesená",J333,0)</f>
        <v>0</v>
      </c>
      <c r="BH333" s="156">
        <f>IF(N333="sníž. přenesená",J333,0)</f>
        <v>0</v>
      </c>
      <c r="BI333" s="156">
        <f>IF(N333="nulová",J333,0)</f>
        <v>0</v>
      </c>
      <c r="BJ333" s="15" t="s">
        <v>124</v>
      </c>
      <c r="BK333" s="156">
        <f>ROUND(I333*H333,2)</f>
        <v>0</v>
      </c>
      <c r="BL333" s="15" t="s">
        <v>221</v>
      </c>
      <c r="BM333" s="15" t="s">
        <v>547</v>
      </c>
    </row>
    <row r="334" spans="2:65" s="1" customFormat="1" ht="16.5" customHeight="1">
      <c r="B334" s="32"/>
      <c r="C334" s="145" t="s">
        <v>548</v>
      </c>
      <c r="D334" s="145" t="s">
        <v>119</v>
      </c>
      <c r="E334" s="146" t="s">
        <v>549</v>
      </c>
      <c r="F334" s="147" t="s">
        <v>550</v>
      </c>
      <c r="G334" s="148" t="s">
        <v>465</v>
      </c>
      <c r="H334" s="149">
        <v>80.3</v>
      </c>
      <c r="I334" s="150"/>
      <c r="J334" s="151">
        <f>ROUND(I334*H334,2)</f>
        <v>0</v>
      </c>
      <c r="K334" s="147" t="s">
        <v>132</v>
      </c>
      <c r="L334" s="34"/>
      <c r="M334" s="152" t="s">
        <v>1</v>
      </c>
      <c r="N334" s="153" t="s">
        <v>37</v>
      </c>
      <c r="O334" s="49"/>
      <c r="P334" s="154">
        <f>O334*H334</f>
        <v>0</v>
      </c>
      <c r="Q334" s="154">
        <v>2.7599999999999999E-3</v>
      </c>
      <c r="R334" s="154">
        <f>Q334*H334</f>
        <v>0.22162799999999999</v>
      </c>
      <c r="S334" s="154">
        <v>0</v>
      </c>
      <c r="T334" s="155">
        <f>S334*H334</f>
        <v>0</v>
      </c>
      <c r="AR334" s="15" t="s">
        <v>221</v>
      </c>
      <c r="AT334" s="15" t="s">
        <v>119</v>
      </c>
      <c r="AU334" s="15" t="s">
        <v>68</v>
      </c>
      <c r="AY334" s="15" t="s">
        <v>116</v>
      </c>
      <c r="BE334" s="156">
        <f>IF(N334="základní",J334,0)</f>
        <v>0</v>
      </c>
      <c r="BF334" s="156">
        <f>IF(N334="snížená",J334,0)</f>
        <v>0</v>
      </c>
      <c r="BG334" s="156">
        <f>IF(N334="zákl. přenesená",J334,0)</f>
        <v>0</v>
      </c>
      <c r="BH334" s="156">
        <f>IF(N334="sníž. přenesená",J334,0)</f>
        <v>0</v>
      </c>
      <c r="BI334" s="156">
        <f>IF(N334="nulová",J334,0)</f>
        <v>0</v>
      </c>
      <c r="BJ334" s="15" t="s">
        <v>124</v>
      </c>
      <c r="BK334" s="156">
        <f>ROUND(I334*H334,2)</f>
        <v>0</v>
      </c>
      <c r="BL334" s="15" t="s">
        <v>221</v>
      </c>
      <c r="BM334" s="15" t="s">
        <v>551</v>
      </c>
    </row>
    <row r="335" spans="2:65" s="11" customFormat="1">
      <c r="B335" s="168"/>
      <c r="C335" s="169"/>
      <c r="D335" s="159" t="s">
        <v>126</v>
      </c>
      <c r="E335" s="170" t="s">
        <v>1</v>
      </c>
      <c r="F335" s="171" t="s">
        <v>75</v>
      </c>
      <c r="G335" s="169"/>
      <c r="H335" s="172">
        <v>80.3</v>
      </c>
      <c r="I335" s="173"/>
      <c r="J335" s="169"/>
      <c r="K335" s="169"/>
      <c r="L335" s="174"/>
      <c r="M335" s="175"/>
      <c r="N335" s="176"/>
      <c r="O335" s="176"/>
      <c r="P335" s="176"/>
      <c r="Q335" s="176"/>
      <c r="R335" s="176"/>
      <c r="S335" s="176"/>
      <c r="T335" s="177"/>
      <c r="AT335" s="178" t="s">
        <v>126</v>
      </c>
      <c r="AU335" s="178" t="s">
        <v>68</v>
      </c>
      <c r="AV335" s="11" t="s">
        <v>68</v>
      </c>
      <c r="AW335" s="11" t="s">
        <v>31</v>
      </c>
      <c r="AX335" s="11" t="s">
        <v>63</v>
      </c>
      <c r="AY335" s="178" t="s">
        <v>116</v>
      </c>
    </row>
    <row r="336" spans="2:65" s="1" customFormat="1" ht="16.5" customHeight="1">
      <c r="B336" s="32"/>
      <c r="C336" s="145" t="s">
        <v>552</v>
      </c>
      <c r="D336" s="145" t="s">
        <v>119</v>
      </c>
      <c r="E336" s="146" t="s">
        <v>553</v>
      </c>
      <c r="F336" s="147" t="s">
        <v>554</v>
      </c>
      <c r="G336" s="148" t="s">
        <v>465</v>
      </c>
      <c r="H336" s="149">
        <v>22.5</v>
      </c>
      <c r="I336" s="150"/>
      <c r="J336" s="151">
        <f>ROUND(I336*H336,2)</f>
        <v>0</v>
      </c>
      <c r="K336" s="147" t="s">
        <v>132</v>
      </c>
      <c r="L336" s="34"/>
      <c r="M336" s="152" t="s">
        <v>1</v>
      </c>
      <c r="N336" s="153" t="s">
        <v>37</v>
      </c>
      <c r="O336" s="49"/>
      <c r="P336" s="154">
        <f>O336*H336</f>
        <v>0</v>
      </c>
      <c r="Q336" s="154">
        <v>3.0699999999999998E-3</v>
      </c>
      <c r="R336" s="154">
        <f>Q336*H336</f>
        <v>6.9074999999999998E-2</v>
      </c>
      <c r="S336" s="154">
        <v>0</v>
      </c>
      <c r="T336" s="155">
        <f>S336*H336</f>
        <v>0</v>
      </c>
      <c r="AR336" s="15" t="s">
        <v>221</v>
      </c>
      <c r="AT336" s="15" t="s">
        <v>119</v>
      </c>
      <c r="AU336" s="15" t="s">
        <v>68</v>
      </c>
      <c r="AY336" s="15" t="s">
        <v>116</v>
      </c>
      <c r="BE336" s="156">
        <f>IF(N336="základní",J336,0)</f>
        <v>0</v>
      </c>
      <c r="BF336" s="156">
        <f>IF(N336="snížená",J336,0)</f>
        <v>0</v>
      </c>
      <c r="BG336" s="156">
        <f>IF(N336="zákl. přenesená",J336,0)</f>
        <v>0</v>
      </c>
      <c r="BH336" s="156">
        <f>IF(N336="sníž. přenesená",J336,0)</f>
        <v>0</v>
      </c>
      <c r="BI336" s="156">
        <f>IF(N336="nulová",J336,0)</f>
        <v>0</v>
      </c>
      <c r="BJ336" s="15" t="s">
        <v>124</v>
      </c>
      <c r="BK336" s="156">
        <f>ROUND(I336*H336,2)</f>
        <v>0</v>
      </c>
      <c r="BL336" s="15" t="s">
        <v>221</v>
      </c>
      <c r="BM336" s="15" t="s">
        <v>555</v>
      </c>
    </row>
    <row r="337" spans="2:65" s="11" customFormat="1">
      <c r="B337" s="168"/>
      <c r="C337" s="169"/>
      <c r="D337" s="159" t="s">
        <v>126</v>
      </c>
      <c r="E337" s="170" t="s">
        <v>1</v>
      </c>
      <c r="F337" s="171" t="s">
        <v>471</v>
      </c>
      <c r="G337" s="169"/>
      <c r="H337" s="172">
        <v>22.5</v>
      </c>
      <c r="I337" s="173"/>
      <c r="J337" s="169"/>
      <c r="K337" s="169"/>
      <c r="L337" s="174"/>
      <c r="M337" s="175"/>
      <c r="N337" s="176"/>
      <c r="O337" s="176"/>
      <c r="P337" s="176"/>
      <c r="Q337" s="176"/>
      <c r="R337" s="176"/>
      <c r="S337" s="176"/>
      <c r="T337" s="177"/>
      <c r="AT337" s="178" t="s">
        <v>126</v>
      </c>
      <c r="AU337" s="178" t="s">
        <v>68</v>
      </c>
      <c r="AV337" s="11" t="s">
        <v>68</v>
      </c>
      <c r="AW337" s="11" t="s">
        <v>31</v>
      </c>
      <c r="AX337" s="11" t="s">
        <v>63</v>
      </c>
      <c r="AY337" s="178" t="s">
        <v>116</v>
      </c>
    </row>
    <row r="338" spans="2:65" s="1" customFormat="1" ht="16.5" customHeight="1">
      <c r="B338" s="32"/>
      <c r="C338" s="145" t="s">
        <v>556</v>
      </c>
      <c r="D338" s="145" t="s">
        <v>119</v>
      </c>
      <c r="E338" s="146" t="s">
        <v>557</v>
      </c>
      <c r="F338" s="147" t="s">
        <v>558</v>
      </c>
      <c r="G338" s="148" t="s">
        <v>122</v>
      </c>
      <c r="H338" s="149">
        <v>472.17500000000001</v>
      </c>
      <c r="I338" s="150"/>
      <c r="J338" s="151">
        <f>ROUND(I338*H338,2)</f>
        <v>0</v>
      </c>
      <c r="K338" s="147" t="s">
        <v>1</v>
      </c>
      <c r="L338" s="34"/>
      <c r="M338" s="152" t="s">
        <v>1</v>
      </c>
      <c r="N338" s="153" t="s">
        <v>37</v>
      </c>
      <c r="O338" s="49"/>
      <c r="P338" s="154">
        <f>O338*H338</f>
        <v>0</v>
      </c>
      <c r="Q338" s="154">
        <v>3.0699999999999998E-3</v>
      </c>
      <c r="R338" s="154">
        <f>Q338*H338</f>
        <v>1.4495772499999999</v>
      </c>
      <c r="S338" s="154">
        <v>0</v>
      </c>
      <c r="T338" s="155">
        <f>S338*H338</f>
        <v>0</v>
      </c>
      <c r="AR338" s="15" t="s">
        <v>221</v>
      </c>
      <c r="AT338" s="15" t="s">
        <v>119</v>
      </c>
      <c r="AU338" s="15" t="s">
        <v>68</v>
      </c>
      <c r="AY338" s="15" t="s">
        <v>116</v>
      </c>
      <c r="BE338" s="156">
        <f>IF(N338="základní",J338,0)</f>
        <v>0</v>
      </c>
      <c r="BF338" s="156">
        <f>IF(N338="snížená",J338,0)</f>
        <v>0</v>
      </c>
      <c r="BG338" s="156">
        <f>IF(N338="zákl. přenesená",J338,0)</f>
        <v>0</v>
      </c>
      <c r="BH338" s="156">
        <f>IF(N338="sníž. přenesená",J338,0)</f>
        <v>0</v>
      </c>
      <c r="BI338" s="156">
        <f>IF(N338="nulová",J338,0)</f>
        <v>0</v>
      </c>
      <c r="BJ338" s="15" t="s">
        <v>124</v>
      </c>
      <c r="BK338" s="156">
        <f>ROUND(I338*H338,2)</f>
        <v>0</v>
      </c>
      <c r="BL338" s="15" t="s">
        <v>221</v>
      </c>
      <c r="BM338" s="15" t="s">
        <v>559</v>
      </c>
    </row>
    <row r="339" spans="2:65" s="11" customFormat="1">
      <c r="B339" s="168"/>
      <c r="C339" s="169"/>
      <c r="D339" s="159" t="s">
        <v>126</v>
      </c>
      <c r="E339" s="170" t="s">
        <v>1</v>
      </c>
      <c r="F339" s="171" t="s">
        <v>560</v>
      </c>
      <c r="G339" s="169"/>
      <c r="H339" s="172">
        <v>159.38999999999999</v>
      </c>
      <c r="I339" s="173"/>
      <c r="J339" s="169"/>
      <c r="K339" s="169"/>
      <c r="L339" s="174"/>
      <c r="M339" s="175"/>
      <c r="N339" s="176"/>
      <c r="O339" s="176"/>
      <c r="P339" s="176"/>
      <c r="Q339" s="176"/>
      <c r="R339" s="176"/>
      <c r="S339" s="176"/>
      <c r="T339" s="177"/>
      <c r="AT339" s="178" t="s">
        <v>126</v>
      </c>
      <c r="AU339" s="178" t="s">
        <v>68</v>
      </c>
      <c r="AV339" s="11" t="s">
        <v>68</v>
      </c>
      <c r="AW339" s="11" t="s">
        <v>31</v>
      </c>
      <c r="AX339" s="11" t="s">
        <v>58</v>
      </c>
      <c r="AY339" s="178" t="s">
        <v>116</v>
      </c>
    </row>
    <row r="340" spans="2:65" s="11" customFormat="1">
      <c r="B340" s="168"/>
      <c r="C340" s="169"/>
      <c r="D340" s="159" t="s">
        <v>126</v>
      </c>
      <c r="E340" s="170" t="s">
        <v>1</v>
      </c>
      <c r="F340" s="171" t="s">
        <v>561</v>
      </c>
      <c r="G340" s="169"/>
      <c r="H340" s="172">
        <v>49.4</v>
      </c>
      <c r="I340" s="173"/>
      <c r="J340" s="169"/>
      <c r="K340" s="169"/>
      <c r="L340" s="174"/>
      <c r="M340" s="175"/>
      <c r="N340" s="176"/>
      <c r="O340" s="176"/>
      <c r="P340" s="176"/>
      <c r="Q340" s="176"/>
      <c r="R340" s="176"/>
      <c r="S340" s="176"/>
      <c r="T340" s="177"/>
      <c r="AT340" s="178" t="s">
        <v>126</v>
      </c>
      <c r="AU340" s="178" t="s">
        <v>68</v>
      </c>
      <c r="AV340" s="11" t="s">
        <v>68</v>
      </c>
      <c r="AW340" s="11" t="s">
        <v>31</v>
      </c>
      <c r="AX340" s="11" t="s">
        <v>58</v>
      </c>
      <c r="AY340" s="178" t="s">
        <v>116</v>
      </c>
    </row>
    <row r="341" spans="2:65" s="11" customFormat="1">
      <c r="B341" s="168"/>
      <c r="C341" s="169"/>
      <c r="D341" s="159" t="s">
        <v>126</v>
      </c>
      <c r="E341" s="170" t="s">
        <v>1</v>
      </c>
      <c r="F341" s="171" t="s">
        <v>562</v>
      </c>
      <c r="G341" s="169"/>
      <c r="H341" s="172">
        <v>86.591999999999999</v>
      </c>
      <c r="I341" s="173"/>
      <c r="J341" s="169"/>
      <c r="K341" s="169"/>
      <c r="L341" s="174"/>
      <c r="M341" s="175"/>
      <c r="N341" s="176"/>
      <c r="O341" s="176"/>
      <c r="P341" s="176"/>
      <c r="Q341" s="176"/>
      <c r="R341" s="176"/>
      <c r="S341" s="176"/>
      <c r="T341" s="177"/>
      <c r="AT341" s="178" t="s">
        <v>126</v>
      </c>
      <c r="AU341" s="178" t="s">
        <v>68</v>
      </c>
      <c r="AV341" s="11" t="s">
        <v>68</v>
      </c>
      <c r="AW341" s="11" t="s">
        <v>31</v>
      </c>
      <c r="AX341" s="11" t="s">
        <v>58</v>
      </c>
      <c r="AY341" s="178" t="s">
        <v>116</v>
      </c>
    </row>
    <row r="342" spans="2:65" s="11" customFormat="1">
      <c r="B342" s="168"/>
      <c r="C342" s="169"/>
      <c r="D342" s="159" t="s">
        <v>126</v>
      </c>
      <c r="E342" s="170" t="s">
        <v>1</v>
      </c>
      <c r="F342" s="171" t="s">
        <v>563</v>
      </c>
      <c r="G342" s="169"/>
      <c r="H342" s="172">
        <v>25.1</v>
      </c>
      <c r="I342" s="173"/>
      <c r="J342" s="169"/>
      <c r="K342" s="169"/>
      <c r="L342" s="174"/>
      <c r="M342" s="175"/>
      <c r="N342" s="176"/>
      <c r="O342" s="176"/>
      <c r="P342" s="176"/>
      <c r="Q342" s="176"/>
      <c r="R342" s="176"/>
      <c r="S342" s="176"/>
      <c r="T342" s="177"/>
      <c r="AT342" s="178" t="s">
        <v>126</v>
      </c>
      <c r="AU342" s="178" t="s">
        <v>68</v>
      </c>
      <c r="AV342" s="11" t="s">
        <v>68</v>
      </c>
      <c r="AW342" s="11" t="s">
        <v>31</v>
      </c>
      <c r="AX342" s="11" t="s">
        <v>58</v>
      </c>
      <c r="AY342" s="178" t="s">
        <v>116</v>
      </c>
    </row>
    <row r="343" spans="2:65" s="11" customFormat="1">
      <c r="B343" s="168"/>
      <c r="C343" s="169"/>
      <c r="D343" s="159" t="s">
        <v>126</v>
      </c>
      <c r="E343" s="170" t="s">
        <v>1</v>
      </c>
      <c r="F343" s="171" t="s">
        <v>564</v>
      </c>
      <c r="G343" s="169"/>
      <c r="H343" s="172">
        <v>112.893</v>
      </c>
      <c r="I343" s="173"/>
      <c r="J343" s="169"/>
      <c r="K343" s="169"/>
      <c r="L343" s="174"/>
      <c r="M343" s="175"/>
      <c r="N343" s="176"/>
      <c r="O343" s="176"/>
      <c r="P343" s="176"/>
      <c r="Q343" s="176"/>
      <c r="R343" s="176"/>
      <c r="S343" s="176"/>
      <c r="T343" s="177"/>
      <c r="AT343" s="178" t="s">
        <v>126</v>
      </c>
      <c r="AU343" s="178" t="s">
        <v>68</v>
      </c>
      <c r="AV343" s="11" t="s">
        <v>68</v>
      </c>
      <c r="AW343" s="11" t="s">
        <v>31</v>
      </c>
      <c r="AX343" s="11" t="s">
        <v>58</v>
      </c>
      <c r="AY343" s="178" t="s">
        <v>116</v>
      </c>
    </row>
    <row r="344" spans="2:65" s="11" customFormat="1">
      <c r="B344" s="168"/>
      <c r="C344" s="169"/>
      <c r="D344" s="159" t="s">
        <v>126</v>
      </c>
      <c r="E344" s="170" t="s">
        <v>1</v>
      </c>
      <c r="F344" s="171" t="s">
        <v>565</v>
      </c>
      <c r="G344" s="169"/>
      <c r="H344" s="172">
        <v>38.799999999999997</v>
      </c>
      <c r="I344" s="173"/>
      <c r="J344" s="169"/>
      <c r="K344" s="169"/>
      <c r="L344" s="174"/>
      <c r="M344" s="175"/>
      <c r="N344" s="176"/>
      <c r="O344" s="176"/>
      <c r="P344" s="176"/>
      <c r="Q344" s="176"/>
      <c r="R344" s="176"/>
      <c r="S344" s="176"/>
      <c r="T344" s="177"/>
      <c r="AT344" s="178" t="s">
        <v>126</v>
      </c>
      <c r="AU344" s="178" t="s">
        <v>68</v>
      </c>
      <c r="AV344" s="11" t="s">
        <v>68</v>
      </c>
      <c r="AW344" s="11" t="s">
        <v>31</v>
      </c>
      <c r="AX344" s="11" t="s">
        <v>58</v>
      </c>
      <c r="AY344" s="178" t="s">
        <v>116</v>
      </c>
    </row>
    <row r="345" spans="2:65" s="12" customFormat="1">
      <c r="B345" s="179"/>
      <c r="C345" s="180"/>
      <c r="D345" s="159" t="s">
        <v>126</v>
      </c>
      <c r="E345" s="181" t="s">
        <v>1</v>
      </c>
      <c r="F345" s="182" t="s">
        <v>129</v>
      </c>
      <c r="G345" s="180"/>
      <c r="H345" s="183">
        <v>472.17500000000001</v>
      </c>
      <c r="I345" s="184"/>
      <c r="J345" s="180"/>
      <c r="K345" s="180"/>
      <c r="L345" s="185"/>
      <c r="M345" s="186"/>
      <c r="N345" s="187"/>
      <c r="O345" s="187"/>
      <c r="P345" s="187"/>
      <c r="Q345" s="187"/>
      <c r="R345" s="187"/>
      <c r="S345" s="187"/>
      <c r="T345" s="188"/>
      <c r="AT345" s="189" t="s">
        <v>126</v>
      </c>
      <c r="AU345" s="189" t="s">
        <v>68</v>
      </c>
      <c r="AV345" s="12" t="s">
        <v>123</v>
      </c>
      <c r="AW345" s="12" t="s">
        <v>31</v>
      </c>
      <c r="AX345" s="12" t="s">
        <v>63</v>
      </c>
      <c r="AY345" s="189" t="s">
        <v>116</v>
      </c>
    </row>
    <row r="346" spans="2:65" s="1" customFormat="1" ht="16.5" customHeight="1">
      <c r="B346" s="32"/>
      <c r="C346" s="145" t="s">
        <v>566</v>
      </c>
      <c r="D346" s="145" t="s">
        <v>119</v>
      </c>
      <c r="E346" s="146" t="s">
        <v>567</v>
      </c>
      <c r="F346" s="147" t="s">
        <v>568</v>
      </c>
      <c r="G346" s="148" t="s">
        <v>122</v>
      </c>
      <c r="H346" s="149">
        <v>23.606000000000002</v>
      </c>
      <c r="I346" s="150"/>
      <c r="J346" s="151">
        <f>ROUND(I346*H346,2)</f>
        <v>0</v>
      </c>
      <c r="K346" s="147" t="s">
        <v>1</v>
      </c>
      <c r="L346" s="34"/>
      <c r="M346" s="152" t="s">
        <v>1</v>
      </c>
      <c r="N346" s="153" t="s">
        <v>37</v>
      </c>
      <c r="O346" s="49"/>
      <c r="P346" s="154">
        <f>O346*H346</f>
        <v>0</v>
      </c>
      <c r="Q346" s="154">
        <v>3.0699999999999998E-3</v>
      </c>
      <c r="R346" s="154">
        <f>Q346*H346</f>
        <v>7.2470419999999994E-2</v>
      </c>
      <c r="S346" s="154">
        <v>0</v>
      </c>
      <c r="T346" s="155">
        <f>S346*H346</f>
        <v>0</v>
      </c>
      <c r="AR346" s="15" t="s">
        <v>221</v>
      </c>
      <c r="AT346" s="15" t="s">
        <v>119</v>
      </c>
      <c r="AU346" s="15" t="s">
        <v>68</v>
      </c>
      <c r="AY346" s="15" t="s">
        <v>116</v>
      </c>
      <c r="BE346" s="156">
        <f>IF(N346="základní",J346,0)</f>
        <v>0</v>
      </c>
      <c r="BF346" s="156">
        <f>IF(N346="snížená",J346,0)</f>
        <v>0</v>
      </c>
      <c r="BG346" s="156">
        <f>IF(N346="zákl. přenesená",J346,0)</f>
        <v>0</v>
      </c>
      <c r="BH346" s="156">
        <f>IF(N346="sníž. přenesená",J346,0)</f>
        <v>0</v>
      </c>
      <c r="BI346" s="156">
        <f>IF(N346="nulová",J346,0)</f>
        <v>0</v>
      </c>
      <c r="BJ346" s="15" t="s">
        <v>124</v>
      </c>
      <c r="BK346" s="156">
        <f>ROUND(I346*H346,2)</f>
        <v>0</v>
      </c>
      <c r="BL346" s="15" t="s">
        <v>221</v>
      </c>
      <c r="BM346" s="15" t="s">
        <v>569</v>
      </c>
    </row>
    <row r="347" spans="2:65" s="11" customFormat="1">
      <c r="B347" s="168"/>
      <c r="C347" s="169"/>
      <c r="D347" s="159" t="s">
        <v>126</v>
      </c>
      <c r="E347" s="170" t="s">
        <v>1</v>
      </c>
      <c r="F347" s="171" t="s">
        <v>560</v>
      </c>
      <c r="G347" s="169"/>
      <c r="H347" s="172">
        <v>159.38999999999999</v>
      </c>
      <c r="I347" s="173"/>
      <c r="J347" s="169"/>
      <c r="K347" s="169"/>
      <c r="L347" s="174"/>
      <c r="M347" s="175"/>
      <c r="N347" s="176"/>
      <c r="O347" s="176"/>
      <c r="P347" s="176"/>
      <c r="Q347" s="176"/>
      <c r="R347" s="176"/>
      <c r="S347" s="176"/>
      <c r="T347" s="177"/>
      <c r="AT347" s="178" t="s">
        <v>126</v>
      </c>
      <c r="AU347" s="178" t="s">
        <v>68</v>
      </c>
      <c r="AV347" s="11" t="s">
        <v>68</v>
      </c>
      <c r="AW347" s="11" t="s">
        <v>31</v>
      </c>
      <c r="AX347" s="11" t="s">
        <v>58</v>
      </c>
      <c r="AY347" s="178" t="s">
        <v>116</v>
      </c>
    </row>
    <row r="348" spans="2:65" s="11" customFormat="1">
      <c r="B348" s="168"/>
      <c r="C348" s="169"/>
      <c r="D348" s="159" t="s">
        <v>126</v>
      </c>
      <c r="E348" s="170" t="s">
        <v>1</v>
      </c>
      <c r="F348" s="171" t="s">
        <v>561</v>
      </c>
      <c r="G348" s="169"/>
      <c r="H348" s="172">
        <v>49.4</v>
      </c>
      <c r="I348" s="173"/>
      <c r="J348" s="169"/>
      <c r="K348" s="169"/>
      <c r="L348" s="174"/>
      <c r="M348" s="175"/>
      <c r="N348" s="176"/>
      <c r="O348" s="176"/>
      <c r="P348" s="176"/>
      <c r="Q348" s="176"/>
      <c r="R348" s="176"/>
      <c r="S348" s="176"/>
      <c r="T348" s="177"/>
      <c r="AT348" s="178" t="s">
        <v>126</v>
      </c>
      <c r="AU348" s="178" t="s">
        <v>68</v>
      </c>
      <c r="AV348" s="11" t="s">
        <v>68</v>
      </c>
      <c r="AW348" s="11" t="s">
        <v>31</v>
      </c>
      <c r="AX348" s="11" t="s">
        <v>58</v>
      </c>
      <c r="AY348" s="178" t="s">
        <v>116</v>
      </c>
    </row>
    <row r="349" spans="2:65" s="11" customFormat="1">
      <c r="B349" s="168"/>
      <c r="C349" s="169"/>
      <c r="D349" s="159" t="s">
        <v>126</v>
      </c>
      <c r="E349" s="170" t="s">
        <v>1</v>
      </c>
      <c r="F349" s="171" t="s">
        <v>562</v>
      </c>
      <c r="G349" s="169"/>
      <c r="H349" s="172">
        <v>86.591999999999999</v>
      </c>
      <c r="I349" s="173"/>
      <c r="J349" s="169"/>
      <c r="K349" s="169"/>
      <c r="L349" s="174"/>
      <c r="M349" s="175"/>
      <c r="N349" s="176"/>
      <c r="O349" s="176"/>
      <c r="P349" s="176"/>
      <c r="Q349" s="176"/>
      <c r="R349" s="176"/>
      <c r="S349" s="176"/>
      <c r="T349" s="177"/>
      <c r="AT349" s="178" t="s">
        <v>126</v>
      </c>
      <c r="AU349" s="178" t="s">
        <v>68</v>
      </c>
      <c r="AV349" s="11" t="s">
        <v>68</v>
      </c>
      <c r="AW349" s="11" t="s">
        <v>31</v>
      </c>
      <c r="AX349" s="11" t="s">
        <v>58</v>
      </c>
      <c r="AY349" s="178" t="s">
        <v>116</v>
      </c>
    </row>
    <row r="350" spans="2:65" s="11" customFormat="1">
      <c r="B350" s="168"/>
      <c r="C350" s="169"/>
      <c r="D350" s="159" t="s">
        <v>126</v>
      </c>
      <c r="E350" s="170" t="s">
        <v>1</v>
      </c>
      <c r="F350" s="171" t="s">
        <v>563</v>
      </c>
      <c r="G350" s="169"/>
      <c r="H350" s="172">
        <v>25.1</v>
      </c>
      <c r="I350" s="173"/>
      <c r="J350" s="169"/>
      <c r="K350" s="169"/>
      <c r="L350" s="174"/>
      <c r="M350" s="175"/>
      <c r="N350" s="176"/>
      <c r="O350" s="176"/>
      <c r="P350" s="176"/>
      <c r="Q350" s="176"/>
      <c r="R350" s="176"/>
      <c r="S350" s="176"/>
      <c r="T350" s="177"/>
      <c r="AT350" s="178" t="s">
        <v>126</v>
      </c>
      <c r="AU350" s="178" t="s">
        <v>68</v>
      </c>
      <c r="AV350" s="11" t="s">
        <v>68</v>
      </c>
      <c r="AW350" s="11" t="s">
        <v>31</v>
      </c>
      <c r="AX350" s="11" t="s">
        <v>58</v>
      </c>
      <c r="AY350" s="178" t="s">
        <v>116</v>
      </c>
    </row>
    <row r="351" spans="2:65" s="11" customFormat="1">
      <c r="B351" s="168"/>
      <c r="C351" s="169"/>
      <c r="D351" s="159" t="s">
        <v>126</v>
      </c>
      <c r="E351" s="170" t="s">
        <v>1</v>
      </c>
      <c r="F351" s="171" t="s">
        <v>564</v>
      </c>
      <c r="G351" s="169"/>
      <c r="H351" s="172">
        <v>112.893</v>
      </c>
      <c r="I351" s="173"/>
      <c r="J351" s="169"/>
      <c r="K351" s="169"/>
      <c r="L351" s="174"/>
      <c r="M351" s="175"/>
      <c r="N351" s="176"/>
      <c r="O351" s="176"/>
      <c r="P351" s="176"/>
      <c r="Q351" s="176"/>
      <c r="R351" s="176"/>
      <c r="S351" s="176"/>
      <c r="T351" s="177"/>
      <c r="AT351" s="178" t="s">
        <v>126</v>
      </c>
      <c r="AU351" s="178" t="s">
        <v>68</v>
      </c>
      <c r="AV351" s="11" t="s">
        <v>68</v>
      </c>
      <c r="AW351" s="11" t="s">
        <v>31</v>
      </c>
      <c r="AX351" s="11" t="s">
        <v>58</v>
      </c>
      <c r="AY351" s="178" t="s">
        <v>116</v>
      </c>
    </row>
    <row r="352" spans="2:65" s="11" customFormat="1">
      <c r="B352" s="168"/>
      <c r="C352" s="169"/>
      <c r="D352" s="159" t="s">
        <v>126</v>
      </c>
      <c r="E352" s="170" t="s">
        <v>1</v>
      </c>
      <c r="F352" s="171" t="s">
        <v>565</v>
      </c>
      <c r="G352" s="169"/>
      <c r="H352" s="172">
        <v>38.799999999999997</v>
      </c>
      <c r="I352" s="173"/>
      <c r="J352" s="169"/>
      <c r="K352" s="169"/>
      <c r="L352" s="174"/>
      <c r="M352" s="175"/>
      <c r="N352" s="176"/>
      <c r="O352" s="176"/>
      <c r="P352" s="176"/>
      <c r="Q352" s="176"/>
      <c r="R352" s="176"/>
      <c r="S352" s="176"/>
      <c r="T352" s="177"/>
      <c r="AT352" s="178" t="s">
        <v>126</v>
      </c>
      <c r="AU352" s="178" t="s">
        <v>68</v>
      </c>
      <c r="AV352" s="11" t="s">
        <v>68</v>
      </c>
      <c r="AW352" s="11" t="s">
        <v>31</v>
      </c>
      <c r="AX352" s="11" t="s">
        <v>58</v>
      </c>
      <c r="AY352" s="178" t="s">
        <v>116</v>
      </c>
    </row>
    <row r="353" spans="2:65" s="13" customFormat="1">
      <c r="B353" s="190"/>
      <c r="C353" s="191"/>
      <c r="D353" s="159" t="s">
        <v>126</v>
      </c>
      <c r="E353" s="192" t="s">
        <v>1</v>
      </c>
      <c r="F353" s="193" t="s">
        <v>171</v>
      </c>
      <c r="G353" s="191"/>
      <c r="H353" s="194">
        <v>472.17500000000001</v>
      </c>
      <c r="I353" s="195"/>
      <c r="J353" s="191"/>
      <c r="K353" s="191"/>
      <c r="L353" s="196"/>
      <c r="M353" s="197"/>
      <c r="N353" s="198"/>
      <c r="O353" s="198"/>
      <c r="P353" s="198"/>
      <c r="Q353" s="198"/>
      <c r="R353" s="198"/>
      <c r="S353" s="198"/>
      <c r="T353" s="199"/>
      <c r="AT353" s="200" t="s">
        <v>126</v>
      </c>
      <c r="AU353" s="200" t="s">
        <v>68</v>
      </c>
      <c r="AV353" s="13" t="s">
        <v>124</v>
      </c>
      <c r="AW353" s="13" t="s">
        <v>31</v>
      </c>
      <c r="AX353" s="13" t="s">
        <v>58</v>
      </c>
      <c r="AY353" s="200" t="s">
        <v>116</v>
      </c>
    </row>
    <row r="354" spans="2:65" s="10" customFormat="1">
      <c r="B354" s="157"/>
      <c r="C354" s="158"/>
      <c r="D354" s="159" t="s">
        <v>126</v>
      </c>
      <c r="E354" s="160" t="s">
        <v>1</v>
      </c>
      <c r="F354" s="161" t="s">
        <v>570</v>
      </c>
      <c r="G354" s="158"/>
      <c r="H354" s="160" t="s">
        <v>1</v>
      </c>
      <c r="I354" s="162"/>
      <c r="J354" s="158"/>
      <c r="K354" s="158"/>
      <c r="L354" s="163"/>
      <c r="M354" s="164"/>
      <c r="N354" s="165"/>
      <c r="O354" s="165"/>
      <c r="P354" s="165"/>
      <c r="Q354" s="165"/>
      <c r="R354" s="165"/>
      <c r="S354" s="165"/>
      <c r="T354" s="166"/>
      <c r="AT354" s="167" t="s">
        <v>126</v>
      </c>
      <c r="AU354" s="167" t="s">
        <v>68</v>
      </c>
      <c r="AV354" s="10" t="s">
        <v>63</v>
      </c>
      <c r="AW354" s="10" t="s">
        <v>31</v>
      </c>
      <c r="AX354" s="10" t="s">
        <v>58</v>
      </c>
      <c r="AY354" s="167" t="s">
        <v>116</v>
      </c>
    </row>
    <row r="355" spans="2:65" s="11" customFormat="1">
      <c r="B355" s="168"/>
      <c r="C355" s="169"/>
      <c r="D355" s="159" t="s">
        <v>126</v>
      </c>
      <c r="E355" s="170" t="s">
        <v>1</v>
      </c>
      <c r="F355" s="171" t="s">
        <v>571</v>
      </c>
      <c r="G355" s="169"/>
      <c r="H355" s="172">
        <v>-472.17500000000001</v>
      </c>
      <c r="I355" s="173"/>
      <c r="J355" s="169"/>
      <c r="K355" s="169"/>
      <c r="L355" s="174"/>
      <c r="M355" s="175"/>
      <c r="N355" s="176"/>
      <c r="O355" s="176"/>
      <c r="P355" s="176"/>
      <c r="Q355" s="176"/>
      <c r="R355" s="176"/>
      <c r="S355" s="176"/>
      <c r="T355" s="177"/>
      <c r="AT355" s="178" t="s">
        <v>126</v>
      </c>
      <c r="AU355" s="178" t="s">
        <v>68</v>
      </c>
      <c r="AV355" s="11" t="s">
        <v>68</v>
      </c>
      <c r="AW355" s="11" t="s">
        <v>31</v>
      </c>
      <c r="AX355" s="11" t="s">
        <v>58</v>
      </c>
      <c r="AY355" s="178" t="s">
        <v>116</v>
      </c>
    </row>
    <row r="356" spans="2:65" s="11" customFormat="1">
      <c r="B356" s="168"/>
      <c r="C356" s="169"/>
      <c r="D356" s="159" t="s">
        <v>126</v>
      </c>
      <c r="E356" s="170" t="s">
        <v>1</v>
      </c>
      <c r="F356" s="171" t="s">
        <v>572</v>
      </c>
      <c r="G356" s="169"/>
      <c r="H356" s="172">
        <v>23.606000000000002</v>
      </c>
      <c r="I356" s="173"/>
      <c r="J356" s="169"/>
      <c r="K356" s="169"/>
      <c r="L356" s="174"/>
      <c r="M356" s="175"/>
      <c r="N356" s="176"/>
      <c r="O356" s="176"/>
      <c r="P356" s="176"/>
      <c r="Q356" s="176"/>
      <c r="R356" s="176"/>
      <c r="S356" s="176"/>
      <c r="T356" s="177"/>
      <c r="AT356" s="178" t="s">
        <v>126</v>
      </c>
      <c r="AU356" s="178" t="s">
        <v>68</v>
      </c>
      <c r="AV356" s="11" t="s">
        <v>68</v>
      </c>
      <c r="AW356" s="11" t="s">
        <v>31</v>
      </c>
      <c r="AX356" s="11" t="s">
        <v>58</v>
      </c>
      <c r="AY356" s="178" t="s">
        <v>116</v>
      </c>
    </row>
    <row r="357" spans="2:65" s="12" customFormat="1">
      <c r="B357" s="179"/>
      <c r="C357" s="180"/>
      <c r="D357" s="159" t="s">
        <v>126</v>
      </c>
      <c r="E357" s="181" t="s">
        <v>1</v>
      </c>
      <c r="F357" s="182" t="s">
        <v>129</v>
      </c>
      <c r="G357" s="180"/>
      <c r="H357" s="183">
        <v>23.606000000000002</v>
      </c>
      <c r="I357" s="184"/>
      <c r="J357" s="180"/>
      <c r="K357" s="180"/>
      <c r="L357" s="185"/>
      <c r="M357" s="186"/>
      <c r="N357" s="187"/>
      <c r="O357" s="187"/>
      <c r="P357" s="187"/>
      <c r="Q357" s="187"/>
      <c r="R357" s="187"/>
      <c r="S357" s="187"/>
      <c r="T357" s="188"/>
      <c r="AT357" s="189" t="s">
        <v>126</v>
      </c>
      <c r="AU357" s="189" t="s">
        <v>68</v>
      </c>
      <c r="AV357" s="12" t="s">
        <v>123</v>
      </c>
      <c r="AW357" s="12" t="s">
        <v>31</v>
      </c>
      <c r="AX357" s="12" t="s">
        <v>63</v>
      </c>
      <c r="AY357" s="189" t="s">
        <v>116</v>
      </c>
    </row>
    <row r="358" spans="2:65" s="1" customFormat="1" ht="16.5" customHeight="1">
      <c r="B358" s="32"/>
      <c r="C358" s="145" t="s">
        <v>573</v>
      </c>
      <c r="D358" s="145" t="s">
        <v>119</v>
      </c>
      <c r="E358" s="146" t="s">
        <v>574</v>
      </c>
      <c r="F358" s="147" t="s">
        <v>575</v>
      </c>
      <c r="G358" s="148" t="s">
        <v>166</v>
      </c>
      <c r="H358" s="149">
        <v>1</v>
      </c>
      <c r="I358" s="150"/>
      <c r="J358" s="151">
        <f>ROUND(I358*H358,2)</f>
        <v>0</v>
      </c>
      <c r="K358" s="147" t="s">
        <v>1</v>
      </c>
      <c r="L358" s="34"/>
      <c r="M358" s="152" t="s">
        <v>1</v>
      </c>
      <c r="N358" s="153" t="s">
        <v>37</v>
      </c>
      <c r="O358" s="49"/>
      <c r="P358" s="154">
        <f>O358*H358</f>
        <v>0</v>
      </c>
      <c r="Q358" s="154">
        <v>3.0699999999999998E-3</v>
      </c>
      <c r="R358" s="154">
        <f>Q358*H358</f>
        <v>3.0699999999999998E-3</v>
      </c>
      <c r="S358" s="154">
        <v>0</v>
      </c>
      <c r="T358" s="155">
        <f>S358*H358</f>
        <v>0</v>
      </c>
      <c r="AR358" s="15" t="s">
        <v>221</v>
      </c>
      <c r="AT358" s="15" t="s">
        <v>119</v>
      </c>
      <c r="AU358" s="15" t="s">
        <v>68</v>
      </c>
      <c r="AY358" s="15" t="s">
        <v>116</v>
      </c>
      <c r="BE358" s="156">
        <f>IF(N358="základní",J358,0)</f>
        <v>0</v>
      </c>
      <c r="BF358" s="156">
        <f>IF(N358="snížená",J358,0)</f>
        <v>0</v>
      </c>
      <c r="BG358" s="156">
        <f>IF(N358="zákl. přenesená",J358,0)</f>
        <v>0</v>
      </c>
      <c r="BH358" s="156">
        <f>IF(N358="sníž. přenesená",J358,0)</f>
        <v>0</v>
      </c>
      <c r="BI358" s="156">
        <f>IF(N358="nulová",J358,0)</f>
        <v>0</v>
      </c>
      <c r="BJ358" s="15" t="s">
        <v>124</v>
      </c>
      <c r="BK358" s="156">
        <f>ROUND(I358*H358,2)</f>
        <v>0</v>
      </c>
      <c r="BL358" s="15" t="s">
        <v>221</v>
      </c>
      <c r="BM358" s="15" t="s">
        <v>576</v>
      </c>
    </row>
    <row r="359" spans="2:65" s="1" customFormat="1" ht="16.5" customHeight="1">
      <c r="B359" s="32"/>
      <c r="C359" s="145" t="s">
        <v>577</v>
      </c>
      <c r="D359" s="145" t="s">
        <v>119</v>
      </c>
      <c r="E359" s="146" t="s">
        <v>578</v>
      </c>
      <c r="F359" s="147" t="s">
        <v>579</v>
      </c>
      <c r="G359" s="148" t="s">
        <v>260</v>
      </c>
      <c r="H359" s="149">
        <v>3.4569999999999999</v>
      </c>
      <c r="I359" s="150"/>
      <c r="J359" s="151">
        <f>ROUND(I359*H359,2)</f>
        <v>0</v>
      </c>
      <c r="K359" s="147" t="s">
        <v>132</v>
      </c>
      <c r="L359" s="34"/>
      <c r="M359" s="152" t="s">
        <v>1</v>
      </c>
      <c r="N359" s="153" t="s">
        <v>37</v>
      </c>
      <c r="O359" s="49"/>
      <c r="P359" s="154">
        <f>O359*H359</f>
        <v>0</v>
      </c>
      <c r="Q359" s="154">
        <v>0</v>
      </c>
      <c r="R359" s="154">
        <f>Q359*H359</f>
        <v>0</v>
      </c>
      <c r="S359" s="154">
        <v>0</v>
      </c>
      <c r="T359" s="155">
        <f>S359*H359</f>
        <v>0</v>
      </c>
      <c r="AR359" s="15" t="s">
        <v>221</v>
      </c>
      <c r="AT359" s="15" t="s">
        <v>119</v>
      </c>
      <c r="AU359" s="15" t="s">
        <v>68</v>
      </c>
      <c r="AY359" s="15" t="s">
        <v>116</v>
      </c>
      <c r="BE359" s="156">
        <f>IF(N359="základní",J359,0)</f>
        <v>0</v>
      </c>
      <c r="BF359" s="156">
        <f>IF(N359="snížená",J359,0)</f>
        <v>0</v>
      </c>
      <c r="BG359" s="156">
        <f>IF(N359="zákl. přenesená",J359,0)</f>
        <v>0</v>
      </c>
      <c r="BH359" s="156">
        <f>IF(N359="sníž. přenesená",J359,0)</f>
        <v>0</v>
      </c>
      <c r="BI359" s="156">
        <f>IF(N359="nulová",J359,0)</f>
        <v>0</v>
      </c>
      <c r="BJ359" s="15" t="s">
        <v>124</v>
      </c>
      <c r="BK359" s="156">
        <f>ROUND(I359*H359,2)</f>
        <v>0</v>
      </c>
      <c r="BL359" s="15" t="s">
        <v>221</v>
      </c>
      <c r="BM359" s="15" t="s">
        <v>580</v>
      </c>
    </row>
    <row r="360" spans="2:65" s="9" customFormat="1" ht="22.9" customHeight="1">
      <c r="B360" s="129"/>
      <c r="C360" s="130"/>
      <c r="D360" s="131" t="s">
        <v>57</v>
      </c>
      <c r="E360" s="143" t="s">
        <v>581</v>
      </c>
      <c r="F360" s="143" t="s">
        <v>582</v>
      </c>
      <c r="G360" s="130"/>
      <c r="H360" s="130"/>
      <c r="I360" s="133"/>
      <c r="J360" s="144">
        <f>BK360</f>
        <v>0</v>
      </c>
      <c r="K360" s="130"/>
      <c r="L360" s="135"/>
      <c r="M360" s="136"/>
      <c r="N360" s="137"/>
      <c r="O360" s="137"/>
      <c r="P360" s="138">
        <f>SUM(P361:P381)</f>
        <v>0</v>
      </c>
      <c r="Q360" s="137"/>
      <c r="R360" s="138">
        <f>SUM(R361:R381)</f>
        <v>0.54260819999999998</v>
      </c>
      <c r="S360" s="137"/>
      <c r="T360" s="139">
        <f>SUM(T361:T381)</f>
        <v>3.3645983000000004</v>
      </c>
      <c r="AR360" s="140" t="s">
        <v>68</v>
      </c>
      <c r="AT360" s="141" t="s">
        <v>57</v>
      </c>
      <c r="AU360" s="141" t="s">
        <v>63</v>
      </c>
      <c r="AY360" s="140" t="s">
        <v>116</v>
      </c>
      <c r="BK360" s="142">
        <f>SUM(BK361:BK381)</f>
        <v>0</v>
      </c>
    </row>
    <row r="361" spans="2:65" s="1" customFormat="1" ht="16.5" customHeight="1">
      <c r="B361" s="32"/>
      <c r="C361" s="145" t="s">
        <v>583</v>
      </c>
      <c r="D361" s="145" t="s">
        <v>119</v>
      </c>
      <c r="E361" s="146" t="s">
        <v>584</v>
      </c>
      <c r="F361" s="147" t="s">
        <v>585</v>
      </c>
      <c r="G361" s="148" t="s">
        <v>122</v>
      </c>
      <c r="H361" s="149">
        <v>189.23500000000001</v>
      </c>
      <c r="I361" s="150"/>
      <c r="J361" s="151">
        <f>ROUND(I361*H361,2)</f>
        <v>0</v>
      </c>
      <c r="K361" s="147" t="s">
        <v>132</v>
      </c>
      <c r="L361" s="34"/>
      <c r="M361" s="152" t="s">
        <v>1</v>
      </c>
      <c r="N361" s="153" t="s">
        <v>37</v>
      </c>
      <c r="O361" s="49"/>
      <c r="P361" s="154">
        <f>O361*H361</f>
        <v>0</v>
      </c>
      <c r="Q361" s="154">
        <v>1.8000000000000001E-4</v>
      </c>
      <c r="R361" s="154">
        <f>Q361*H361</f>
        <v>3.4062300000000004E-2</v>
      </c>
      <c r="S361" s="154">
        <v>0</v>
      </c>
      <c r="T361" s="155">
        <f>S361*H361</f>
        <v>0</v>
      </c>
      <c r="AR361" s="15" t="s">
        <v>221</v>
      </c>
      <c r="AT361" s="15" t="s">
        <v>119</v>
      </c>
      <c r="AU361" s="15" t="s">
        <v>68</v>
      </c>
      <c r="AY361" s="15" t="s">
        <v>116</v>
      </c>
      <c r="BE361" s="156">
        <f>IF(N361="základní",J361,0)</f>
        <v>0</v>
      </c>
      <c r="BF361" s="156">
        <f>IF(N361="snížená",J361,0)</f>
        <v>0</v>
      </c>
      <c r="BG361" s="156">
        <f>IF(N361="zákl. přenesená",J361,0)</f>
        <v>0</v>
      </c>
      <c r="BH361" s="156">
        <f>IF(N361="sníž. přenesená",J361,0)</f>
        <v>0</v>
      </c>
      <c r="BI361" s="156">
        <f>IF(N361="nulová",J361,0)</f>
        <v>0</v>
      </c>
      <c r="BJ361" s="15" t="s">
        <v>124</v>
      </c>
      <c r="BK361" s="156">
        <f>ROUND(I361*H361,2)</f>
        <v>0</v>
      </c>
      <c r="BL361" s="15" t="s">
        <v>221</v>
      </c>
      <c r="BM361" s="15" t="s">
        <v>586</v>
      </c>
    </row>
    <row r="362" spans="2:65" s="10" customFormat="1">
      <c r="B362" s="157"/>
      <c r="C362" s="158"/>
      <c r="D362" s="159" t="s">
        <v>126</v>
      </c>
      <c r="E362" s="160" t="s">
        <v>1</v>
      </c>
      <c r="F362" s="161" t="s">
        <v>587</v>
      </c>
      <c r="G362" s="158"/>
      <c r="H362" s="160" t="s">
        <v>1</v>
      </c>
      <c r="I362" s="162"/>
      <c r="J362" s="158"/>
      <c r="K362" s="158"/>
      <c r="L362" s="163"/>
      <c r="M362" s="164"/>
      <c r="N362" s="165"/>
      <c r="O362" s="165"/>
      <c r="P362" s="165"/>
      <c r="Q362" s="165"/>
      <c r="R362" s="165"/>
      <c r="S362" s="165"/>
      <c r="T362" s="166"/>
      <c r="AT362" s="167" t="s">
        <v>126</v>
      </c>
      <c r="AU362" s="167" t="s">
        <v>68</v>
      </c>
      <c r="AV362" s="10" t="s">
        <v>63</v>
      </c>
      <c r="AW362" s="10" t="s">
        <v>31</v>
      </c>
      <c r="AX362" s="10" t="s">
        <v>58</v>
      </c>
      <c r="AY362" s="167" t="s">
        <v>116</v>
      </c>
    </row>
    <row r="363" spans="2:65" s="11" customFormat="1">
      <c r="B363" s="168"/>
      <c r="C363" s="169"/>
      <c r="D363" s="159" t="s">
        <v>126</v>
      </c>
      <c r="E363" s="170" t="s">
        <v>1</v>
      </c>
      <c r="F363" s="171" t="s">
        <v>72</v>
      </c>
      <c r="G363" s="169"/>
      <c r="H363" s="172">
        <v>189.23500000000001</v>
      </c>
      <c r="I363" s="173"/>
      <c r="J363" s="169"/>
      <c r="K363" s="169"/>
      <c r="L363" s="174"/>
      <c r="M363" s="175"/>
      <c r="N363" s="176"/>
      <c r="O363" s="176"/>
      <c r="P363" s="176"/>
      <c r="Q363" s="176"/>
      <c r="R363" s="176"/>
      <c r="S363" s="176"/>
      <c r="T363" s="177"/>
      <c r="AT363" s="178" t="s">
        <v>126</v>
      </c>
      <c r="AU363" s="178" t="s">
        <v>68</v>
      </c>
      <c r="AV363" s="11" t="s">
        <v>68</v>
      </c>
      <c r="AW363" s="11" t="s">
        <v>31</v>
      </c>
      <c r="AX363" s="11" t="s">
        <v>63</v>
      </c>
      <c r="AY363" s="178" t="s">
        <v>116</v>
      </c>
    </row>
    <row r="364" spans="2:65" s="1" customFormat="1" ht="22.5" customHeight="1">
      <c r="B364" s="32"/>
      <c r="C364" s="201" t="s">
        <v>588</v>
      </c>
      <c r="D364" s="201" t="s">
        <v>332</v>
      </c>
      <c r="E364" s="202" t="s">
        <v>589</v>
      </c>
      <c r="F364" s="203" t="s">
        <v>590</v>
      </c>
      <c r="G364" s="204" t="s">
        <v>122</v>
      </c>
      <c r="H364" s="205">
        <v>208.15899999999999</v>
      </c>
      <c r="I364" s="206"/>
      <c r="J364" s="207">
        <f>ROUND(I364*H364,2)</f>
        <v>0</v>
      </c>
      <c r="K364" s="203" t="s">
        <v>1</v>
      </c>
      <c r="L364" s="208"/>
      <c r="M364" s="209" t="s">
        <v>1</v>
      </c>
      <c r="N364" s="210" t="s">
        <v>37</v>
      </c>
      <c r="O364" s="49"/>
      <c r="P364" s="154">
        <f>O364*H364</f>
        <v>0</v>
      </c>
      <c r="Q364" s="154">
        <v>1.9E-3</v>
      </c>
      <c r="R364" s="154">
        <f>Q364*H364</f>
        <v>0.39550209999999997</v>
      </c>
      <c r="S364" s="154">
        <v>0</v>
      </c>
      <c r="T364" s="155">
        <f>S364*H364</f>
        <v>0</v>
      </c>
      <c r="AR364" s="15" t="s">
        <v>300</v>
      </c>
      <c r="AT364" s="15" t="s">
        <v>332</v>
      </c>
      <c r="AU364" s="15" t="s">
        <v>68</v>
      </c>
      <c r="AY364" s="15" t="s">
        <v>116</v>
      </c>
      <c r="BE364" s="156">
        <f>IF(N364="základní",J364,0)</f>
        <v>0</v>
      </c>
      <c r="BF364" s="156">
        <f>IF(N364="snížená",J364,0)</f>
        <v>0</v>
      </c>
      <c r="BG364" s="156">
        <f>IF(N364="zákl. přenesená",J364,0)</f>
        <v>0</v>
      </c>
      <c r="BH364" s="156">
        <f>IF(N364="sníž. přenesená",J364,0)</f>
        <v>0</v>
      </c>
      <c r="BI364" s="156">
        <f>IF(N364="nulová",J364,0)</f>
        <v>0</v>
      </c>
      <c r="BJ364" s="15" t="s">
        <v>124</v>
      </c>
      <c r="BK364" s="156">
        <f>ROUND(I364*H364,2)</f>
        <v>0</v>
      </c>
      <c r="BL364" s="15" t="s">
        <v>221</v>
      </c>
      <c r="BM364" s="15" t="s">
        <v>591</v>
      </c>
    </row>
    <row r="365" spans="2:65" s="10" customFormat="1">
      <c r="B365" s="157"/>
      <c r="C365" s="158"/>
      <c r="D365" s="159" t="s">
        <v>126</v>
      </c>
      <c r="E365" s="160" t="s">
        <v>1</v>
      </c>
      <c r="F365" s="161" t="s">
        <v>592</v>
      </c>
      <c r="G365" s="158"/>
      <c r="H365" s="160" t="s">
        <v>1</v>
      </c>
      <c r="I365" s="162"/>
      <c r="J365" s="158"/>
      <c r="K365" s="158"/>
      <c r="L365" s="163"/>
      <c r="M365" s="164"/>
      <c r="N365" s="165"/>
      <c r="O365" s="165"/>
      <c r="P365" s="165"/>
      <c r="Q365" s="165"/>
      <c r="R365" s="165"/>
      <c r="S365" s="165"/>
      <c r="T365" s="166"/>
      <c r="AT365" s="167" t="s">
        <v>126</v>
      </c>
      <c r="AU365" s="167" t="s">
        <v>68</v>
      </c>
      <c r="AV365" s="10" t="s">
        <v>63</v>
      </c>
      <c r="AW365" s="10" t="s">
        <v>31</v>
      </c>
      <c r="AX365" s="10" t="s">
        <v>58</v>
      </c>
      <c r="AY365" s="167" t="s">
        <v>116</v>
      </c>
    </row>
    <row r="366" spans="2:65" s="11" customFormat="1">
      <c r="B366" s="168"/>
      <c r="C366" s="169"/>
      <c r="D366" s="159" t="s">
        <v>126</v>
      </c>
      <c r="E366" s="170" t="s">
        <v>1</v>
      </c>
      <c r="F366" s="171" t="s">
        <v>593</v>
      </c>
      <c r="G366" s="169"/>
      <c r="H366" s="172">
        <v>208.15899999999999</v>
      </c>
      <c r="I366" s="173"/>
      <c r="J366" s="169"/>
      <c r="K366" s="169"/>
      <c r="L366" s="174"/>
      <c r="M366" s="175"/>
      <c r="N366" s="176"/>
      <c r="O366" s="176"/>
      <c r="P366" s="176"/>
      <c r="Q366" s="176"/>
      <c r="R366" s="176"/>
      <c r="S366" s="176"/>
      <c r="T366" s="177"/>
      <c r="AT366" s="178" t="s">
        <v>126</v>
      </c>
      <c r="AU366" s="178" t="s">
        <v>68</v>
      </c>
      <c r="AV366" s="11" t="s">
        <v>68</v>
      </c>
      <c r="AW366" s="11" t="s">
        <v>31</v>
      </c>
      <c r="AX366" s="11" t="s">
        <v>63</v>
      </c>
      <c r="AY366" s="178" t="s">
        <v>116</v>
      </c>
    </row>
    <row r="367" spans="2:65" s="1" customFormat="1" ht="16.5" customHeight="1">
      <c r="B367" s="32"/>
      <c r="C367" s="145" t="s">
        <v>594</v>
      </c>
      <c r="D367" s="145" t="s">
        <v>119</v>
      </c>
      <c r="E367" s="146" t="s">
        <v>595</v>
      </c>
      <c r="F367" s="147" t="s">
        <v>596</v>
      </c>
      <c r="G367" s="148" t="s">
        <v>122</v>
      </c>
      <c r="H367" s="149">
        <v>189.23500000000001</v>
      </c>
      <c r="I367" s="150"/>
      <c r="J367" s="151">
        <f>ROUND(I367*H367,2)</f>
        <v>0</v>
      </c>
      <c r="K367" s="147" t="s">
        <v>132</v>
      </c>
      <c r="L367" s="34"/>
      <c r="M367" s="152" t="s">
        <v>1</v>
      </c>
      <c r="N367" s="153" t="s">
        <v>37</v>
      </c>
      <c r="O367" s="49"/>
      <c r="P367" s="154">
        <f>O367*H367</f>
        <v>0</v>
      </c>
      <c r="Q367" s="154">
        <v>0</v>
      </c>
      <c r="R367" s="154">
        <f>Q367*H367</f>
        <v>0</v>
      </c>
      <c r="S367" s="154">
        <v>1.7780000000000001E-2</v>
      </c>
      <c r="T367" s="155">
        <f>S367*H367</f>
        <v>3.3645983000000004</v>
      </c>
      <c r="AR367" s="15" t="s">
        <v>221</v>
      </c>
      <c r="AT367" s="15" t="s">
        <v>119</v>
      </c>
      <c r="AU367" s="15" t="s">
        <v>68</v>
      </c>
      <c r="AY367" s="15" t="s">
        <v>116</v>
      </c>
      <c r="BE367" s="156">
        <f>IF(N367="základní",J367,0)</f>
        <v>0</v>
      </c>
      <c r="BF367" s="156">
        <f>IF(N367="snížená",J367,0)</f>
        <v>0</v>
      </c>
      <c r="BG367" s="156">
        <f>IF(N367="zákl. přenesená",J367,0)</f>
        <v>0</v>
      </c>
      <c r="BH367" s="156">
        <f>IF(N367="sníž. přenesená",J367,0)</f>
        <v>0</v>
      </c>
      <c r="BI367" s="156">
        <f>IF(N367="nulová",J367,0)</f>
        <v>0</v>
      </c>
      <c r="BJ367" s="15" t="s">
        <v>124</v>
      </c>
      <c r="BK367" s="156">
        <f>ROUND(I367*H367,2)</f>
        <v>0</v>
      </c>
      <c r="BL367" s="15" t="s">
        <v>221</v>
      </c>
      <c r="BM367" s="15" t="s">
        <v>597</v>
      </c>
    </row>
    <row r="368" spans="2:65" s="11" customFormat="1">
      <c r="B368" s="168"/>
      <c r="C368" s="169"/>
      <c r="D368" s="159" t="s">
        <v>126</v>
      </c>
      <c r="E368" s="170" t="s">
        <v>1</v>
      </c>
      <c r="F368" s="171" t="s">
        <v>598</v>
      </c>
      <c r="G368" s="169"/>
      <c r="H368" s="172">
        <v>61.74</v>
      </c>
      <c r="I368" s="173"/>
      <c r="J368" s="169"/>
      <c r="K368" s="169"/>
      <c r="L368" s="174"/>
      <c r="M368" s="175"/>
      <c r="N368" s="176"/>
      <c r="O368" s="176"/>
      <c r="P368" s="176"/>
      <c r="Q368" s="176"/>
      <c r="R368" s="176"/>
      <c r="S368" s="176"/>
      <c r="T368" s="177"/>
      <c r="AT368" s="178" t="s">
        <v>126</v>
      </c>
      <c r="AU368" s="178" t="s">
        <v>68</v>
      </c>
      <c r="AV368" s="11" t="s">
        <v>68</v>
      </c>
      <c r="AW368" s="11" t="s">
        <v>31</v>
      </c>
      <c r="AX368" s="11" t="s">
        <v>58</v>
      </c>
      <c r="AY368" s="178" t="s">
        <v>116</v>
      </c>
    </row>
    <row r="369" spans="2:65" s="11" customFormat="1">
      <c r="B369" s="168"/>
      <c r="C369" s="169"/>
      <c r="D369" s="159" t="s">
        <v>126</v>
      </c>
      <c r="E369" s="170" t="s">
        <v>1</v>
      </c>
      <c r="F369" s="171" t="s">
        <v>599</v>
      </c>
      <c r="G369" s="169"/>
      <c r="H369" s="172">
        <v>66.885000000000005</v>
      </c>
      <c r="I369" s="173"/>
      <c r="J369" s="169"/>
      <c r="K369" s="169"/>
      <c r="L369" s="174"/>
      <c r="M369" s="175"/>
      <c r="N369" s="176"/>
      <c r="O369" s="176"/>
      <c r="P369" s="176"/>
      <c r="Q369" s="176"/>
      <c r="R369" s="176"/>
      <c r="S369" s="176"/>
      <c r="T369" s="177"/>
      <c r="AT369" s="178" t="s">
        <v>126</v>
      </c>
      <c r="AU369" s="178" t="s">
        <v>68</v>
      </c>
      <c r="AV369" s="11" t="s">
        <v>68</v>
      </c>
      <c r="AW369" s="11" t="s">
        <v>31</v>
      </c>
      <c r="AX369" s="11" t="s">
        <v>58</v>
      </c>
      <c r="AY369" s="178" t="s">
        <v>116</v>
      </c>
    </row>
    <row r="370" spans="2:65" s="11" customFormat="1">
      <c r="B370" s="168"/>
      <c r="C370" s="169"/>
      <c r="D370" s="159" t="s">
        <v>126</v>
      </c>
      <c r="E370" s="170" t="s">
        <v>1</v>
      </c>
      <c r="F370" s="171" t="s">
        <v>600</v>
      </c>
      <c r="G370" s="169"/>
      <c r="H370" s="172">
        <v>60.61</v>
      </c>
      <c r="I370" s="173"/>
      <c r="J370" s="169"/>
      <c r="K370" s="169"/>
      <c r="L370" s="174"/>
      <c r="M370" s="175"/>
      <c r="N370" s="176"/>
      <c r="O370" s="176"/>
      <c r="P370" s="176"/>
      <c r="Q370" s="176"/>
      <c r="R370" s="176"/>
      <c r="S370" s="176"/>
      <c r="T370" s="177"/>
      <c r="AT370" s="178" t="s">
        <v>126</v>
      </c>
      <c r="AU370" s="178" t="s">
        <v>68</v>
      </c>
      <c r="AV370" s="11" t="s">
        <v>68</v>
      </c>
      <c r="AW370" s="11" t="s">
        <v>31</v>
      </c>
      <c r="AX370" s="11" t="s">
        <v>58</v>
      </c>
      <c r="AY370" s="178" t="s">
        <v>116</v>
      </c>
    </row>
    <row r="371" spans="2:65" s="13" customFormat="1">
      <c r="B371" s="190"/>
      <c r="C371" s="191"/>
      <c r="D371" s="159" t="s">
        <v>126</v>
      </c>
      <c r="E371" s="192" t="s">
        <v>72</v>
      </c>
      <c r="F371" s="193" t="s">
        <v>171</v>
      </c>
      <c r="G371" s="191"/>
      <c r="H371" s="194">
        <v>189.23500000000001</v>
      </c>
      <c r="I371" s="195"/>
      <c r="J371" s="191"/>
      <c r="K371" s="191"/>
      <c r="L371" s="196"/>
      <c r="M371" s="197"/>
      <c r="N371" s="198"/>
      <c r="O371" s="198"/>
      <c r="P371" s="198"/>
      <c r="Q371" s="198"/>
      <c r="R371" s="198"/>
      <c r="S371" s="198"/>
      <c r="T371" s="199"/>
      <c r="AT371" s="200" t="s">
        <v>126</v>
      </c>
      <c r="AU371" s="200" t="s">
        <v>68</v>
      </c>
      <c r="AV371" s="13" t="s">
        <v>124</v>
      </c>
      <c r="AW371" s="13" t="s">
        <v>31</v>
      </c>
      <c r="AX371" s="13" t="s">
        <v>58</v>
      </c>
      <c r="AY371" s="200" t="s">
        <v>116</v>
      </c>
    </row>
    <row r="372" spans="2:65" s="12" customFormat="1">
      <c r="B372" s="179"/>
      <c r="C372" s="180"/>
      <c r="D372" s="159" t="s">
        <v>126</v>
      </c>
      <c r="E372" s="181" t="s">
        <v>1</v>
      </c>
      <c r="F372" s="182" t="s">
        <v>129</v>
      </c>
      <c r="G372" s="180"/>
      <c r="H372" s="183">
        <v>189.23500000000001</v>
      </c>
      <c r="I372" s="184"/>
      <c r="J372" s="180"/>
      <c r="K372" s="180"/>
      <c r="L372" s="185"/>
      <c r="M372" s="186"/>
      <c r="N372" s="187"/>
      <c r="O372" s="187"/>
      <c r="P372" s="187"/>
      <c r="Q372" s="187"/>
      <c r="R372" s="187"/>
      <c r="S372" s="187"/>
      <c r="T372" s="188"/>
      <c r="AT372" s="189" t="s">
        <v>126</v>
      </c>
      <c r="AU372" s="189" t="s">
        <v>68</v>
      </c>
      <c r="AV372" s="12" t="s">
        <v>123</v>
      </c>
      <c r="AW372" s="12" t="s">
        <v>31</v>
      </c>
      <c r="AX372" s="12" t="s">
        <v>63</v>
      </c>
      <c r="AY372" s="189" t="s">
        <v>116</v>
      </c>
    </row>
    <row r="373" spans="2:65" s="1" customFormat="1" ht="16.5" customHeight="1">
      <c r="B373" s="32"/>
      <c r="C373" s="145" t="s">
        <v>601</v>
      </c>
      <c r="D373" s="145" t="s">
        <v>119</v>
      </c>
      <c r="E373" s="146" t="s">
        <v>602</v>
      </c>
      <c r="F373" s="147" t="s">
        <v>603</v>
      </c>
      <c r="G373" s="148" t="s">
        <v>122</v>
      </c>
      <c r="H373" s="149">
        <v>491.495</v>
      </c>
      <c r="I373" s="150"/>
      <c r="J373" s="151">
        <f>ROUND(I373*H373,2)</f>
        <v>0</v>
      </c>
      <c r="K373" s="147" t="s">
        <v>1</v>
      </c>
      <c r="L373" s="34"/>
      <c r="M373" s="152" t="s">
        <v>1</v>
      </c>
      <c r="N373" s="153" t="s">
        <v>37</v>
      </c>
      <c r="O373" s="49"/>
      <c r="P373" s="154">
        <f>O373*H373</f>
        <v>0</v>
      </c>
      <c r="Q373" s="154">
        <v>0</v>
      </c>
      <c r="R373" s="154">
        <f>Q373*H373</f>
        <v>0</v>
      </c>
      <c r="S373" s="154">
        <v>0</v>
      </c>
      <c r="T373" s="155">
        <f>S373*H373</f>
        <v>0</v>
      </c>
      <c r="AR373" s="15" t="s">
        <v>221</v>
      </c>
      <c r="AT373" s="15" t="s">
        <v>119</v>
      </c>
      <c r="AU373" s="15" t="s">
        <v>68</v>
      </c>
      <c r="AY373" s="15" t="s">
        <v>116</v>
      </c>
      <c r="BE373" s="156">
        <f>IF(N373="základní",J373,0)</f>
        <v>0</v>
      </c>
      <c r="BF373" s="156">
        <f>IF(N373="snížená",J373,0)</f>
        <v>0</v>
      </c>
      <c r="BG373" s="156">
        <f>IF(N373="zákl. přenesená",J373,0)</f>
        <v>0</v>
      </c>
      <c r="BH373" s="156">
        <f>IF(N373="sníž. přenesená",J373,0)</f>
        <v>0</v>
      </c>
      <c r="BI373" s="156">
        <f>IF(N373="nulová",J373,0)</f>
        <v>0</v>
      </c>
      <c r="BJ373" s="15" t="s">
        <v>124</v>
      </c>
      <c r="BK373" s="156">
        <f>ROUND(I373*H373,2)</f>
        <v>0</v>
      </c>
      <c r="BL373" s="15" t="s">
        <v>221</v>
      </c>
      <c r="BM373" s="15" t="s">
        <v>604</v>
      </c>
    </row>
    <row r="374" spans="2:65" s="11" customFormat="1">
      <c r="B374" s="168"/>
      <c r="C374" s="169"/>
      <c r="D374" s="159" t="s">
        <v>126</v>
      </c>
      <c r="E374" s="170" t="s">
        <v>1</v>
      </c>
      <c r="F374" s="171" t="s">
        <v>605</v>
      </c>
      <c r="G374" s="169"/>
      <c r="H374" s="172">
        <v>491.495</v>
      </c>
      <c r="I374" s="173"/>
      <c r="J374" s="169"/>
      <c r="K374" s="169"/>
      <c r="L374" s="174"/>
      <c r="M374" s="175"/>
      <c r="N374" s="176"/>
      <c r="O374" s="176"/>
      <c r="P374" s="176"/>
      <c r="Q374" s="176"/>
      <c r="R374" s="176"/>
      <c r="S374" s="176"/>
      <c r="T374" s="177"/>
      <c r="AT374" s="178" t="s">
        <v>126</v>
      </c>
      <c r="AU374" s="178" t="s">
        <v>68</v>
      </c>
      <c r="AV374" s="11" t="s">
        <v>68</v>
      </c>
      <c r="AW374" s="11" t="s">
        <v>31</v>
      </c>
      <c r="AX374" s="11" t="s">
        <v>63</v>
      </c>
      <c r="AY374" s="178" t="s">
        <v>116</v>
      </c>
    </row>
    <row r="375" spans="2:65" s="1" customFormat="1" ht="16.5" customHeight="1">
      <c r="B375" s="32"/>
      <c r="C375" s="201" t="s">
        <v>606</v>
      </c>
      <c r="D375" s="201" t="s">
        <v>332</v>
      </c>
      <c r="E375" s="202" t="s">
        <v>607</v>
      </c>
      <c r="F375" s="203" t="s">
        <v>608</v>
      </c>
      <c r="G375" s="204" t="s">
        <v>122</v>
      </c>
      <c r="H375" s="205">
        <v>565.21900000000005</v>
      </c>
      <c r="I375" s="206"/>
      <c r="J375" s="207">
        <f>ROUND(I375*H375,2)</f>
        <v>0</v>
      </c>
      <c r="K375" s="203" t="s">
        <v>1</v>
      </c>
      <c r="L375" s="208"/>
      <c r="M375" s="209" t="s">
        <v>1</v>
      </c>
      <c r="N375" s="210" t="s">
        <v>37</v>
      </c>
      <c r="O375" s="49"/>
      <c r="P375" s="154">
        <f>O375*H375</f>
        <v>0</v>
      </c>
      <c r="Q375" s="154">
        <v>2.0000000000000001E-4</v>
      </c>
      <c r="R375" s="154">
        <f>Q375*H375</f>
        <v>0.11304380000000001</v>
      </c>
      <c r="S375" s="154">
        <v>0</v>
      </c>
      <c r="T375" s="155">
        <f>S375*H375</f>
        <v>0</v>
      </c>
      <c r="AR375" s="15" t="s">
        <v>300</v>
      </c>
      <c r="AT375" s="15" t="s">
        <v>332</v>
      </c>
      <c r="AU375" s="15" t="s">
        <v>68</v>
      </c>
      <c r="AY375" s="15" t="s">
        <v>116</v>
      </c>
      <c r="BE375" s="156">
        <f>IF(N375="základní",J375,0)</f>
        <v>0</v>
      </c>
      <c r="BF375" s="156">
        <f>IF(N375="snížená",J375,0)</f>
        <v>0</v>
      </c>
      <c r="BG375" s="156">
        <f>IF(N375="zákl. přenesená",J375,0)</f>
        <v>0</v>
      </c>
      <c r="BH375" s="156">
        <f>IF(N375="sníž. přenesená",J375,0)</f>
        <v>0</v>
      </c>
      <c r="BI375" s="156">
        <f>IF(N375="nulová",J375,0)</f>
        <v>0</v>
      </c>
      <c r="BJ375" s="15" t="s">
        <v>124</v>
      </c>
      <c r="BK375" s="156">
        <f>ROUND(I375*H375,2)</f>
        <v>0</v>
      </c>
      <c r="BL375" s="15" t="s">
        <v>221</v>
      </c>
      <c r="BM375" s="15" t="s">
        <v>609</v>
      </c>
    </row>
    <row r="376" spans="2:65" s="10" customFormat="1">
      <c r="B376" s="157"/>
      <c r="C376" s="158"/>
      <c r="D376" s="159" t="s">
        <v>126</v>
      </c>
      <c r="E376" s="160" t="s">
        <v>1</v>
      </c>
      <c r="F376" s="161" t="s">
        <v>610</v>
      </c>
      <c r="G376" s="158"/>
      <c r="H376" s="160" t="s">
        <v>1</v>
      </c>
      <c r="I376" s="162"/>
      <c r="J376" s="158"/>
      <c r="K376" s="158"/>
      <c r="L376" s="163"/>
      <c r="M376" s="164"/>
      <c r="N376" s="165"/>
      <c r="O376" s="165"/>
      <c r="P376" s="165"/>
      <c r="Q376" s="165"/>
      <c r="R376" s="165"/>
      <c r="S376" s="165"/>
      <c r="T376" s="166"/>
      <c r="AT376" s="167" t="s">
        <v>126</v>
      </c>
      <c r="AU376" s="167" t="s">
        <v>68</v>
      </c>
      <c r="AV376" s="10" t="s">
        <v>63</v>
      </c>
      <c r="AW376" s="10" t="s">
        <v>31</v>
      </c>
      <c r="AX376" s="10" t="s">
        <v>58</v>
      </c>
      <c r="AY376" s="167" t="s">
        <v>116</v>
      </c>
    </row>
    <row r="377" spans="2:65" s="11" customFormat="1">
      <c r="B377" s="168"/>
      <c r="C377" s="169"/>
      <c r="D377" s="159" t="s">
        <v>126</v>
      </c>
      <c r="E377" s="170" t="s">
        <v>1</v>
      </c>
      <c r="F377" s="171" t="s">
        <v>611</v>
      </c>
      <c r="G377" s="169"/>
      <c r="H377" s="172">
        <v>565.21900000000005</v>
      </c>
      <c r="I377" s="173"/>
      <c r="J377" s="169"/>
      <c r="K377" s="169"/>
      <c r="L377" s="174"/>
      <c r="M377" s="175"/>
      <c r="N377" s="176"/>
      <c r="O377" s="176"/>
      <c r="P377" s="176"/>
      <c r="Q377" s="176"/>
      <c r="R377" s="176"/>
      <c r="S377" s="176"/>
      <c r="T377" s="177"/>
      <c r="AT377" s="178" t="s">
        <v>126</v>
      </c>
      <c r="AU377" s="178" t="s">
        <v>68</v>
      </c>
      <c r="AV377" s="11" t="s">
        <v>68</v>
      </c>
      <c r="AW377" s="11" t="s">
        <v>31</v>
      </c>
      <c r="AX377" s="11" t="s">
        <v>63</v>
      </c>
      <c r="AY377" s="178" t="s">
        <v>116</v>
      </c>
    </row>
    <row r="378" spans="2:65" s="1" customFormat="1" ht="16.5" customHeight="1">
      <c r="B378" s="32"/>
      <c r="C378" s="145" t="s">
        <v>612</v>
      </c>
      <c r="D378" s="145" t="s">
        <v>119</v>
      </c>
      <c r="E378" s="146" t="s">
        <v>613</v>
      </c>
      <c r="F378" s="147" t="s">
        <v>614</v>
      </c>
      <c r="G378" s="148" t="s">
        <v>465</v>
      </c>
      <c r="H378" s="149">
        <v>80.3</v>
      </c>
      <c r="I378" s="150"/>
      <c r="J378" s="151">
        <f>ROUND(I378*H378,2)</f>
        <v>0</v>
      </c>
      <c r="K378" s="147" t="s">
        <v>1</v>
      </c>
      <c r="L378" s="34"/>
      <c r="M378" s="152" t="s">
        <v>1</v>
      </c>
      <c r="N378" s="153" t="s">
        <v>37</v>
      </c>
      <c r="O378" s="49"/>
      <c r="P378" s="154">
        <f>O378*H378</f>
        <v>0</v>
      </c>
      <c r="Q378" s="154">
        <v>0</v>
      </c>
      <c r="R378" s="154">
        <f>Q378*H378</f>
        <v>0</v>
      </c>
      <c r="S378" s="154">
        <v>0</v>
      </c>
      <c r="T378" s="155">
        <f>S378*H378</f>
        <v>0</v>
      </c>
      <c r="AR378" s="15" t="s">
        <v>221</v>
      </c>
      <c r="AT378" s="15" t="s">
        <v>119</v>
      </c>
      <c r="AU378" s="15" t="s">
        <v>68</v>
      </c>
      <c r="AY378" s="15" t="s">
        <v>116</v>
      </c>
      <c r="BE378" s="156">
        <f>IF(N378="základní",J378,0)</f>
        <v>0</v>
      </c>
      <c r="BF378" s="156">
        <f>IF(N378="snížená",J378,0)</f>
        <v>0</v>
      </c>
      <c r="BG378" s="156">
        <f>IF(N378="zákl. přenesená",J378,0)</f>
        <v>0</v>
      </c>
      <c r="BH378" s="156">
        <f>IF(N378="sníž. přenesená",J378,0)</f>
        <v>0</v>
      </c>
      <c r="BI378" s="156">
        <f>IF(N378="nulová",J378,0)</f>
        <v>0</v>
      </c>
      <c r="BJ378" s="15" t="s">
        <v>124</v>
      </c>
      <c r="BK378" s="156">
        <f>ROUND(I378*H378,2)</f>
        <v>0</v>
      </c>
      <c r="BL378" s="15" t="s">
        <v>221</v>
      </c>
      <c r="BM378" s="15" t="s">
        <v>615</v>
      </c>
    </row>
    <row r="379" spans="2:65" s="11" customFormat="1">
      <c r="B379" s="168"/>
      <c r="C379" s="169"/>
      <c r="D379" s="159" t="s">
        <v>126</v>
      </c>
      <c r="E379" s="170" t="s">
        <v>1</v>
      </c>
      <c r="F379" s="171" t="s">
        <v>616</v>
      </c>
      <c r="G379" s="169"/>
      <c r="H379" s="172">
        <v>80.3</v>
      </c>
      <c r="I379" s="173"/>
      <c r="J379" s="169"/>
      <c r="K379" s="169"/>
      <c r="L379" s="174"/>
      <c r="M379" s="175"/>
      <c r="N379" s="176"/>
      <c r="O379" s="176"/>
      <c r="P379" s="176"/>
      <c r="Q379" s="176"/>
      <c r="R379" s="176"/>
      <c r="S379" s="176"/>
      <c r="T379" s="177"/>
      <c r="AT379" s="178" t="s">
        <v>126</v>
      </c>
      <c r="AU379" s="178" t="s">
        <v>68</v>
      </c>
      <c r="AV379" s="11" t="s">
        <v>68</v>
      </c>
      <c r="AW379" s="11" t="s">
        <v>31</v>
      </c>
      <c r="AX379" s="11" t="s">
        <v>58</v>
      </c>
      <c r="AY379" s="178" t="s">
        <v>116</v>
      </c>
    </row>
    <row r="380" spans="2:65" s="13" customFormat="1">
      <c r="B380" s="190"/>
      <c r="C380" s="191"/>
      <c r="D380" s="159" t="s">
        <v>126</v>
      </c>
      <c r="E380" s="192" t="s">
        <v>75</v>
      </c>
      <c r="F380" s="193" t="s">
        <v>171</v>
      </c>
      <c r="G380" s="191"/>
      <c r="H380" s="194">
        <v>80.3</v>
      </c>
      <c r="I380" s="195"/>
      <c r="J380" s="191"/>
      <c r="K380" s="191"/>
      <c r="L380" s="196"/>
      <c r="M380" s="197"/>
      <c r="N380" s="198"/>
      <c r="O380" s="198"/>
      <c r="P380" s="198"/>
      <c r="Q380" s="198"/>
      <c r="R380" s="198"/>
      <c r="S380" s="198"/>
      <c r="T380" s="199"/>
      <c r="AT380" s="200" t="s">
        <v>126</v>
      </c>
      <c r="AU380" s="200" t="s">
        <v>68</v>
      </c>
      <c r="AV380" s="13" t="s">
        <v>124</v>
      </c>
      <c r="AW380" s="13" t="s">
        <v>31</v>
      </c>
      <c r="AX380" s="13" t="s">
        <v>63</v>
      </c>
      <c r="AY380" s="200" t="s">
        <v>116</v>
      </c>
    </row>
    <row r="381" spans="2:65" s="1" customFormat="1" ht="16.5" customHeight="1">
      <c r="B381" s="32"/>
      <c r="C381" s="145" t="s">
        <v>617</v>
      </c>
      <c r="D381" s="145" t="s">
        <v>119</v>
      </c>
      <c r="E381" s="146" t="s">
        <v>618</v>
      </c>
      <c r="F381" s="147" t="s">
        <v>619</v>
      </c>
      <c r="G381" s="148" t="s">
        <v>260</v>
      </c>
      <c r="H381" s="149">
        <v>0.54300000000000004</v>
      </c>
      <c r="I381" s="150"/>
      <c r="J381" s="151">
        <f>ROUND(I381*H381,2)</f>
        <v>0</v>
      </c>
      <c r="K381" s="147" t="s">
        <v>132</v>
      </c>
      <c r="L381" s="34"/>
      <c r="M381" s="152" t="s">
        <v>1</v>
      </c>
      <c r="N381" s="153" t="s">
        <v>37</v>
      </c>
      <c r="O381" s="49"/>
      <c r="P381" s="154">
        <f>O381*H381</f>
        <v>0</v>
      </c>
      <c r="Q381" s="154">
        <v>0</v>
      </c>
      <c r="R381" s="154">
        <f>Q381*H381</f>
        <v>0</v>
      </c>
      <c r="S381" s="154">
        <v>0</v>
      </c>
      <c r="T381" s="155">
        <f>S381*H381</f>
        <v>0</v>
      </c>
      <c r="AR381" s="15" t="s">
        <v>221</v>
      </c>
      <c r="AT381" s="15" t="s">
        <v>119</v>
      </c>
      <c r="AU381" s="15" t="s">
        <v>68</v>
      </c>
      <c r="AY381" s="15" t="s">
        <v>116</v>
      </c>
      <c r="BE381" s="156">
        <f>IF(N381="základní",J381,0)</f>
        <v>0</v>
      </c>
      <c r="BF381" s="156">
        <f>IF(N381="snížená",J381,0)</f>
        <v>0</v>
      </c>
      <c r="BG381" s="156">
        <f>IF(N381="zákl. přenesená",J381,0)</f>
        <v>0</v>
      </c>
      <c r="BH381" s="156">
        <f>IF(N381="sníž. přenesená",J381,0)</f>
        <v>0</v>
      </c>
      <c r="BI381" s="156">
        <f>IF(N381="nulová",J381,0)</f>
        <v>0</v>
      </c>
      <c r="BJ381" s="15" t="s">
        <v>124</v>
      </c>
      <c r="BK381" s="156">
        <f>ROUND(I381*H381,2)</f>
        <v>0</v>
      </c>
      <c r="BL381" s="15" t="s">
        <v>221</v>
      </c>
      <c r="BM381" s="15" t="s">
        <v>620</v>
      </c>
    </row>
    <row r="382" spans="2:65" s="9" customFormat="1" ht="22.9" customHeight="1">
      <c r="B382" s="129"/>
      <c r="C382" s="130"/>
      <c r="D382" s="131" t="s">
        <v>57</v>
      </c>
      <c r="E382" s="143" t="s">
        <v>621</v>
      </c>
      <c r="F382" s="143" t="s">
        <v>622</v>
      </c>
      <c r="G382" s="130"/>
      <c r="H382" s="130"/>
      <c r="I382" s="133"/>
      <c r="J382" s="144">
        <f>BK382</f>
        <v>0</v>
      </c>
      <c r="K382" s="130"/>
      <c r="L382" s="135"/>
      <c r="M382" s="136"/>
      <c r="N382" s="137"/>
      <c r="O382" s="137"/>
      <c r="P382" s="138">
        <f>SUM(P383:P399)</f>
        <v>0</v>
      </c>
      <c r="Q382" s="137"/>
      <c r="R382" s="138">
        <f>SUM(R383:R399)</f>
        <v>1.2879999999999999E-2</v>
      </c>
      <c r="S382" s="137"/>
      <c r="T382" s="139">
        <f>SUM(T383:T399)</f>
        <v>2.2320000000000002</v>
      </c>
      <c r="AR382" s="140" t="s">
        <v>68</v>
      </c>
      <c r="AT382" s="141" t="s">
        <v>57</v>
      </c>
      <c r="AU382" s="141" t="s">
        <v>63</v>
      </c>
      <c r="AY382" s="140" t="s">
        <v>116</v>
      </c>
      <c r="BK382" s="142">
        <f>SUM(BK383:BK399)</f>
        <v>0</v>
      </c>
    </row>
    <row r="383" spans="2:65" s="1" customFormat="1" ht="16.5" customHeight="1">
      <c r="B383" s="32"/>
      <c r="C383" s="145" t="s">
        <v>623</v>
      </c>
      <c r="D383" s="145" t="s">
        <v>119</v>
      </c>
      <c r="E383" s="146" t="s">
        <v>624</v>
      </c>
      <c r="F383" s="147" t="s">
        <v>625</v>
      </c>
      <c r="G383" s="148" t="s">
        <v>122</v>
      </c>
      <c r="H383" s="149">
        <v>30</v>
      </c>
      <c r="I383" s="150"/>
      <c r="J383" s="151">
        <f>ROUND(I383*H383,2)</f>
        <v>0</v>
      </c>
      <c r="K383" s="147" t="s">
        <v>1</v>
      </c>
      <c r="L383" s="34"/>
      <c r="M383" s="152" t="s">
        <v>1</v>
      </c>
      <c r="N383" s="153" t="s">
        <v>37</v>
      </c>
      <c r="O383" s="49"/>
      <c r="P383" s="154">
        <f>O383*H383</f>
        <v>0</v>
      </c>
      <c r="Q383" s="154">
        <v>4.0000000000000002E-4</v>
      </c>
      <c r="R383" s="154">
        <f>Q383*H383</f>
        <v>1.2E-2</v>
      </c>
      <c r="S383" s="154">
        <v>0</v>
      </c>
      <c r="T383" s="155">
        <f>S383*H383</f>
        <v>0</v>
      </c>
      <c r="AR383" s="15" t="s">
        <v>221</v>
      </c>
      <c r="AT383" s="15" t="s">
        <v>119</v>
      </c>
      <c r="AU383" s="15" t="s">
        <v>68</v>
      </c>
      <c r="AY383" s="15" t="s">
        <v>116</v>
      </c>
      <c r="BE383" s="156">
        <f>IF(N383="základní",J383,0)</f>
        <v>0</v>
      </c>
      <c r="BF383" s="156">
        <f>IF(N383="snížená",J383,0)</f>
        <v>0</v>
      </c>
      <c r="BG383" s="156">
        <f>IF(N383="zákl. přenesená",J383,0)</f>
        <v>0</v>
      </c>
      <c r="BH383" s="156">
        <f>IF(N383="sníž. přenesená",J383,0)</f>
        <v>0</v>
      </c>
      <c r="BI383" s="156">
        <f>IF(N383="nulová",J383,0)</f>
        <v>0</v>
      </c>
      <c r="BJ383" s="15" t="s">
        <v>124</v>
      </c>
      <c r="BK383" s="156">
        <f>ROUND(I383*H383,2)</f>
        <v>0</v>
      </c>
      <c r="BL383" s="15" t="s">
        <v>221</v>
      </c>
      <c r="BM383" s="15" t="s">
        <v>626</v>
      </c>
    </row>
    <row r="384" spans="2:65" s="11" customFormat="1">
      <c r="B384" s="168"/>
      <c r="C384" s="169"/>
      <c r="D384" s="159" t="s">
        <v>126</v>
      </c>
      <c r="E384" s="170" t="s">
        <v>1</v>
      </c>
      <c r="F384" s="171" t="s">
        <v>627</v>
      </c>
      <c r="G384" s="169"/>
      <c r="H384" s="172">
        <v>30</v>
      </c>
      <c r="I384" s="173"/>
      <c r="J384" s="169"/>
      <c r="K384" s="169"/>
      <c r="L384" s="174"/>
      <c r="M384" s="175"/>
      <c r="N384" s="176"/>
      <c r="O384" s="176"/>
      <c r="P384" s="176"/>
      <c r="Q384" s="176"/>
      <c r="R384" s="176"/>
      <c r="S384" s="176"/>
      <c r="T384" s="177"/>
      <c r="AT384" s="178" t="s">
        <v>126</v>
      </c>
      <c r="AU384" s="178" t="s">
        <v>68</v>
      </c>
      <c r="AV384" s="11" t="s">
        <v>68</v>
      </c>
      <c r="AW384" s="11" t="s">
        <v>31</v>
      </c>
      <c r="AX384" s="11" t="s">
        <v>63</v>
      </c>
      <c r="AY384" s="178" t="s">
        <v>116</v>
      </c>
    </row>
    <row r="385" spans="2:65" s="1" customFormat="1" ht="16.5" customHeight="1">
      <c r="B385" s="32"/>
      <c r="C385" s="145" t="s">
        <v>628</v>
      </c>
      <c r="D385" s="145" t="s">
        <v>119</v>
      </c>
      <c r="E385" s="146" t="s">
        <v>629</v>
      </c>
      <c r="F385" s="147" t="s">
        <v>630</v>
      </c>
      <c r="G385" s="148" t="s">
        <v>166</v>
      </c>
      <c r="H385" s="149">
        <v>1</v>
      </c>
      <c r="I385" s="150"/>
      <c r="J385" s="151">
        <f>ROUND(I385*H385,2)</f>
        <v>0</v>
      </c>
      <c r="K385" s="147" t="s">
        <v>1</v>
      </c>
      <c r="L385" s="34"/>
      <c r="M385" s="152" t="s">
        <v>1</v>
      </c>
      <c r="N385" s="153" t="s">
        <v>37</v>
      </c>
      <c r="O385" s="49"/>
      <c r="P385" s="154">
        <f>O385*H385</f>
        <v>0</v>
      </c>
      <c r="Q385" s="154">
        <v>4.0000000000000002E-4</v>
      </c>
      <c r="R385" s="154">
        <f>Q385*H385</f>
        <v>4.0000000000000002E-4</v>
      </c>
      <c r="S385" s="154">
        <v>0</v>
      </c>
      <c r="T385" s="155">
        <f>S385*H385</f>
        <v>0</v>
      </c>
      <c r="AR385" s="15" t="s">
        <v>221</v>
      </c>
      <c r="AT385" s="15" t="s">
        <v>119</v>
      </c>
      <c r="AU385" s="15" t="s">
        <v>68</v>
      </c>
      <c r="AY385" s="15" t="s">
        <v>116</v>
      </c>
      <c r="BE385" s="156">
        <f>IF(N385="základní",J385,0)</f>
        <v>0</v>
      </c>
      <c r="BF385" s="156">
        <f>IF(N385="snížená",J385,0)</f>
        <v>0</v>
      </c>
      <c r="BG385" s="156">
        <f>IF(N385="zákl. přenesená",J385,0)</f>
        <v>0</v>
      </c>
      <c r="BH385" s="156">
        <f>IF(N385="sníž. přenesená",J385,0)</f>
        <v>0</v>
      </c>
      <c r="BI385" s="156">
        <f>IF(N385="nulová",J385,0)</f>
        <v>0</v>
      </c>
      <c r="BJ385" s="15" t="s">
        <v>124</v>
      </c>
      <c r="BK385" s="156">
        <f>ROUND(I385*H385,2)</f>
        <v>0</v>
      </c>
      <c r="BL385" s="15" t="s">
        <v>221</v>
      </c>
      <c r="BM385" s="15" t="s">
        <v>631</v>
      </c>
    </row>
    <row r="386" spans="2:65" s="11" customFormat="1">
      <c r="B386" s="168"/>
      <c r="C386" s="169"/>
      <c r="D386" s="159" t="s">
        <v>126</v>
      </c>
      <c r="E386" s="170" t="s">
        <v>1</v>
      </c>
      <c r="F386" s="171" t="s">
        <v>63</v>
      </c>
      <c r="G386" s="169"/>
      <c r="H386" s="172">
        <v>1</v>
      </c>
      <c r="I386" s="173"/>
      <c r="J386" s="169"/>
      <c r="K386" s="169"/>
      <c r="L386" s="174"/>
      <c r="M386" s="175"/>
      <c r="N386" s="176"/>
      <c r="O386" s="176"/>
      <c r="P386" s="176"/>
      <c r="Q386" s="176"/>
      <c r="R386" s="176"/>
      <c r="S386" s="176"/>
      <c r="T386" s="177"/>
      <c r="AT386" s="178" t="s">
        <v>126</v>
      </c>
      <c r="AU386" s="178" t="s">
        <v>68</v>
      </c>
      <c r="AV386" s="11" t="s">
        <v>68</v>
      </c>
      <c r="AW386" s="11" t="s">
        <v>31</v>
      </c>
      <c r="AX386" s="11" t="s">
        <v>63</v>
      </c>
      <c r="AY386" s="178" t="s">
        <v>116</v>
      </c>
    </row>
    <row r="387" spans="2:65" s="1" customFormat="1" ht="16.5" customHeight="1">
      <c r="B387" s="32"/>
      <c r="C387" s="145" t="s">
        <v>632</v>
      </c>
      <c r="D387" s="145" t="s">
        <v>119</v>
      </c>
      <c r="E387" s="146" t="s">
        <v>633</v>
      </c>
      <c r="F387" s="147" t="s">
        <v>634</v>
      </c>
      <c r="G387" s="148" t="s">
        <v>122</v>
      </c>
      <c r="H387" s="149">
        <v>30</v>
      </c>
      <c r="I387" s="150"/>
      <c r="J387" s="151">
        <f>ROUND(I387*H387,2)</f>
        <v>0</v>
      </c>
      <c r="K387" s="147" t="s">
        <v>132</v>
      </c>
      <c r="L387" s="34"/>
      <c r="M387" s="152" t="s">
        <v>1</v>
      </c>
      <c r="N387" s="153" t="s">
        <v>37</v>
      </c>
      <c r="O387" s="49"/>
      <c r="P387" s="154">
        <f>O387*H387</f>
        <v>0</v>
      </c>
      <c r="Q387" s="154">
        <v>0</v>
      </c>
      <c r="R387" s="154">
        <f>Q387*H387</f>
        <v>0</v>
      </c>
      <c r="S387" s="154">
        <v>6.5000000000000002E-2</v>
      </c>
      <c r="T387" s="155">
        <f>S387*H387</f>
        <v>1.9500000000000002</v>
      </c>
      <c r="AR387" s="15" t="s">
        <v>221</v>
      </c>
      <c r="AT387" s="15" t="s">
        <v>119</v>
      </c>
      <c r="AU387" s="15" t="s">
        <v>68</v>
      </c>
      <c r="AY387" s="15" t="s">
        <v>116</v>
      </c>
      <c r="BE387" s="156">
        <f>IF(N387="základní",J387,0)</f>
        <v>0</v>
      </c>
      <c r="BF387" s="156">
        <f>IF(N387="snížená",J387,0)</f>
        <v>0</v>
      </c>
      <c r="BG387" s="156">
        <f>IF(N387="zákl. přenesená",J387,0)</f>
        <v>0</v>
      </c>
      <c r="BH387" s="156">
        <f>IF(N387="sníž. přenesená",J387,0)</f>
        <v>0</v>
      </c>
      <c r="BI387" s="156">
        <f>IF(N387="nulová",J387,0)</f>
        <v>0</v>
      </c>
      <c r="BJ387" s="15" t="s">
        <v>124</v>
      </c>
      <c r="BK387" s="156">
        <f>ROUND(I387*H387,2)</f>
        <v>0</v>
      </c>
      <c r="BL387" s="15" t="s">
        <v>221</v>
      </c>
      <c r="BM387" s="15" t="s">
        <v>635</v>
      </c>
    </row>
    <row r="388" spans="2:65" s="11" customFormat="1">
      <c r="B388" s="168"/>
      <c r="C388" s="169"/>
      <c r="D388" s="159" t="s">
        <v>126</v>
      </c>
      <c r="E388" s="170" t="s">
        <v>1</v>
      </c>
      <c r="F388" s="171" t="s">
        <v>627</v>
      </c>
      <c r="G388" s="169"/>
      <c r="H388" s="172">
        <v>30</v>
      </c>
      <c r="I388" s="173"/>
      <c r="J388" s="169"/>
      <c r="K388" s="169"/>
      <c r="L388" s="174"/>
      <c r="M388" s="175"/>
      <c r="N388" s="176"/>
      <c r="O388" s="176"/>
      <c r="P388" s="176"/>
      <c r="Q388" s="176"/>
      <c r="R388" s="176"/>
      <c r="S388" s="176"/>
      <c r="T388" s="177"/>
      <c r="AT388" s="178" t="s">
        <v>126</v>
      </c>
      <c r="AU388" s="178" t="s">
        <v>68</v>
      </c>
      <c r="AV388" s="11" t="s">
        <v>68</v>
      </c>
      <c r="AW388" s="11" t="s">
        <v>31</v>
      </c>
      <c r="AX388" s="11" t="s">
        <v>63</v>
      </c>
      <c r="AY388" s="178" t="s">
        <v>116</v>
      </c>
    </row>
    <row r="389" spans="2:65" s="1" customFormat="1" ht="16.5" customHeight="1">
      <c r="B389" s="32"/>
      <c r="C389" s="145" t="s">
        <v>636</v>
      </c>
      <c r="D389" s="145" t="s">
        <v>119</v>
      </c>
      <c r="E389" s="146" t="s">
        <v>637</v>
      </c>
      <c r="F389" s="147" t="s">
        <v>638</v>
      </c>
      <c r="G389" s="148" t="s">
        <v>465</v>
      </c>
      <c r="H389" s="149">
        <v>0.8</v>
      </c>
      <c r="I389" s="150"/>
      <c r="J389" s="151">
        <f>ROUND(I389*H389,2)</f>
        <v>0</v>
      </c>
      <c r="K389" s="147" t="s">
        <v>132</v>
      </c>
      <c r="L389" s="34"/>
      <c r="M389" s="152" t="s">
        <v>1</v>
      </c>
      <c r="N389" s="153" t="s">
        <v>37</v>
      </c>
      <c r="O389" s="49"/>
      <c r="P389" s="154">
        <f>O389*H389</f>
        <v>0</v>
      </c>
      <c r="Q389" s="154">
        <v>0</v>
      </c>
      <c r="R389" s="154">
        <f>Q389*H389</f>
        <v>0</v>
      </c>
      <c r="S389" s="154">
        <v>0</v>
      </c>
      <c r="T389" s="155">
        <f>S389*H389</f>
        <v>0</v>
      </c>
      <c r="AR389" s="15" t="s">
        <v>221</v>
      </c>
      <c r="AT389" s="15" t="s">
        <v>119</v>
      </c>
      <c r="AU389" s="15" t="s">
        <v>68</v>
      </c>
      <c r="AY389" s="15" t="s">
        <v>116</v>
      </c>
      <c r="BE389" s="156">
        <f>IF(N389="základní",J389,0)</f>
        <v>0</v>
      </c>
      <c r="BF389" s="156">
        <f>IF(N389="snížená",J389,0)</f>
        <v>0</v>
      </c>
      <c r="BG389" s="156">
        <f>IF(N389="zákl. přenesená",J389,0)</f>
        <v>0</v>
      </c>
      <c r="BH389" s="156">
        <f>IF(N389="sníž. přenesená",J389,0)</f>
        <v>0</v>
      </c>
      <c r="BI389" s="156">
        <f>IF(N389="nulová",J389,0)</f>
        <v>0</v>
      </c>
      <c r="BJ389" s="15" t="s">
        <v>124</v>
      </c>
      <c r="BK389" s="156">
        <f>ROUND(I389*H389,2)</f>
        <v>0</v>
      </c>
      <c r="BL389" s="15" t="s">
        <v>221</v>
      </c>
      <c r="BM389" s="15" t="s">
        <v>639</v>
      </c>
    </row>
    <row r="390" spans="2:65" s="11" customFormat="1">
      <c r="B390" s="168"/>
      <c r="C390" s="169"/>
      <c r="D390" s="159" t="s">
        <v>126</v>
      </c>
      <c r="E390" s="170" t="s">
        <v>1</v>
      </c>
      <c r="F390" s="171" t="s">
        <v>640</v>
      </c>
      <c r="G390" s="169"/>
      <c r="H390" s="172">
        <v>0.8</v>
      </c>
      <c r="I390" s="173"/>
      <c r="J390" s="169"/>
      <c r="K390" s="169"/>
      <c r="L390" s="174"/>
      <c r="M390" s="175"/>
      <c r="N390" s="176"/>
      <c r="O390" s="176"/>
      <c r="P390" s="176"/>
      <c r="Q390" s="176"/>
      <c r="R390" s="176"/>
      <c r="S390" s="176"/>
      <c r="T390" s="177"/>
      <c r="AT390" s="178" t="s">
        <v>126</v>
      </c>
      <c r="AU390" s="178" t="s">
        <v>68</v>
      </c>
      <c r="AV390" s="11" t="s">
        <v>68</v>
      </c>
      <c r="AW390" s="11" t="s">
        <v>31</v>
      </c>
      <c r="AX390" s="11" t="s">
        <v>63</v>
      </c>
      <c r="AY390" s="178" t="s">
        <v>116</v>
      </c>
    </row>
    <row r="391" spans="2:65" s="1" customFormat="1" ht="16.5" customHeight="1">
      <c r="B391" s="32"/>
      <c r="C391" s="201" t="s">
        <v>641</v>
      </c>
      <c r="D391" s="201" t="s">
        <v>332</v>
      </c>
      <c r="E391" s="202" t="s">
        <v>642</v>
      </c>
      <c r="F391" s="203" t="s">
        <v>643</v>
      </c>
      <c r="G391" s="204" t="s">
        <v>644</v>
      </c>
      <c r="H391" s="205">
        <v>1</v>
      </c>
      <c r="I391" s="206"/>
      <c r="J391" s="207">
        <f>ROUND(I391*H391,2)</f>
        <v>0</v>
      </c>
      <c r="K391" s="203" t="s">
        <v>1</v>
      </c>
      <c r="L391" s="208"/>
      <c r="M391" s="209" t="s">
        <v>1</v>
      </c>
      <c r="N391" s="210" t="s">
        <v>37</v>
      </c>
      <c r="O391" s="49"/>
      <c r="P391" s="154">
        <f>O391*H391</f>
        <v>0</v>
      </c>
      <c r="Q391" s="154">
        <v>4.8000000000000001E-4</v>
      </c>
      <c r="R391" s="154">
        <f>Q391*H391</f>
        <v>4.8000000000000001E-4</v>
      </c>
      <c r="S391" s="154">
        <v>0</v>
      </c>
      <c r="T391" s="155">
        <f>S391*H391</f>
        <v>0</v>
      </c>
      <c r="AR391" s="15" t="s">
        <v>300</v>
      </c>
      <c r="AT391" s="15" t="s">
        <v>332</v>
      </c>
      <c r="AU391" s="15" t="s">
        <v>68</v>
      </c>
      <c r="AY391" s="15" t="s">
        <v>116</v>
      </c>
      <c r="BE391" s="156">
        <f>IF(N391="základní",J391,0)</f>
        <v>0</v>
      </c>
      <c r="BF391" s="156">
        <f>IF(N391="snížená",J391,0)</f>
        <v>0</v>
      </c>
      <c r="BG391" s="156">
        <f>IF(N391="zákl. přenesená",J391,0)</f>
        <v>0</v>
      </c>
      <c r="BH391" s="156">
        <f>IF(N391="sníž. přenesená",J391,0)</f>
        <v>0</v>
      </c>
      <c r="BI391" s="156">
        <f>IF(N391="nulová",J391,0)</f>
        <v>0</v>
      </c>
      <c r="BJ391" s="15" t="s">
        <v>124</v>
      </c>
      <c r="BK391" s="156">
        <f>ROUND(I391*H391,2)</f>
        <v>0</v>
      </c>
      <c r="BL391" s="15" t="s">
        <v>221</v>
      </c>
      <c r="BM391" s="15" t="s">
        <v>645</v>
      </c>
    </row>
    <row r="392" spans="2:65" s="1" customFormat="1" ht="16.5" customHeight="1">
      <c r="B392" s="32"/>
      <c r="C392" s="145" t="s">
        <v>646</v>
      </c>
      <c r="D392" s="145" t="s">
        <v>119</v>
      </c>
      <c r="E392" s="146" t="s">
        <v>647</v>
      </c>
      <c r="F392" s="147" t="s">
        <v>648</v>
      </c>
      <c r="G392" s="148" t="s">
        <v>465</v>
      </c>
      <c r="H392" s="149">
        <v>0.8</v>
      </c>
      <c r="I392" s="150"/>
      <c r="J392" s="151">
        <f>ROUND(I392*H392,2)</f>
        <v>0</v>
      </c>
      <c r="K392" s="147" t="s">
        <v>132</v>
      </c>
      <c r="L392" s="34"/>
      <c r="M392" s="152" t="s">
        <v>1</v>
      </c>
      <c r="N392" s="153" t="s">
        <v>37</v>
      </c>
      <c r="O392" s="49"/>
      <c r="P392" s="154">
        <f>O392*H392</f>
        <v>0</v>
      </c>
      <c r="Q392" s="154">
        <v>0</v>
      </c>
      <c r="R392" s="154">
        <f>Q392*H392</f>
        <v>0</v>
      </c>
      <c r="S392" s="154">
        <v>1.4999999999999999E-2</v>
      </c>
      <c r="T392" s="155">
        <f>S392*H392</f>
        <v>1.2E-2</v>
      </c>
      <c r="AR392" s="15" t="s">
        <v>221</v>
      </c>
      <c r="AT392" s="15" t="s">
        <v>119</v>
      </c>
      <c r="AU392" s="15" t="s">
        <v>68</v>
      </c>
      <c r="AY392" s="15" t="s">
        <v>116</v>
      </c>
      <c r="BE392" s="156">
        <f>IF(N392="základní",J392,0)</f>
        <v>0</v>
      </c>
      <c r="BF392" s="156">
        <f>IF(N392="snížená",J392,0)</f>
        <v>0</v>
      </c>
      <c r="BG392" s="156">
        <f>IF(N392="zákl. přenesená",J392,0)</f>
        <v>0</v>
      </c>
      <c r="BH392" s="156">
        <f>IF(N392="sníž. přenesená",J392,0)</f>
        <v>0</v>
      </c>
      <c r="BI392" s="156">
        <f>IF(N392="nulová",J392,0)</f>
        <v>0</v>
      </c>
      <c r="BJ392" s="15" t="s">
        <v>124</v>
      </c>
      <c r="BK392" s="156">
        <f>ROUND(I392*H392,2)</f>
        <v>0</v>
      </c>
      <c r="BL392" s="15" t="s">
        <v>221</v>
      </c>
      <c r="BM392" s="15" t="s">
        <v>649</v>
      </c>
    </row>
    <row r="393" spans="2:65" s="11" customFormat="1">
      <c r="B393" s="168"/>
      <c r="C393" s="169"/>
      <c r="D393" s="159" t="s">
        <v>126</v>
      </c>
      <c r="E393" s="170" t="s">
        <v>1</v>
      </c>
      <c r="F393" s="171" t="s">
        <v>640</v>
      </c>
      <c r="G393" s="169"/>
      <c r="H393" s="172">
        <v>0.8</v>
      </c>
      <c r="I393" s="173"/>
      <c r="J393" s="169"/>
      <c r="K393" s="169"/>
      <c r="L393" s="174"/>
      <c r="M393" s="175"/>
      <c r="N393" s="176"/>
      <c r="O393" s="176"/>
      <c r="P393" s="176"/>
      <c r="Q393" s="176"/>
      <c r="R393" s="176"/>
      <c r="S393" s="176"/>
      <c r="T393" s="177"/>
      <c r="AT393" s="178" t="s">
        <v>126</v>
      </c>
      <c r="AU393" s="178" t="s">
        <v>68</v>
      </c>
      <c r="AV393" s="11" t="s">
        <v>68</v>
      </c>
      <c r="AW393" s="11" t="s">
        <v>31</v>
      </c>
      <c r="AX393" s="11" t="s">
        <v>63</v>
      </c>
      <c r="AY393" s="178" t="s">
        <v>116</v>
      </c>
    </row>
    <row r="394" spans="2:65" s="1" customFormat="1" ht="16.5" customHeight="1">
      <c r="B394" s="32"/>
      <c r="C394" s="145" t="s">
        <v>650</v>
      </c>
      <c r="D394" s="145" t="s">
        <v>119</v>
      </c>
      <c r="E394" s="146" t="s">
        <v>651</v>
      </c>
      <c r="F394" s="147" t="s">
        <v>652</v>
      </c>
      <c r="G394" s="148" t="s">
        <v>122</v>
      </c>
      <c r="H394" s="149">
        <v>18</v>
      </c>
      <c r="I394" s="150"/>
      <c r="J394" s="151">
        <f>ROUND(I394*H394,2)</f>
        <v>0</v>
      </c>
      <c r="K394" s="147" t="s">
        <v>1</v>
      </c>
      <c r="L394" s="34"/>
      <c r="M394" s="152" t="s">
        <v>1</v>
      </c>
      <c r="N394" s="153" t="s">
        <v>37</v>
      </c>
      <c r="O394" s="49"/>
      <c r="P394" s="154">
        <f>O394*H394</f>
        <v>0</v>
      </c>
      <c r="Q394" s="154">
        <v>0</v>
      </c>
      <c r="R394" s="154">
        <f>Q394*H394</f>
        <v>0</v>
      </c>
      <c r="S394" s="154">
        <v>1.4999999999999999E-2</v>
      </c>
      <c r="T394" s="155">
        <f>S394*H394</f>
        <v>0.27</v>
      </c>
      <c r="AR394" s="15" t="s">
        <v>221</v>
      </c>
      <c r="AT394" s="15" t="s">
        <v>119</v>
      </c>
      <c r="AU394" s="15" t="s">
        <v>68</v>
      </c>
      <c r="AY394" s="15" t="s">
        <v>116</v>
      </c>
      <c r="BE394" s="156">
        <f>IF(N394="základní",J394,0)</f>
        <v>0</v>
      </c>
      <c r="BF394" s="156">
        <f>IF(N394="snížená",J394,0)</f>
        <v>0</v>
      </c>
      <c r="BG394" s="156">
        <f>IF(N394="zákl. přenesená",J394,0)</f>
        <v>0</v>
      </c>
      <c r="BH394" s="156">
        <f>IF(N394="sníž. přenesená",J394,0)</f>
        <v>0</v>
      </c>
      <c r="BI394" s="156">
        <f>IF(N394="nulová",J394,0)</f>
        <v>0</v>
      </c>
      <c r="BJ394" s="15" t="s">
        <v>124</v>
      </c>
      <c r="BK394" s="156">
        <f>ROUND(I394*H394,2)</f>
        <v>0</v>
      </c>
      <c r="BL394" s="15" t="s">
        <v>221</v>
      </c>
      <c r="BM394" s="15" t="s">
        <v>653</v>
      </c>
    </row>
    <row r="395" spans="2:65" s="11" customFormat="1">
      <c r="B395" s="168"/>
      <c r="C395" s="169"/>
      <c r="D395" s="159" t="s">
        <v>126</v>
      </c>
      <c r="E395" s="170" t="s">
        <v>1</v>
      </c>
      <c r="F395" s="171" t="s">
        <v>654</v>
      </c>
      <c r="G395" s="169"/>
      <c r="H395" s="172">
        <v>18</v>
      </c>
      <c r="I395" s="173"/>
      <c r="J395" s="169"/>
      <c r="K395" s="169"/>
      <c r="L395" s="174"/>
      <c r="M395" s="175"/>
      <c r="N395" s="176"/>
      <c r="O395" s="176"/>
      <c r="P395" s="176"/>
      <c r="Q395" s="176"/>
      <c r="R395" s="176"/>
      <c r="S395" s="176"/>
      <c r="T395" s="177"/>
      <c r="AT395" s="178" t="s">
        <v>126</v>
      </c>
      <c r="AU395" s="178" t="s">
        <v>68</v>
      </c>
      <c r="AV395" s="11" t="s">
        <v>68</v>
      </c>
      <c r="AW395" s="11" t="s">
        <v>31</v>
      </c>
      <c r="AX395" s="11" t="s">
        <v>63</v>
      </c>
      <c r="AY395" s="178" t="s">
        <v>116</v>
      </c>
    </row>
    <row r="396" spans="2:65" s="1" customFormat="1" ht="16.5" customHeight="1">
      <c r="B396" s="32"/>
      <c r="C396" s="145" t="s">
        <v>655</v>
      </c>
      <c r="D396" s="145" t="s">
        <v>119</v>
      </c>
      <c r="E396" s="146" t="s">
        <v>656</v>
      </c>
      <c r="F396" s="147" t="s">
        <v>657</v>
      </c>
      <c r="G396" s="148" t="s">
        <v>260</v>
      </c>
      <c r="H396" s="149">
        <v>0.9</v>
      </c>
      <c r="I396" s="150"/>
      <c r="J396" s="151">
        <f>ROUND(I396*H396,2)</f>
        <v>0</v>
      </c>
      <c r="K396" s="147" t="s">
        <v>1</v>
      </c>
      <c r="L396" s="34"/>
      <c r="M396" s="152" t="s">
        <v>1</v>
      </c>
      <c r="N396" s="153" t="s">
        <v>37</v>
      </c>
      <c r="O396" s="49"/>
      <c r="P396" s="154">
        <f>O396*H396</f>
        <v>0</v>
      </c>
      <c r="Q396" s="154">
        <v>0</v>
      </c>
      <c r="R396" s="154">
        <f>Q396*H396</f>
        <v>0</v>
      </c>
      <c r="S396" s="154">
        <v>0</v>
      </c>
      <c r="T396" s="155">
        <f>S396*H396</f>
        <v>0</v>
      </c>
      <c r="AR396" s="15" t="s">
        <v>221</v>
      </c>
      <c r="AT396" s="15" t="s">
        <v>119</v>
      </c>
      <c r="AU396" s="15" t="s">
        <v>68</v>
      </c>
      <c r="AY396" s="15" t="s">
        <v>116</v>
      </c>
      <c r="BE396" s="156">
        <f>IF(N396="základní",J396,0)</f>
        <v>0</v>
      </c>
      <c r="BF396" s="156">
        <f>IF(N396="snížená",J396,0)</f>
        <v>0</v>
      </c>
      <c r="BG396" s="156">
        <f>IF(N396="zákl. přenesená",J396,0)</f>
        <v>0</v>
      </c>
      <c r="BH396" s="156">
        <f>IF(N396="sníž. přenesená",J396,0)</f>
        <v>0</v>
      </c>
      <c r="BI396" s="156">
        <f>IF(N396="nulová",J396,0)</f>
        <v>0</v>
      </c>
      <c r="BJ396" s="15" t="s">
        <v>124</v>
      </c>
      <c r="BK396" s="156">
        <f>ROUND(I396*H396,2)</f>
        <v>0</v>
      </c>
      <c r="BL396" s="15" t="s">
        <v>221</v>
      </c>
      <c r="BM396" s="15" t="s">
        <v>658</v>
      </c>
    </row>
    <row r="397" spans="2:65" s="10" customFormat="1">
      <c r="B397" s="157"/>
      <c r="C397" s="158"/>
      <c r="D397" s="159" t="s">
        <v>126</v>
      </c>
      <c r="E397" s="160" t="s">
        <v>1</v>
      </c>
      <c r="F397" s="161" t="s">
        <v>203</v>
      </c>
      <c r="G397" s="158"/>
      <c r="H397" s="160" t="s">
        <v>1</v>
      </c>
      <c r="I397" s="162"/>
      <c r="J397" s="158"/>
      <c r="K397" s="158"/>
      <c r="L397" s="163"/>
      <c r="M397" s="164"/>
      <c r="N397" s="165"/>
      <c r="O397" s="165"/>
      <c r="P397" s="165"/>
      <c r="Q397" s="165"/>
      <c r="R397" s="165"/>
      <c r="S397" s="165"/>
      <c r="T397" s="166"/>
      <c r="AT397" s="167" t="s">
        <v>126</v>
      </c>
      <c r="AU397" s="167" t="s">
        <v>68</v>
      </c>
      <c r="AV397" s="10" t="s">
        <v>63</v>
      </c>
      <c r="AW397" s="10" t="s">
        <v>31</v>
      </c>
      <c r="AX397" s="10" t="s">
        <v>58</v>
      </c>
      <c r="AY397" s="167" t="s">
        <v>116</v>
      </c>
    </row>
    <row r="398" spans="2:65" s="11" customFormat="1">
      <c r="B398" s="168"/>
      <c r="C398" s="169"/>
      <c r="D398" s="159" t="s">
        <v>126</v>
      </c>
      <c r="E398" s="170" t="s">
        <v>1</v>
      </c>
      <c r="F398" s="171" t="s">
        <v>659</v>
      </c>
      <c r="G398" s="169"/>
      <c r="H398" s="172">
        <v>0.9</v>
      </c>
      <c r="I398" s="173"/>
      <c r="J398" s="169"/>
      <c r="K398" s="169"/>
      <c r="L398" s="174"/>
      <c r="M398" s="175"/>
      <c r="N398" s="176"/>
      <c r="O398" s="176"/>
      <c r="P398" s="176"/>
      <c r="Q398" s="176"/>
      <c r="R398" s="176"/>
      <c r="S398" s="176"/>
      <c r="T398" s="177"/>
      <c r="AT398" s="178" t="s">
        <v>126</v>
      </c>
      <c r="AU398" s="178" t="s">
        <v>68</v>
      </c>
      <c r="AV398" s="11" t="s">
        <v>68</v>
      </c>
      <c r="AW398" s="11" t="s">
        <v>31</v>
      </c>
      <c r="AX398" s="11" t="s">
        <v>58</v>
      </c>
      <c r="AY398" s="178" t="s">
        <v>116</v>
      </c>
    </row>
    <row r="399" spans="2:65" s="12" customFormat="1">
      <c r="B399" s="179"/>
      <c r="C399" s="180"/>
      <c r="D399" s="159" t="s">
        <v>126</v>
      </c>
      <c r="E399" s="181" t="s">
        <v>1</v>
      </c>
      <c r="F399" s="182" t="s">
        <v>129</v>
      </c>
      <c r="G399" s="180"/>
      <c r="H399" s="183">
        <v>0.9</v>
      </c>
      <c r="I399" s="184"/>
      <c r="J399" s="180"/>
      <c r="K399" s="180"/>
      <c r="L399" s="185"/>
      <c r="M399" s="186"/>
      <c r="N399" s="187"/>
      <c r="O399" s="187"/>
      <c r="P399" s="187"/>
      <c r="Q399" s="187"/>
      <c r="R399" s="187"/>
      <c r="S399" s="187"/>
      <c r="T399" s="188"/>
      <c r="AT399" s="189" t="s">
        <v>126</v>
      </c>
      <c r="AU399" s="189" t="s">
        <v>68</v>
      </c>
      <c r="AV399" s="12" t="s">
        <v>123</v>
      </c>
      <c r="AW399" s="12" t="s">
        <v>31</v>
      </c>
      <c r="AX399" s="12" t="s">
        <v>63</v>
      </c>
      <c r="AY399" s="189" t="s">
        <v>116</v>
      </c>
    </row>
    <row r="400" spans="2:65" s="9" customFormat="1" ht="22.9" customHeight="1">
      <c r="B400" s="129"/>
      <c r="C400" s="130"/>
      <c r="D400" s="131" t="s">
        <v>57</v>
      </c>
      <c r="E400" s="143" t="s">
        <v>660</v>
      </c>
      <c r="F400" s="143" t="s">
        <v>661</v>
      </c>
      <c r="G400" s="130"/>
      <c r="H400" s="130"/>
      <c r="I400" s="133"/>
      <c r="J400" s="144">
        <f>BK400</f>
        <v>0</v>
      </c>
      <c r="K400" s="130"/>
      <c r="L400" s="135"/>
      <c r="M400" s="136"/>
      <c r="N400" s="137"/>
      <c r="O400" s="137"/>
      <c r="P400" s="138">
        <f>SUM(P401:P407)</f>
        <v>0</v>
      </c>
      <c r="Q400" s="137"/>
      <c r="R400" s="138">
        <f>SUM(R401:R407)</f>
        <v>0.95300000000000007</v>
      </c>
      <c r="S400" s="137"/>
      <c r="T400" s="139">
        <f>SUM(T401:T407)</f>
        <v>0</v>
      </c>
      <c r="AR400" s="140" t="s">
        <v>68</v>
      </c>
      <c r="AT400" s="141" t="s">
        <v>57</v>
      </c>
      <c r="AU400" s="141" t="s">
        <v>63</v>
      </c>
      <c r="AY400" s="140" t="s">
        <v>116</v>
      </c>
      <c r="BK400" s="142">
        <f>SUM(BK401:BK407)</f>
        <v>0</v>
      </c>
    </row>
    <row r="401" spans="2:65" s="1" customFormat="1" ht="16.5" customHeight="1">
      <c r="B401" s="32"/>
      <c r="C401" s="145" t="s">
        <v>662</v>
      </c>
      <c r="D401" s="145" t="s">
        <v>119</v>
      </c>
      <c r="E401" s="146" t="s">
        <v>663</v>
      </c>
      <c r="F401" s="147" t="s">
        <v>664</v>
      </c>
      <c r="G401" s="148" t="s">
        <v>122</v>
      </c>
      <c r="H401" s="149">
        <v>50</v>
      </c>
      <c r="I401" s="150"/>
      <c r="J401" s="151">
        <f>ROUND(I401*H401,2)</f>
        <v>0</v>
      </c>
      <c r="K401" s="147" t="s">
        <v>132</v>
      </c>
      <c r="L401" s="34"/>
      <c r="M401" s="152" t="s">
        <v>1</v>
      </c>
      <c r="N401" s="153" t="s">
        <v>37</v>
      </c>
      <c r="O401" s="49"/>
      <c r="P401" s="154">
        <f>O401*H401</f>
        <v>0</v>
      </c>
      <c r="Q401" s="154">
        <v>5.1999999999999998E-3</v>
      </c>
      <c r="R401" s="154">
        <f>Q401*H401</f>
        <v>0.26</v>
      </c>
      <c r="S401" s="154">
        <v>0</v>
      </c>
      <c r="T401" s="155">
        <f>S401*H401</f>
        <v>0</v>
      </c>
      <c r="AR401" s="15" t="s">
        <v>221</v>
      </c>
      <c r="AT401" s="15" t="s">
        <v>119</v>
      </c>
      <c r="AU401" s="15" t="s">
        <v>68</v>
      </c>
      <c r="AY401" s="15" t="s">
        <v>116</v>
      </c>
      <c r="BE401" s="156">
        <f>IF(N401="základní",J401,0)</f>
        <v>0</v>
      </c>
      <c r="BF401" s="156">
        <f>IF(N401="snížená",J401,0)</f>
        <v>0</v>
      </c>
      <c r="BG401" s="156">
        <f>IF(N401="zákl. přenesená",J401,0)</f>
        <v>0</v>
      </c>
      <c r="BH401" s="156">
        <f>IF(N401="sníž. přenesená",J401,0)</f>
        <v>0</v>
      </c>
      <c r="BI401" s="156">
        <f>IF(N401="nulová",J401,0)</f>
        <v>0</v>
      </c>
      <c r="BJ401" s="15" t="s">
        <v>124</v>
      </c>
      <c r="BK401" s="156">
        <f>ROUND(I401*H401,2)</f>
        <v>0</v>
      </c>
      <c r="BL401" s="15" t="s">
        <v>221</v>
      </c>
      <c r="BM401" s="15" t="s">
        <v>665</v>
      </c>
    </row>
    <row r="402" spans="2:65" s="10" customFormat="1">
      <c r="B402" s="157"/>
      <c r="C402" s="158"/>
      <c r="D402" s="159" t="s">
        <v>126</v>
      </c>
      <c r="E402" s="160" t="s">
        <v>1</v>
      </c>
      <c r="F402" s="161" t="s">
        <v>666</v>
      </c>
      <c r="G402" s="158"/>
      <c r="H402" s="160" t="s">
        <v>1</v>
      </c>
      <c r="I402" s="162"/>
      <c r="J402" s="158"/>
      <c r="K402" s="158"/>
      <c r="L402" s="163"/>
      <c r="M402" s="164"/>
      <c r="N402" s="165"/>
      <c r="O402" s="165"/>
      <c r="P402" s="165"/>
      <c r="Q402" s="165"/>
      <c r="R402" s="165"/>
      <c r="S402" s="165"/>
      <c r="T402" s="166"/>
      <c r="AT402" s="167" t="s">
        <v>126</v>
      </c>
      <c r="AU402" s="167" t="s">
        <v>68</v>
      </c>
      <c r="AV402" s="10" t="s">
        <v>63</v>
      </c>
      <c r="AW402" s="10" t="s">
        <v>31</v>
      </c>
      <c r="AX402" s="10" t="s">
        <v>58</v>
      </c>
      <c r="AY402" s="167" t="s">
        <v>116</v>
      </c>
    </row>
    <row r="403" spans="2:65" s="11" customFormat="1">
      <c r="B403" s="168"/>
      <c r="C403" s="169"/>
      <c r="D403" s="159" t="s">
        <v>126</v>
      </c>
      <c r="E403" s="170" t="s">
        <v>1</v>
      </c>
      <c r="F403" s="171" t="s">
        <v>140</v>
      </c>
      <c r="G403" s="169"/>
      <c r="H403" s="172">
        <v>50</v>
      </c>
      <c r="I403" s="173"/>
      <c r="J403" s="169"/>
      <c r="K403" s="169"/>
      <c r="L403" s="174"/>
      <c r="M403" s="175"/>
      <c r="N403" s="176"/>
      <c r="O403" s="176"/>
      <c r="P403" s="176"/>
      <c r="Q403" s="176"/>
      <c r="R403" s="176"/>
      <c r="S403" s="176"/>
      <c r="T403" s="177"/>
      <c r="AT403" s="178" t="s">
        <v>126</v>
      </c>
      <c r="AU403" s="178" t="s">
        <v>68</v>
      </c>
      <c r="AV403" s="11" t="s">
        <v>68</v>
      </c>
      <c r="AW403" s="11" t="s">
        <v>31</v>
      </c>
      <c r="AX403" s="11" t="s">
        <v>58</v>
      </c>
      <c r="AY403" s="178" t="s">
        <v>116</v>
      </c>
    </row>
    <row r="404" spans="2:65" s="12" customFormat="1">
      <c r="B404" s="179"/>
      <c r="C404" s="180"/>
      <c r="D404" s="159" t="s">
        <v>126</v>
      </c>
      <c r="E404" s="181" t="s">
        <v>1</v>
      </c>
      <c r="F404" s="182" t="s">
        <v>129</v>
      </c>
      <c r="G404" s="180"/>
      <c r="H404" s="183">
        <v>50</v>
      </c>
      <c r="I404" s="184"/>
      <c r="J404" s="180"/>
      <c r="K404" s="180"/>
      <c r="L404" s="185"/>
      <c r="M404" s="186"/>
      <c r="N404" s="187"/>
      <c r="O404" s="187"/>
      <c r="P404" s="187"/>
      <c r="Q404" s="187"/>
      <c r="R404" s="187"/>
      <c r="S404" s="187"/>
      <c r="T404" s="188"/>
      <c r="AT404" s="189" t="s">
        <v>126</v>
      </c>
      <c r="AU404" s="189" t="s">
        <v>68</v>
      </c>
      <c r="AV404" s="12" t="s">
        <v>123</v>
      </c>
      <c r="AW404" s="12" t="s">
        <v>31</v>
      </c>
      <c r="AX404" s="12" t="s">
        <v>63</v>
      </c>
      <c r="AY404" s="189" t="s">
        <v>116</v>
      </c>
    </row>
    <row r="405" spans="2:65" s="1" customFormat="1" ht="16.5" customHeight="1">
      <c r="B405" s="32"/>
      <c r="C405" s="201" t="s">
        <v>667</v>
      </c>
      <c r="D405" s="201" t="s">
        <v>332</v>
      </c>
      <c r="E405" s="202" t="s">
        <v>668</v>
      </c>
      <c r="F405" s="203" t="s">
        <v>669</v>
      </c>
      <c r="G405" s="204" t="s">
        <v>122</v>
      </c>
      <c r="H405" s="205">
        <v>55</v>
      </c>
      <c r="I405" s="206"/>
      <c r="J405" s="207">
        <f>ROUND(I405*H405,2)</f>
        <v>0</v>
      </c>
      <c r="K405" s="203" t="s">
        <v>132</v>
      </c>
      <c r="L405" s="208"/>
      <c r="M405" s="209" t="s">
        <v>1</v>
      </c>
      <c r="N405" s="210" t="s">
        <v>37</v>
      </c>
      <c r="O405" s="49"/>
      <c r="P405" s="154">
        <f>O405*H405</f>
        <v>0</v>
      </c>
      <c r="Q405" s="154">
        <v>1.26E-2</v>
      </c>
      <c r="R405" s="154">
        <f>Q405*H405</f>
        <v>0.69300000000000006</v>
      </c>
      <c r="S405" s="154">
        <v>0</v>
      </c>
      <c r="T405" s="155">
        <f>S405*H405</f>
        <v>0</v>
      </c>
      <c r="AR405" s="15" t="s">
        <v>300</v>
      </c>
      <c r="AT405" s="15" t="s">
        <v>332</v>
      </c>
      <c r="AU405" s="15" t="s">
        <v>68</v>
      </c>
      <c r="AY405" s="15" t="s">
        <v>116</v>
      </c>
      <c r="BE405" s="156">
        <f>IF(N405="základní",J405,0)</f>
        <v>0</v>
      </c>
      <c r="BF405" s="156">
        <f>IF(N405="snížená",J405,0)</f>
        <v>0</v>
      </c>
      <c r="BG405" s="156">
        <f>IF(N405="zákl. přenesená",J405,0)</f>
        <v>0</v>
      </c>
      <c r="BH405" s="156">
        <f>IF(N405="sníž. přenesená",J405,0)</f>
        <v>0</v>
      </c>
      <c r="BI405" s="156">
        <f>IF(N405="nulová",J405,0)</f>
        <v>0</v>
      </c>
      <c r="BJ405" s="15" t="s">
        <v>124</v>
      </c>
      <c r="BK405" s="156">
        <f>ROUND(I405*H405,2)</f>
        <v>0</v>
      </c>
      <c r="BL405" s="15" t="s">
        <v>221</v>
      </c>
      <c r="BM405" s="15" t="s">
        <v>670</v>
      </c>
    </row>
    <row r="406" spans="2:65" s="11" customFormat="1">
      <c r="B406" s="168"/>
      <c r="C406" s="169"/>
      <c r="D406" s="159" t="s">
        <v>126</v>
      </c>
      <c r="E406" s="170" t="s">
        <v>1</v>
      </c>
      <c r="F406" s="171" t="s">
        <v>671</v>
      </c>
      <c r="G406" s="169"/>
      <c r="H406" s="172">
        <v>55</v>
      </c>
      <c r="I406" s="173"/>
      <c r="J406" s="169"/>
      <c r="K406" s="169"/>
      <c r="L406" s="174"/>
      <c r="M406" s="175"/>
      <c r="N406" s="176"/>
      <c r="O406" s="176"/>
      <c r="P406" s="176"/>
      <c r="Q406" s="176"/>
      <c r="R406" s="176"/>
      <c r="S406" s="176"/>
      <c r="T406" s="177"/>
      <c r="AT406" s="178" t="s">
        <v>126</v>
      </c>
      <c r="AU406" s="178" t="s">
        <v>68</v>
      </c>
      <c r="AV406" s="11" t="s">
        <v>68</v>
      </c>
      <c r="AW406" s="11" t="s">
        <v>31</v>
      </c>
      <c r="AX406" s="11" t="s">
        <v>63</v>
      </c>
      <c r="AY406" s="178" t="s">
        <v>116</v>
      </c>
    </row>
    <row r="407" spans="2:65" s="1" customFormat="1" ht="16.5" customHeight="1">
      <c r="B407" s="32"/>
      <c r="C407" s="145" t="s">
        <v>672</v>
      </c>
      <c r="D407" s="145" t="s">
        <v>119</v>
      </c>
      <c r="E407" s="146" t="s">
        <v>673</v>
      </c>
      <c r="F407" s="147" t="s">
        <v>674</v>
      </c>
      <c r="G407" s="148" t="s">
        <v>260</v>
      </c>
      <c r="H407" s="149">
        <v>0.95299999999999996</v>
      </c>
      <c r="I407" s="150"/>
      <c r="J407" s="151">
        <f>ROUND(I407*H407,2)</f>
        <v>0</v>
      </c>
      <c r="K407" s="147" t="s">
        <v>132</v>
      </c>
      <c r="L407" s="34"/>
      <c r="M407" s="152" t="s">
        <v>1</v>
      </c>
      <c r="N407" s="153" t="s">
        <v>37</v>
      </c>
      <c r="O407" s="49"/>
      <c r="P407" s="154">
        <f>O407*H407</f>
        <v>0</v>
      </c>
      <c r="Q407" s="154">
        <v>0</v>
      </c>
      <c r="R407" s="154">
        <f>Q407*H407</f>
        <v>0</v>
      </c>
      <c r="S407" s="154">
        <v>0</v>
      </c>
      <c r="T407" s="155">
        <f>S407*H407</f>
        <v>0</v>
      </c>
      <c r="AR407" s="15" t="s">
        <v>221</v>
      </c>
      <c r="AT407" s="15" t="s">
        <v>119</v>
      </c>
      <c r="AU407" s="15" t="s">
        <v>68</v>
      </c>
      <c r="AY407" s="15" t="s">
        <v>116</v>
      </c>
      <c r="BE407" s="156">
        <f>IF(N407="základní",J407,0)</f>
        <v>0</v>
      </c>
      <c r="BF407" s="156">
        <f>IF(N407="snížená",J407,0)</f>
        <v>0</v>
      </c>
      <c r="BG407" s="156">
        <f>IF(N407="zákl. přenesená",J407,0)</f>
        <v>0</v>
      </c>
      <c r="BH407" s="156">
        <f>IF(N407="sníž. přenesená",J407,0)</f>
        <v>0</v>
      </c>
      <c r="BI407" s="156">
        <f>IF(N407="nulová",J407,0)</f>
        <v>0</v>
      </c>
      <c r="BJ407" s="15" t="s">
        <v>124</v>
      </c>
      <c r="BK407" s="156">
        <f>ROUND(I407*H407,2)</f>
        <v>0</v>
      </c>
      <c r="BL407" s="15" t="s">
        <v>221</v>
      </c>
      <c r="BM407" s="15" t="s">
        <v>675</v>
      </c>
    </row>
    <row r="408" spans="2:65" s="9" customFormat="1" ht="22.9" customHeight="1">
      <c r="B408" s="129"/>
      <c r="C408" s="130"/>
      <c r="D408" s="131" t="s">
        <v>57</v>
      </c>
      <c r="E408" s="143" t="s">
        <v>676</v>
      </c>
      <c r="F408" s="143" t="s">
        <v>677</v>
      </c>
      <c r="G408" s="130"/>
      <c r="H408" s="130"/>
      <c r="I408" s="133"/>
      <c r="J408" s="144">
        <f>BK408</f>
        <v>0</v>
      </c>
      <c r="K408" s="130"/>
      <c r="L408" s="135"/>
      <c r="M408" s="136"/>
      <c r="N408" s="137"/>
      <c r="O408" s="137"/>
      <c r="P408" s="138">
        <f>SUM(P409:P431)</f>
        <v>0</v>
      </c>
      <c r="Q408" s="137"/>
      <c r="R408" s="138">
        <f>SUM(R409:R431)</f>
        <v>0.22375410000000001</v>
      </c>
      <c r="S408" s="137"/>
      <c r="T408" s="139">
        <f>SUM(T409:T431)</f>
        <v>0</v>
      </c>
      <c r="AR408" s="140" t="s">
        <v>68</v>
      </c>
      <c r="AT408" s="141" t="s">
        <v>57</v>
      </c>
      <c r="AU408" s="141" t="s">
        <v>63</v>
      </c>
      <c r="AY408" s="140" t="s">
        <v>116</v>
      </c>
      <c r="BK408" s="142">
        <f>SUM(BK409:BK431)</f>
        <v>0</v>
      </c>
    </row>
    <row r="409" spans="2:65" s="1" customFormat="1" ht="16.5" customHeight="1">
      <c r="B409" s="32"/>
      <c r="C409" s="145" t="s">
        <v>678</v>
      </c>
      <c r="D409" s="145" t="s">
        <v>119</v>
      </c>
      <c r="E409" s="146" t="s">
        <v>679</v>
      </c>
      <c r="F409" s="147" t="s">
        <v>680</v>
      </c>
      <c r="G409" s="148" t="s">
        <v>122</v>
      </c>
      <c r="H409" s="149">
        <v>55.38</v>
      </c>
      <c r="I409" s="150"/>
      <c r="J409" s="151">
        <f>ROUND(I409*H409,2)</f>
        <v>0</v>
      </c>
      <c r="K409" s="147" t="s">
        <v>1</v>
      </c>
      <c r="L409" s="34"/>
      <c r="M409" s="152" t="s">
        <v>1</v>
      </c>
      <c r="N409" s="153" t="s">
        <v>37</v>
      </c>
      <c r="O409" s="49"/>
      <c r="P409" s="154">
        <f>O409*H409</f>
        <v>0</v>
      </c>
      <c r="Q409" s="154">
        <v>1.2E-4</v>
      </c>
      <c r="R409" s="154">
        <f>Q409*H409</f>
        <v>6.6456000000000006E-3</v>
      </c>
      <c r="S409" s="154">
        <v>0</v>
      </c>
      <c r="T409" s="155">
        <f>S409*H409</f>
        <v>0</v>
      </c>
      <c r="AR409" s="15" t="s">
        <v>221</v>
      </c>
      <c r="AT409" s="15" t="s">
        <v>119</v>
      </c>
      <c r="AU409" s="15" t="s">
        <v>68</v>
      </c>
      <c r="AY409" s="15" t="s">
        <v>116</v>
      </c>
      <c r="BE409" s="156">
        <f>IF(N409="základní",J409,0)</f>
        <v>0</v>
      </c>
      <c r="BF409" s="156">
        <f>IF(N409="snížená",J409,0)</f>
        <v>0</v>
      </c>
      <c r="BG409" s="156">
        <f>IF(N409="zákl. přenesená",J409,0)</f>
        <v>0</v>
      </c>
      <c r="BH409" s="156">
        <f>IF(N409="sníž. přenesená",J409,0)</f>
        <v>0</v>
      </c>
      <c r="BI409" s="156">
        <f>IF(N409="nulová",J409,0)</f>
        <v>0</v>
      </c>
      <c r="BJ409" s="15" t="s">
        <v>124</v>
      </c>
      <c r="BK409" s="156">
        <f>ROUND(I409*H409,2)</f>
        <v>0</v>
      </c>
      <c r="BL409" s="15" t="s">
        <v>221</v>
      </c>
      <c r="BM409" s="15" t="s">
        <v>681</v>
      </c>
    </row>
    <row r="410" spans="2:65" s="10" customFormat="1">
      <c r="B410" s="157"/>
      <c r="C410" s="158"/>
      <c r="D410" s="159" t="s">
        <v>126</v>
      </c>
      <c r="E410" s="160" t="s">
        <v>1</v>
      </c>
      <c r="F410" s="161" t="s">
        <v>682</v>
      </c>
      <c r="G410" s="158"/>
      <c r="H410" s="160" t="s">
        <v>1</v>
      </c>
      <c r="I410" s="162"/>
      <c r="J410" s="158"/>
      <c r="K410" s="158"/>
      <c r="L410" s="163"/>
      <c r="M410" s="164"/>
      <c r="N410" s="165"/>
      <c r="O410" s="165"/>
      <c r="P410" s="165"/>
      <c r="Q410" s="165"/>
      <c r="R410" s="165"/>
      <c r="S410" s="165"/>
      <c r="T410" s="166"/>
      <c r="AT410" s="167" t="s">
        <v>126</v>
      </c>
      <c r="AU410" s="167" t="s">
        <v>68</v>
      </c>
      <c r="AV410" s="10" t="s">
        <v>63</v>
      </c>
      <c r="AW410" s="10" t="s">
        <v>31</v>
      </c>
      <c r="AX410" s="10" t="s">
        <v>58</v>
      </c>
      <c r="AY410" s="167" t="s">
        <v>116</v>
      </c>
    </row>
    <row r="411" spans="2:65" s="11" customFormat="1">
      <c r="B411" s="168"/>
      <c r="C411" s="169"/>
      <c r="D411" s="159" t="s">
        <v>126</v>
      </c>
      <c r="E411" s="170" t="s">
        <v>1</v>
      </c>
      <c r="F411" s="171" t="s">
        <v>683</v>
      </c>
      <c r="G411" s="169"/>
      <c r="H411" s="172">
        <v>31.52</v>
      </c>
      <c r="I411" s="173"/>
      <c r="J411" s="169"/>
      <c r="K411" s="169"/>
      <c r="L411" s="174"/>
      <c r="M411" s="175"/>
      <c r="N411" s="176"/>
      <c r="O411" s="176"/>
      <c r="P411" s="176"/>
      <c r="Q411" s="176"/>
      <c r="R411" s="176"/>
      <c r="S411" s="176"/>
      <c r="T411" s="177"/>
      <c r="AT411" s="178" t="s">
        <v>126</v>
      </c>
      <c r="AU411" s="178" t="s">
        <v>68</v>
      </c>
      <c r="AV411" s="11" t="s">
        <v>68</v>
      </c>
      <c r="AW411" s="11" t="s">
        <v>31</v>
      </c>
      <c r="AX411" s="11" t="s">
        <v>58</v>
      </c>
      <c r="AY411" s="178" t="s">
        <v>116</v>
      </c>
    </row>
    <row r="412" spans="2:65" s="11" customFormat="1">
      <c r="B412" s="168"/>
      <c r="C412" s="169"/>
      <c r="D412" s="159" t="s">
        <v>126</v>
      </c>
      <c r="E412" s="170" t="s">
        <v>1</v>
      </c>
      <c r="F412" s="171" t="s">
        <v>684</v>
      </c>
      <c r="G412" s="169"/>
      <c r="H412" s="172">
        <v>13.86</v>
      </c>
      <c r="I412" s="173"/>
      <c r="J412" s="169"/>
      <c r="K412" s="169"/>
      <c r="L412" s="174"/>
      <c r="M412" s="175"/>
      <c r="N412" s="176"/>
      <c r="O412" s="176"/>
      <c r="P412" s="176"/>
      <c r="Q412" s="176"/>
      <c r="R412" s="176"/>
      <c r="S412" s="176"/>
      <c r="T412" s="177"/>
      <c r="AT412" s="178" t="s">
        <v>126</v>
      </c>
      <c r="AU412" s="178" t="s">
        <v>68</v>
      </c>
      <c r="AV412" s="11" t="s">
        <v>68</v>
      </c>
      <c r="AW412" s="11" t="s">
        <v>31</v>
      </c>
      <c r="AX412" s="11" t="s">
        <v>58</v>
      </c>
      <c r="AY412" s="178" t="s">
        <v>116</v>
      </c>
    </row>
    <row r="413" spans="2:65" s="10" customFormat="1">
      <c r="B413" s="157"/>
      <c r="C413" s="158"/>
      <c r="D413" s="159" t="s">
        <v>126</v>
      </c>
      <c r="E413" s="160" t="s">
        <v>1</v>
      </c>
      <c r="F413" s="161" t="s">
        <v>685</v>
      </c>
      <c r="G413" s="158"/>
      <c r="H413" s="160" t="s">
        <v>1</v>
      </c>
      <c r="I413" s="162"/>
      <c r="J413" s="158"/>
      <c r="K413" s="158"/>
      <c r="L413" s="163"/>
      <c r="M413" s="164"/>
      <c r="N413" s="165"/>
      <c r="O413" s="165"/>
      <c r="P413" s="165"/>
      <c r="Q413" s="165"/>
      <c r="R413" s="165"/>
      <c r="S413" s="165"/>
      <c r="T413" s="166"/>
      <c r="AT413" s="167" t="s">
        <v>126</v>
      </c>
      <c r="AU413" s="167" t="s">
        <v>68</v>
      </c>
      <c r="AV413" s="10" t="s">
        <v>63</v>
      </c>
      <c r="AW413" s="10" t="s">
        <v>31</v>
      </c>
      <c r="AX413" s="10" t="s">
        <v>58</v>
      </c>
      <c r="AY413" s="167" t="s">
        <v>116</v>
      </c>
    </row>
    <row r="414" spans="2:65" s="11" customFormat="1">
      <c r="B414" s="168"/>
      <c r="C414" s="169"/>
      <c r="D414" s="159" t="s">
        <v>126</v>
      </c>
      <c r="E414" s="170" t="s">
        <v>1</v>
      </c>
      <c r="F414" s="171" t="s">
        <v>686</v>
      </c>
      <c r="G414" s="169"/>
      <c r="H414" s="172">
        <v>10</v>
      </c>
      <c r="I414" s="173"/>
      <c r="J414" s="169"/>
      <c r="K414" s="169"/>
      <c r="L414" s="174"/>
      <c r="M414" s="175"/>
      <c r="N414" s="176"/>
      <c r="O414" s="176"/>
      <c r="P414" s="176"/>
      <c r="Q414" s="176"/>
      <c r="R414" s="176"/>
      <c r="S414" s="176"/>
      <c r="T414" s="177"/>
      <c r="AT414" s="178" t="s">
        <v>126</v>
      </c>
      <c r="AU414" s="178" t="s">
        <v>68</v>
      </c>
      <c r="AV414" s="11" t="s">
        <v>68</v>
      </c>
      <c r="AW414" s="11" t="s">
        <v>31</v>
      </c>
      <c r="AX414" s="11" t="s">
        <v>58</v>
      </c>
      <c r="AY414" s="178" t="s">
        <v>116</v>
      </c>
    </row>
    <row r="415" spans="2:65" s="12" customFormat="1">
      <c r="B415" s="179"/>
      <c r="C415" s="180"/>
      <c r="D415" s="159" t="s">
        <v>126</v>
      </c>
      <c r="E415" s="181" t="s">
        <v>1</v>
      </c>
      <c r="F415" s="182" t="s">
        <v>129</v>
      </c>
      <c r="G415" s="180"/>
      <c r="H415" s="183">
        <v>55.379999999999995</v>
      </c>
      <c r="I415" s="184"/>
      <c r="J415" s="180"/>
      <c r="K415" s="180"/>
      <c r="L415" s="185"/>
      <c r="M415" s="186"/>
      <c r="N415" s="187"/>
      <c r="O415" s="187"/>
      <c r="P415" s="187"/>
      <c r="Q415" s="187"/>
      <c r="R415" s="187"/>
      <c r="S415" s="187"/>
      <c r="T415" s="188"/>
      <c r="AT415" s="189" t="s">
        <v>126</v>
      </c>
      <c r="AU415" s="189" t="s">
        <v>68</v>
      </c>
      <c r="AV415" s="12" t="s">
        <v>123</v>
      </c>
      <c r="AW415" s="12" t="s">
        <v>31</v>
      </c>
      <c r="AX415" s="12" t="s">
        <v>63</v>
      </c>
      <c r="AY415" s="189" t="s">
        <v>116</v>
      </c>
    </row>
    <row r="416" spans="2:65" s="1" customFormat="1" ht="16.5" customHeight="1">
      <c r="B416" s="32"/>
      <c r="C416" s="145" t="s">
        <v>687</v>
      </c>
      <c r="D416" s="145" t="s">
        <v>119</v>
      </c>
      <c r="E416" s="146" t="s">
        <v>688</v>
      </c>
      <c r="F416" s="147" t="s">
        <v>689</v>
      </c>
      <c r="G416" s="148" t="s">
        <v>122</v>
      </c>
      <c r="H416" s="149">
        <v>927.67499999999995</v>
      </c>
      <c r="I416" s="150"/>
      <c r="J416" s="151">
        <f>ROUND(I416*H416,2)</f>
        <v>0</v>
      </c>
      <c r="K416" s="147" t="s">
        <v>132</v>
      </c>
      <c r="L416" s="34"/>
      <c r="M416" s="152" t="s">
        <v>1</v>
      </c>
      <c r="N416" s="153" t="s">
        <v>37</v>
      </c>
      <c r="O416" s="49"/>
      <c r="P416" s="154">
        <f>O416*H416</f>
        <v>0</v>
      </c>
      <c r="Q416" s="154">
        <v>2.2000000000000001E-4</v>
      </c>
      <c r="R416" s="154">
        <f>Q416*H416</f>
        <v>0.20408850000000001</v>
      </c>
      <c r="S416" s="154">
        <v>0</v>
      </c>
      <c r="T416" s="155">
        <f>S416*H416</f>
        <v>0</v>
      </c>
      <c r="AR416" s="15" t="s">
        <v>221</v>
      </c>
      <c r="AT416" s="15" t="s">
        <v>119</v>
      </c>
      <c r="AU416" s="15" t="s">
        <v>68</v>
      </c>
      <c r="AY416" s="15" t="s">
        <v>116</v>
      </c>
      <c r="BE416" s="156">
        <f>IF(N416="základní",J416,0)</f>
        <v>0</v>
      </c>
      <c r="BF416" s="156">
        <f>IF(N416="snížená",J416,0)</f>
        <v>0</v>
      </c>
      <c r="BG416" s="156">
        <f>IF(N416="zákl. přenesená",J416,0)</f>
        <v>0</v>
      </c>
      <c r="BH416" s="156">
        <f>IF(N416="sníž. přenesená",J416,0)</f>
        <v>0</v>
      </c>
      <c r="BI416" s="156">
        <f>IF(N416="nulová",J416,0)</f>
        <v>0</v>
      </c>
      <c r="BJ416" s="15" t="s">
        <v>124</v>
      </c>
      <c r="BK416" s="156">
        <f>ROUND(I416*H416,2)</f>
        <v>0</v>
      </c>
      <c r="BL416" s="15" t="s">
        <v>221</v>
      </c>
      <c r="BM416" s="15" t="s">
        <v>690</v>
      </c>
    </row>
    <row r="417" spans="2:65" s="10" customFormat="1">
      <c r="B417" s="157"/>
      <c r="C417" s="158"/>
      <c r="D417" s="159" t="s">
        <v>126</v>
      </c>
      <c r="E417" s="160" t="s">
        <v>1</v>
      </c>
      <c r="F417" s="161" t="s">
        <v>691</v>
      </c>
      <c r="G417" s="158"/>
      <c r="H417" s="160" t="s">
        <v>1</v>
      </c>
      <c r="I417" s="162"/>
      <c r="J417" s="158"/>
      <c r="K417" s="158"/>
      <c r="L417" s="163"/>
      <c r="M417" s="164"/>
      <c r="N417" s="165"/>
      <c r="O417" s="165"/>
      <c r="P417" s="165"/>
      <c r="Q417" s="165"/>
      <c r="R417" s="165"/>
      <c r="S417" s="165"/>
      <c r="T417" s="166"/>
      <c r="AT417" s="167" t="s">
        <v>126</v>
      </c>
      <c r="AU417" s="167" t="s">
        <v>68</v>
      </c>
      <c r="AV417" s="10" t="s">
        <v>63</v>
      </c>
      <c r="AW417" s="10" t="s">
        <v>31</v>
      </c>
      <c r="AX417" s="10" t="s">
        <v>58</v>
      </c>
      <c r="AY417" s="167" t="s">
        <v>116</v>
      </c>
    </row>
    <row r="418" spans="2:65" s="11" customFormat="1">
      <c r="B418" s="168"/>
      <c r="C418" s="169"/>
      <c r="D418" s="159" t="s">
        <v>126</v>
      </c>
      <c r="E418" s="170" t="s">
        <v>1</v>
      </c>
      <c r="F418" s="171" t="s">
        <v>692</v>
      </c>
      <c r="G418" s="169"/>
      <c r="H418" s="172">
        <v>466.495</v>
      </c>
      <c r="I418" s="173"/>
      <c r="J418" s="169"/>
      <c r="K418" s="169"/>
      <c r="L418" s="174"/>
      <c r="M418" s="175"/>
      <c r="N418" s="176"/>
      <c r="O418" s="176"/>
      <c r="P418" s="176"/>
      <c r="Q418" s="176"/>
      <c r="R418" s="176"/>
      <c r="S418" s="176"/>
      <c r="T418" s="177"/>
      <c r="AT418" s="178" t="s">
        <v>126</v>
      </c>
      <c r="AU418" s="178" t="s">
        <v>68</v>
      </c>
      <c r="AV418" s="11" t="s">
        <v>68</v>
      </c>
      <c r="AW418" s="11" t="s">
        <v>31</v>
      </c>
      <c r="AX418" s="11" t="s">
        <v>58</v>
      </c>
      <c r="AY418" s="178" t="s">
        <v>116</v>
      </c>
    </row>
    <row r="419" spans="2:65" s="10" customFormat="1">
      <c r="B419" s="157"/>
      <c r="C419" s="158"/>
      <c r="D419" s="159" t="s">
        <v>126</v>
      </c>
      <c r="E419" s="160" t="s">
        <v>1</v>
      </c>
      <c r="F419" s="161" t="s">
        <v>693</v>
      </c>
      <c r="G419" s="158"/>
      <c r="H419" s="160" t="s">
        <v>1</v>
      </c>
      <c r="I419" s="162"/>
      <c r="J419" s="158"/>
      <c r="K419" s="158"/>
      <c r="L419" s="163"/>
      <c r="M419" s="164"/>
      <c r="N419" s="165"/>
      <c r="O419" s="165"/>
      <c r="P419" s="165"/>
      <c r="Q419" s="165"/>
      <c r="R419" s="165"/>
      <c r="S419" s="165"/>
      <c r="T419" s="166"/>
      <c r="AT419" s="167" t="s">
        <v>126</v>
      </c>
      <c r="AU419" s="167" t="s">
        <v>68</v>
      </c>
      <c r="AV419" s="10" t="s">
        <v>63</v>
      </c>
      <c r="AW419" s="10" t="s">
        <v>31</v>
      </c>
      <c r="AX419" s="10" t="s">
        <v>58</v>
      </c>
      <c r="AY419" s="167" t="s">
        <v>116</v>
      </c>
    </row>
    <row r="420" spans="2:65" s="11" customFormat="1">
      <c r="B420" s="168"/>
      <c r="C420" s="169"/>
      <c r="D420" s="159" t="s">
        <v>126</v>
      </c>
      <c r="E420" s="170" t="s">
        <v>1</v>
      </c>
      <c r="F420" s="171" t="s">
        <v>694</v>
      </c>
      <c r="G420" s="169"/>
      <c r="H420" s="172">
        <v>185.68</v>
      </c>
      <c r="I420" s="173"/>
      <c r="J420" s="169"/>
      <c r="K420" s="169"/>
      <c r="L420" s="174"/>
      <c r="M420" s="175"/>
      <c r="N420" s="176"/>
      <c r="O420" s="176"/>
      <c r="P420" s="176"/>
      <c r="Q420" s="176"/>
      <c r="R420" s="176"/>
      <c r="S420" s="176"/>
      <c r="T420" s="177"/>
      <c r="AT420" s="178" t="s">
        <v>126</v>
      </c>
      <c r="AU420" s="178" t="s">
        <v>68</v>
      </c>
      <c r="AV420" s="11" t="s">
        <v>68</v>
      </c>
      <c r="AW420" s="11" t="s">
        <v>31</v>
      </c>
      <c r="AX420" s="11" t="s">
        <v>58</v>
      </c>
      <c r="AY420" s="178" t="s">
        <v>116</v>
      </c>
    </row>
    <row r="421" spans="2:65" s="10" customFormat="1">
      <c r="B421" s="157"/>
      <c r="C421" s="158"/>
      <c r="D421" s="159" t="s">
        <v>126</v>
      </c>
      <c r="E421" s="160" t="s">
        <v>1</v>
      </c>
      <c r="F421" s="161" t="s">
        <v>695</v>
      </c>
      <c r="G421" s="158"/>
      <c r="H421" s="160" t="s">
        <v>1</v>
      </c>
      <c r="I421" s="162"/>
      <c r="J421" s="158"/>
      <c r="K421" s="158"/>
      <c r="L421" s="163"/>
      <c r="M421" s="164"/>
      <c r="N421" s="165"/>
      <c r="O421" s="165"/>
      <c r="P421" s="165"/>
      <c r="Q421" s="165"/>
      <c r="R421" s="165"/>
      <c r="S421" s="165"/>
      <c r="T421" s="166"/>
      <c r="AT421" s="167" t="s">
        <v>126</v>
      </c>
      <c r="AU421" s="167" t="s">
        <v>68</v>
      </c>
      <c r="AV421" s="10" t="s">
        <v>63</v>
      </c>
      <c r="AW421" s="10" t="s">
        <v>31</v>
      </c>
      <c r="AX421" s="10" t="s">
        <v>58</v>
      </c>
      <c r="AY421" s="167" t="s">
        <v>116</v>
      </c>
    </row>
    <row r="422" spans="2:65" s="11" customFormat="1">
      <c r="B422" s="168"/>
      <c r="C422" s="169"/>
      <c r="D422" s="159" t="s">
        <v>126</v>
      </c>
      <c r="E422" s="170" t="s">
        <v>1</v>
      </c>
      <c r="F422" s="171" t="s">
        <v>696</v>
      </c>
      <c r="G422" s="169"/>
      <c r="H422" s="172">
        <v>275.5</v>
      </c>
      <c r="I422" s="173"/>
      <c r="J422" s="169"/>
      <c r="K422" s="169"/>
      <c r="L422" s="174"/>
      <c r="M422" s="175"/>
      <c r="N422" s="176"/>
      <c r="O422" s="176"/>
      <c r="P422" s="176"/>
      <c r="Q422" s="176"/>
      <c r="R422" s="176"/>
      <c r="S422" s="176"/>
      <c r="T422" s="177"/>
      <c r="AT422" s="178" t="s">
        <v>126</v>
      </c>
      <c r="AU422" s="178" t="s">
        <v>68</v>
      </c>
      <c r="AV422" s="11" t="s">
        <v>68</v>
      </c>
      <c r="AW422" s="11" t="s">
        <v>31</v>
      </c>
      <c r="AX422" s="11" t="s">
        <v>58</v>
      </c>
      <c r="AY422" s="178" t="s">
        <v>116</v>
      </c>
    </row>
    <row r="423" spans="2:65" s="12" customFormat="1">
      <c r="B423" s="179"/>
      <c r="C423" s="180"/>
      <c r="D423" s="159" t="s">
        <v>126</v>
      </c>
      <c r="E423" s="181" t="s">
        <v>1</v>
      </c>
      <c r="F423" s="182" t="s">
        <v>129</v>
      </c>
      <c r="G423" s="180"/>
      <c r="H423" s="183">
        <v>927.67499999999995</v>
      </c>
      <c r="I423" s="184"/>
      <c r="J423" s="180"/>
      <c r="K423" s="180"/>
      <c r="L423" s="185"/>
      <c r="M423" s="186"/>
      <c r="N423" s="187"/>
      <c r="O423" s="187"/>
      <c r="P423" s="187"/>
      <c r="Q423" s="187"/>
      <c r="R423" s="187"/>
      <c r="S423" s="187"/>
      <c r="T423" s="188"/>
      <c r="AT423" s="189" t="s">
        <v>126</v>
      </c>
      <c r="AU423" s="189" t="s">
        <v>68</v>
      </c>
      <c r="AV423" s="12" t="s">
        <v>123</v>
      </c>
      <c r="AW423" s="12" t="s">
        <v>31</v>
      </c>
      <c r="AX423" s="12" t="s">
        <v>63</v>
      </c>
      <c r="AY423" s="189" t="s">
        <v>116</v>
      </c>
    </row>
    <row r="424" spans="2:65" s="1" customFormat="1" ht="16.5" customHeight="1">
      <c r="B424" s="32"/>
      <c r="C424" s="145" t="s">
        <v>697</v>
      </c>
      <c r="D424" s="145" t="s">
        <v>119</v>
      </c>
      <c r="E424" s="146" t="s">
        <v>698</v>
      </c>
      <c r="F424" s="147" t="s">
        <v>699</v>
      </c>
      <c r="G424" s="148" t="s">
        <v>122</v>
      </c>
      <c r="H424" s="149">
        <v>93</v>
      </c>
      <c r="I424" s="150"/>
      <c r="J424" s="151">
        <f>ROUND(I424*H424,2)</f>
        <v>0</v>
      </c>
      <c r="K424" s="147" t="s">
        <v>1</v>
      </c>
      <c r="L424" s="34"/>
      <c r="M424" s="152" t="s">
        <v>1</v>
      </c>
      <c r="N424" s="153" t="s">
        <v>37</v>
      </c>
      <c r="O424" s="49"/>
      <c r="P424" s="154">
        <f>O424*H424</f>
        <v>0</v>
      </c>
      <c r="Q424" s="154">
        <v>1.3999999999999999E-4</v>
      </c>
      <c r="R424" s="154">
        <f>Q424*H424</f>
        <v>1.3019999999999999E-2</v>
      </c>
      <c r="S424" s="154">
        <v>0</v>
      </c>
      <c r="T424" s="155">
        <f>S424*H424</f>
        <v>0</v>
      </c>
      <c r="AR424" s="15" t="s">
        <v>221</v>
      </c>
      <c r="AT424" s="15" t="s">
        <v>119</v>
      </c>
      <c r="AU424" s="15" t="s">
        <v>68</v>
      </c>
      <c r="AY424" s="15" t="s">
        <v>116</v>
      </c>
      <c r="BE424" s="156">
        <f>IF(N424="základní",J424,0)</f>
        <v>0</v>
      </c>
      <c r="BF424" s="156">
        <f>IF(N424="snížená",J424,0)</f>
        <v>0</v>
      </c>
      <c r="BG424" s="156">
        <f>IF(N424="zákl. přenesená",J424,0)</f>
        <v>0</v>
      </c>
      <c r="BH424" s="156">
        <f>IF(N424="sníž. přenesená",J424,0)</f>
        <v>0</v>
      </c>
      <c r="BI424" s="156">
        <f>IF(N424="nulová",J424,0)</f>
        <v>0</v>
      </c>
      <c r="BJ424" s="15" t="s">
        <v>124</v>
      </c>
      <c r="BK424" s="156">
        <f>ROUND(I424*H424,2)</f>
        <v>0</v>
      </c>
      <c r="BL424" s="15" t="s">
        <v>221</v>
      </c>
      <c r="BM424" s="15" t="s">
        <v>700</v>
      </c>
    </row>
    <row r="425" spans="2:65" s="10" customFormat="1">
      <c r="B425" s="157"/>
      <c r="C425" s="158"/>
      <c r="D425" s="159" t="s">
        <v>126</v>
      </c>
      <c r="E425" s="160" t="s">
        <v>1</v>
      </c>
      <c r="F425" s="161" t="s">
        <v>701</v>
      </c>
      <c r="G425" s="158"/>
      <c r="H425" s="160" t="s">
        <v>1</v>
      </c>
      <c r="I425" s="162"/>
      <c r="J425" s="158"/>
      <c r="K425" s="158"/>
      <c r="L425" s="163"/>
      <c r="M425" s="164"/>
      <c r="N425" s="165"/>
      <c r="O425" s="165"/>
      <c r="P425" s="165"/>
      <c r="Q425" s="165"/>
      <c r="R425" s="165"/>
      <c r="S425" s="165"/>
      <c r="T425" s="166"/>
      <c r="AT425" s="167" t="s">
        <v>126</v>
      </c>
      <c r="AU425" s="167" t="s">
        <v>68</v>
      </c>
      <c r="AV425" s="10" t="s">
        <v>63</v>
      </c>
      <c r="AW425" s="10" t="s">
        <v>31</v>
      </c>
      <c r="AX425" s="10" t="s">
        <v>58</v>
      </c>
      <c r="AY425" s="167" t="s">
        <v>116</v>
      </c>
    </row>
    <row r="426" spans="2:65" s="11" customFormat="1">
      <c r="B426" s="168"/>
      <c r="C426" s="169"/>
      <c r="D426" s="159" t="s">
        <v>126</v>
      </c>
      <c r="E426" s="170" t="s">
        <v>1</v>
      </c>
      <c r="F426" s="171" t="s">
        <v>429</v>
      </c>
      <c r="G426" s="169"/>
      <c r="H426" s="172">
        <v>2</v>
      </c>
      <c r="I426" s="173"/>
      <c r="J426" s="169"/>
      <c r="K426" s="169"/>
      <c r="L426" s="174"/>
      <c r="M426" s="175"/>
      <c r="N426" s="176"/>
      <c r="O426" s="176"/>
      <c r="P426" s="176"/>
      <c r="Q426" s="176"/>
      <c r="R426" s="176"/>
      <c r="S426" s="176"/>
      <c r="T426" s="177"/>
      <c r="AT426" s="178" t="s">
        <v>126</v>
      </c>
      <c r="AU426" s="178" t="s">
        <v>68</v>
      </c>
      <c r="AV426" s="11" t="s">
        <v>68</v>
      </c>
      <c r="AW426" s="11" t="s">
        <v>31</v>
      </c>
      <c r="AX426" s="11" t="s">
        <v>58</v>
      </c>
      <c r="AY426" s="178" t="s">
        <v>116</v>
      </c>
    </row>
    <row r="427" spans="2:65" s="10" customFormat="1">
      <c r="B427" s="157"/>
      <c r="C427" s="158"/>
      <c r="D427" s="159" t="s">
        <v>126</v>
      </c>
      <c r="E427" s="160" t="s">
        <v>1</v>
      </c>
      <c r="F427" s="161" t="s">
        <v>702</v>
      </c>
      <c r="G427" s="158"/>
      <c r="H427" s="160" t="s">
        <v>1</v>
      </c>
      <c r="I427" s="162"/>
      <c r="J427" s="158"/>
      <c r="K427" s="158"/>
      <c r="L427" s="163"/>
      <c r="M427" s="164"/>
      <c r="N427" s="165"/>
      <c r="O427" s="165"/>
      <c r="P427" s="165"/>
      <c r="Q427" s="165"/>
      <c r="R427" s="165"/>
      <c r="S427" s="165"/>
      <c r="T427" s="166"/>
      <c r="AT427" s="167" t="s">
        <v>126</v>
      </c>
      <c r="AU427" s="167" t="s">
        <v>68</v>
      </c>
      <c r="AV427" s="10" t="s">
        <v>63</v>
      </c>
      <c r="AW427" s="10" t="s">
        <v>31</v>
      </c>
      <c r="AX427" s="10" t="s">
        <v>58</v>
      </c>
      <c r="AY427" s="167" t="s">
        <v>116</v>
      </c>
    </row>
    <row r="428" spans="2:65" s="11" customFormat="1">
      <c r="B428" s="168"/>
      <c r="C428" s="169"/>
      <c r="D428" s="159" t="s">
        <v>126</v>
      </c>
      <c r="E428" s="170" t="s">
        <v>1</v>
      </c>
      <c r="F428" s="171" t="s">
        <v>703</v>
      </c>
      <c r="G428" s="169"/>
      <c r="H428" s="172">
        <v>80</v>
      </c>
      <c r="I428" s="173"/>
      <c r="J428" s="169"/>
      <c r="K428" s="169"/>
      <c r="L428" s="174"/>
      <c r="M428" s="175"/>
      <c r="N428" s="176"/>
      <c r="O428" s="176"/>
      <c r="P428" s="176"/>
      <c r="Q428" s="176"/>
      <c r="R428" s="176"/>
      <c r="S428" s="176"/>
      <c r="T428" s="177"/>
      <c r="AT428" s="178" t="s">
        <v>126</v>
      </c>
      <c r="AU428" s="178" t="s">
        <v>68</v>
      </c>
      <c r="AV428" s="11" t="s">
        <v>68</v>
      </c>
      <c r="AW428" s="11" t="s">
        <v>31</v>
      </c>
      <c r="AX428" s="11" t="s">
        <v>58</v>
      </c>
      <c r="AY428" s="178" t="s">
        <v>116</v>
      </c>
    </row>
    <row r="429" spans="2:65" s="10" customFormat="1">
      <c r="B429" s="157"/>
      <c r="C429" s="158"/>
      <c r="D429" s="159" t="s">
        <v>126</v>
      </c>
      <c r="E429" s="160" t="s">
        <v>1</v>
      </c>
      <c r="F429" s="161" t="s">
        <v>704</v>
      </c>
      <c r="G429" s="158"/>
      <c r="H429" s="160" t="s">
        <v>1</v>
      </c>
      <c r="I429" s="162"/>
      <c r="J429" s="158"/>
      <c r="K429" s="158"/>
      <c r="L429" s="163"/>
      <c r="M429" s="164"/>
      <c r="N429" s="165"/>
      <c r="O429" s="165"/>
      <c r="P429" s="165"/>
      <c r="Q429" s="165"/>
      <c r="R429" s="165"/>
      <c r="S429" s="165"/>
      <c r="T429" s="166"/>
      <c r="AT429" s="167" t="s">
        <v>126</v>
      </c>
      <c r="AU429" s="167" t="s">
        <v>68</v>
      </c>
      <c r="AV429" s="10" t="s">
        <v>63</v>
      </c>
      <c r="AW429" s="10" t="s">
        <v>31</v>
      </c>
      <c r="AX429" s="10" t="s">
        <v>58</v>
      </c>
      <c r="AY429" s="167" t="s">
        <v>116</v>
      </c>
    </row>
    <row r="430" spans="2:65" s="11" customFormat="1">
      <c r="B430" s="168"/>
      <c r="C430" s="169"/>
      <c r="D430" s="159" t="s">
        <v>126</v>
      </c>
      <c r="E430" s="170" t="s">
        <v>1</v>
      </c>
      <c r="F430" s="171" t="s">
        <v>705</v>
      </c>
      <c r="G430" s="169"/>
      <c r="H430" s="172">
        <v>11</v>
      </c>
      <c r="I430" s="173"/>
      <c r="J430" s="169"/>
      <c r="K430" s="169"/>
      <c r="L430" s="174"/>
      <c r="M430" s="175"/>
      <c r="N430" s="176"/>
      <c r="O430" s="176"/>
      <c r="P430" s="176"/>
      <c r="Q430" s="176"/>
      <c r="R430" s="176"/>
      <c r="S430" s="176"/>
      <c r="T430" s="177"/>
      <c r="AT430" s="178" t="s">
        <v>126</v>
      </c>
      <c r="AU430" s="178" t="s">
        <v>68</v>
      </c>
      <c r="AV430" s="11" t="s">
        <v>68</v>
      </c>
      <c r="AW430" s="11" t="s">
        <v>31</v>
      </c>
      <c r="AX430" s="11" t="s">
        <v>58</v>
      </c>
      <c r="AY430" s="178" t="s">
        <v>116</v>
      </c>
    </row>
    <row r="431" spans="2:65" s="12" customFormat="1">
      <c r="B431" s="179"/>
      <c r="C431" s="180"/>
      <c r="D431" s="159" t="s">
        <v>126</v>
      </c>
      <c r="E431" s="181" t="s">
        <v>1</v>
      </c>
      <c r="F431" s="182" t="s">
        <v>129</v>
      </c>
      <c r="G431" s="180"/>
      <c r="H431" s="183">
        <v>93</v>
      </c>
      <c r="I431" s="184"/>
      <c r="J431" s="180"/>
      <c r="K431" s="180"/>
      <c r="L431" s="185"/>
      <c r="M431" s="186"/>
      <c r="N431" s="187"/>
      <c r="O431" s="187"/>
      <c r="P431" s="187"/>
      <c r="Q431" s="187"/>
      <c r="R431" s="187"/>
      <c r="S431" s="187"/>
      <c r="T431" s="188"/>
      <c r="AT431" s="189" t="s">
        <v>126</v>
      </c>
      <c r="AU431" s="189" t="s">
        <v>68</v>
      </c>
      <c r="AV431" s="12" t="s">
        <v>123</v>
      </c>
      <c r="AW431" s="12" t="s">
        <v>31</v>
      </c>
      <c r="AX431" s="12" t="s">
        <v>63</v>
      </c>
      <c r="AY431" s="189" t="s">
        <v>116</v>
      </c>
    </row>
    <row r="432" spans="2:65" s="9" customFormat="1" ht="22.9" customHeight="1">
      <c r="B432" s="129"/>
      <c r="C432" s="130"/>
      <c r="D432" s="131" t="s">
        <v>57</v>
      </c>
      <c r="E432" s="143" t="s">
        <v>706</v>
      </c>
      <c r="F432" s="143" t="s">
        <v>707</v>
      </c>
      <c r="G432" s="130"/>
      <c r="H432" s="130"/>
      <c r="I432" s="133"/>
      <c r="J432" s="144">
        <f>BK432</f>
        <v>0</v>
      </c>
      <c r="K432" s="130"/>
      <c r="L432" s="135"/>
      <c r="M432" s="136"/>
      <c r="N432" s="137"/>
      <c r="O432" s="137"/>
      <c r="P432" s="138">
        <f>SUM(P433:P450)</f>
        <v>0</v>
      </c>
      <c r="Q432" s="137"/>
      <c r="R432" s="138">
        <f>SUM(R433:R450)</f>
        <v>0.58663900000000002</v>
      </c>
      <c r="S432" s="137"/>
      <c r="T432" s="139">
        <f>SUM(T433:T450)</f>
        <v>0.18185809</v>
      </c>
      <c r="AR432" s="140" t="s">
        <v>68</v>
      </c>
      <c r="AT432" s="141" t="s">
        <v>57</v>
      </c>
      <c r="AU432" s="141" t="s">
        <v>63</v>
      </c>
      <c r="AY432" s="140" t="s">
        <v>116</v>
      </c>
      <c r="BK432" s="142">
        <f>SUM(BK433:BK450)</f>
        <v>0</v>
      </c>
    </row>
    <row r="433" spans="2:65" s="1" customFormat="1" ht="16.5" customHeight="1">
      <c r="B433" s="32"/>
      <c r="C433" s="145" t="s">
        <v>708</v>
      </c>
      <c r="D433" s="145" t="s">
        <v>119</v>
      </c>
      <c r="E433" s="146" t="s">
        <v>709</v>
      </c>
      <c r="F433" s="147" t="s">
        <v>710</v>
      </c>
      <c r="G433" s="148" t="s">
        <v>122</v>
      </c>
      <c r="H433" s="149">
        <v>963.77099999999996</v>
      </c>
      <c r="I433" s="150"/>
      <c r="J433" s="151">
        <f>ROUND(I433*H433,2)</f>
        <v>0</v>
      </c>
      <c r="K433" s="147" t="s">
        <v>1</v>
      </c>
      <c r="L433" s="34"/>
      <c r="M433" s="152" t="s">
        <v>1</v>
      </c>
      <c r="N433" s="153" t="s">
        <v>37</v>
      </c>
      <c r="O433" s="49"/>
      <c r="P433" s="154">
        <f>O433*H433</f>
        <v>0</v>
      </c>
      <c r="Q433" s="154">
        <v>0</v>
      </c>
      <c r="R433" s="154">
        <f>Q433*H433</f>
        <v>0</v>
      </c>
      <c r="S433" s="154">
        <v>0</v>
      </c>
      <c r="T433" s="155">
        <f>S433*H433</f>
        <v>0</v>
      </c>
      <c r="AR433" s="15" t="s">
        <v>221</v>
      </c>
      <c r="AT433" s="15" t="s">
        <v>119</v>
      </c>
      <c r="AU433" s="15" t="s">
        <v>68</v>
      </c>
      <c r="AY433" s="15" t="s">
        <v>116</v>
      </c>
      <c r="BE433" s="156">
        <f>IF(N433="základní",J433,0)</f>
        <v>0</v>
      </c>
      <c r="BF433" s="156">
        <f>IF(N433="snížená",J433,0)</f>
        <v>0</v>
      </c>
      <c r="BG433" s="156">
        <f>IF(N433="zákl. přenesená",J433,0)</f>
        <v>0</v>
      </c>
      <c r="BH433" s="156">
        <f>IF(N433="sníž. přenesená",J433,0)</f>
        <v>0</v>
      </c>
      <c r="BI433" s="156">
        <f>IF(N433="nulová",J433,0)</f>
        <v>0</v>
      </c>
      <c r="BJ433" s="15" t="s">
        <v>124</v>
      </c>
      <c r="BK433" s="156">
        <f>ROUND(I433*H433,2)</f>
        <v>0</v>
      </c>
      <c r="BL433" s="15" t="s">
        <v>221</v>
      </c>
      <c r="BM433" s="15" t="s">
        <v>711</v>
      </c>
    </row>
    <row r="434" spans="2:65" s="10" customFormat="1">
      <c r="B434" s="157"/>
      <c r="C434" s="158"/>
      <c r="D434" s="159" t="s">
        <v>126</v>
      </c>
      <c r="E434" s="160" t="s">
        <v>1</v>
      </c>
      <c r="F434" s="161" t="s">
        <v>712</v>
      </c>
      <c r="G434" s="158"/>
      <c r="H434" s="160" t="s">
        <v>1</v>
      </c>
      <c r="I434" s="162"/>
      <c r="J434" s="158"/>
      <c r="K434" s="158"/>
      <c r="L434" s="163"/>
      <c r="M434" s="164"/>
      <c r="N434" s="165"/>
      <c r="O434" s="165"/>
      <c r="P434" s="165"/>
      <c r="Q434" s="165"/>
      <c r="R434" s="165"/>
      <c r="S434" s="165"/>
      <c r="T434" s="166"/>
      <c r="AT434" s="167" t="s">
        <v>126</v>
      </c>
      <c r="AU434" s="167" t="s">
        <v>68</v>
      </c>
      <c r="AV434" s="10" t="s">
        <v>63</v>
      </c>
      <c r="AW434" s="10" t="s">
        <v>31</v>
      </c>
      <c r="AX434" s="10" t="s">
        <v>58</v>
      </c>
      <c r="AY434" s="167" t="s">
        <v>116</v>
      </c>
    </row>
    <row r="435" spans="2:65" s="11" customFormat="1">
      <c r="B435" s="168"/>
      <c r="C435" s="169"/>
      <c r="D435" s="159" t="s">
        <v>126</v>
      </c>
      <c r="E435" s="170" t="s">
        <v>1</v>
      </c>
      <c r="F435" s="171" t="s">
        <v>713</v>
      </c>
      <c r="G435" s="169"/>
      <c r="H435" s="172">
        <v>104.279</v>
      </c>
      <c r="I435" s="173"/>
      <c r="J435" s="169"/>
      <c r="K435" s="169"/>
      <c r="L435" s="174"/>
      <c r="M435" s="175"/>
      <c r="N435" s="176"/>
      <c r="O435" s="176"/>
      <c r="P435" s="176"/>
      <c r="Q435" s="176"/>
      <c r="R435" s="176"/>
      <c r="S435" s="176"/>
      <c r="T435" s="177"/>
      <c r="AT435" s="178" t="s">
        <v>126</v>
      </c>
      <c r="AU435" s="178" t="s">
        <v>68</v>
      </c>
      <c r="AV435" s="11" t="s">
        <v>68</v>
      </c>
      <c r="AW435" s="11" t="s">
        <v>31</v>
      </c>
      <c r="AX435" s="11" t="s">
        <v>58</v>
      </c>
      <c r="AY435" s="178" t="s">
        <v>116</v>
      </c>
    </row>
    <row r="436" spans="2:65" s="10" customFormat="1">
      <c r="B436" s="157"/>
      <c r="C436" s="158"/>
      <c r="D436" s="159" t="s">
        <v>126</v>
      </c>
      <c r="E436" s="160" t="s">
        <v>1</v>
      </c>
      <c r="F436" s="161" t="s">
        <v>714</v>
      </c>
      <c r="G436" s="158"/>
      <c r="H436" s="160" t="s">
        <v>1</v>
      </c>
      <c r="I436" s="162"/>
      <c r="J436" s="158"/>
      <c r="K436" s="158"/>
      <c r="L436" s="163"/>
      <c r="M436" s="164"/>
      <c r="N436" s="165"/>
      <c r="O436" s="165"/>
      <c r="P436" s="165"/>
      <c r="Q436" s="165"/>
      <c r="R436" s="165"/>
      <c r="S436" s="165"/>
      <c r="T436" s="166"/>
      <c r="AT436" s="167" t="s">
        <v>126</v>
      </c>
      <c r="AU436" s="167" t="s">
        <v>68</v>
      </c>
      <c r="AV436" s="10" t="s">
        <v>63</v>
      </c>
      <c r="AW436" s="10" t="s">
        <v>31</v>
      </c>
      <c r="AX436" s="10" t="s">
        <v>58</v>
      </c>
      <c r="AY436" s="167" t="s">
        <v>116</v>
      </c>
    </row>
    <row r="437" spans="2:65" s="11" customFormat="1">
      <c r="B437" s="168"/>
      <c r="C437" s="169"/>
      <c r="D437" s="159" t="s">
        <v>126</v>
      </c>
      <c r="E437" s="170" t="s">
        <v>1</v>
      </c>
      <c r="F437" s="171" t="s">
        <v>715</v>
      </c>
      <c r="G437" s="169"/>
      <c r="H437" s="172">
        <v>104.28</v>
      </c>
      <c r="I437" s="173"/>
      <c r="J437" s="169"/>
      <c r="K437" s="169"/>
      <c r="L437" s="174"/>
      <c r="M437" s="175"/>
      <c r="N437" s="176"/>
      <c r="O437" s="176"/>
      <c r="P437" s="176"/>
      <c r="Q437" s="176"/>
      <c r="R437" s="176"/>
      <c r="S437" s="176"/>
      <c r="T437" s="177"/>
      <c r="AT437" s="178" t="s">
        <v>126</v>
      </c>
      <c r="AU437" s="178" t="s">
        <v>68</v>
      </c>
      <c r="AV437" s="11" t="s">
        <v>68</v>
      </c>
      <c r="AW437" s="11" t="s">
        <v>31</v>
      </c>
      <c r="AX437" s="11" t="s">
        <v>58</v>
      </c>
      <c r="AY437" s="178" t="s">
        <v>116</v>
      </c>
    </row>
    <row r="438" spans="2:65" s="10" customFormat="1">
      <c r="B438" s="157"/>
      <c r="C438" s="158"/>
      <c r="D438" s="159" t="s">
        <v>126</v>
      </c>
      <c r="E438" s="160" t="s">
        <v>1</v>
      </c>
      <c r="F438" s="161" t="s">
        <v>716</v>
      </c>
      <c r="G438" s="158"/>
      <c r="H438" s="160" t="s">
        <v>1</v>
      </c>
      <c r="I438" s="162"/>
      <c r="J438" s="158"/>
      <c r="K438" s="158"/>
      <c r="L438" s="163"/>
      <c r="M438" s="164"/>
      <c r="N438" s="165"/>
      <c r="O438" s="165"/>
      <c r="P438" s="165"/>
      <c r="Q438" s="165"/>
      <c r="R438" s="165"/>
      <c r="S438" s="165"/>
      <c r="T438" s="166"/>
      <c r="AT438" s="167" t="s">
        <v>126</v>
      </c>
      <c r="AU438" s="167" t="s">
        <v>68</v>
      </c>
      <c r="AV438" s="10" t="s">
        <v>63</v>
      </c>
      <c r="AW438" s="10" t="s">
        <v>31</v>
      </c>
      <c r="AX438" s="10" t="s">
        <v>58</v>
      </c>
      <c r="AY438" s="167" t="s">
        <v>116</v>
      </c>
    </row>
    <row r="439" spans="2:65" s="11" customFormat="1">
      <c r="B439" s="168"/>
      <c r="C439" s="169"/>
      <c r="D439" s="159" t="s">
        <v>126</v>
      </c>
      <c r="E439" s="170" t="s">
        <v>1</v>
      </c>
      <c r="F439" s="171" t="s">
        <v>135</v>
      </c>
      <c r="G439" s="169"/>
      <c r="H439" s="172">
        <v>436.63900000000001</v>
      </c>
      <c r="I439" s="173"/>
      <c r="J439" s="169"/>
      <c r="K439" s="169"/>
      <c r="L439" s="174"/>
      <c r="M439" s="175"/>
      <c r="N439" s="176"/>
      <c r="O439" s="176"/>
      <c r="P439" s="176"/>
      <c r="Q439" s="176"/>
      <c r="R439" s="176"/>
      <c r="S439" s="176"/>
      <c r="T439" s="177"/>
      <c r="AT439" s="178" t="s">
        <v>126</v>
      </c>
      <c r="AU439" s="178" t="s">
        <v>68</v>
      </c>
      <c r="AV439" s="11" t="s">
        <v>68</v>
      </c>
      <c r="AW439" s="11" t="s">
        <v>31</v>
      </c>
      <c r="AX439" s="11" t="s">
        <v>58</v>
      </c>
      <c r="AY439" s="178" t="s">
        <v>116</v>
      </c>
    </row>
    <row r="440" spans="2:65" s="10" customFormat="1">
      <c r="B440" s="157"/>
      <c r="C440" s="158"/>
      <c r="D440" s="159" t="s">
        <v>126</v>
      </c>
      <c r="E440" s="160" t="s">
        <v>1</v>
      </c>
      <c r="F440" s="161" t="s">
        <v>717</v>
      </c>
      <c r="G440" s="158"/>
      <c r="H440" s="160" t="s">
        <v>1</v>
      </c>
      <c r="I440" s="162"/>
      <c r="J440" s="158"/>
      <c r="K440" s="158"/>
      <c r="L440" s="163"/>
      <c r="M440" s="164"/>
      <c r="N440" s="165"/>
      <c r="O440" s="165"/>
      <c r="P440" s="165"/>
      <c r="Q440" s="165"/>
      <c r="R440" s="165"/>
      <c r="S440" s="165"/>
      <c r="T440" s="166"/>
      <c r="AT440" s="167" t="s">
        <v>126</v>
      </c>
      <c r="AU440" s="167" t="s">
        <v>68</v>
      </c>
      <c r="AV440" s="10" t="s">
        <v>63</v>
      </c>
      <c r="AW440" s="10" t="s">
        <v>31</v>
      </c>
      <c r="AX440" s="10" t="s">
        <v>58</v>
      </c>
      <c r="AY440" s="167" t="s">
        <v>116</v>
      </c>
    </row>
    <row r="441" spans="2:65" s="11" customFormat="1">
      <c r="B441" s="168"/>
      <c r="C441" s="169"/>
      <c r="D441" s="159" t="s">
        <v>126</v>
      </c>
      <c r="E441" s="170" t="s">
        <v>1</v>
      </c>
      <c r="F441" s="171" t="s">
        <v>718</v>
      </c>
      <c r="G441" s="169"/>
      <c r="H441" s="172">
        <v>168.57300000000001</v>
      </c>
      <c r="I441" s="173"/>
      <c r="J441" s="169"/>
      <c r="K441" s="169"/>
      <c r="L441" s="174"/>
      <c r="M441" s="175"/>
      <c r="N441" s="176"/>
      <c r="O441" s="176"/>
      <c r="P441" s="176"/>
      <c r="Q441" s="176"/>
      <c r="R441" s="176"/>
      <c r="S441" s="176"/>
      <c r="T441" s="177"/>
      <c r="AT441" s="178" t="s">
        <v>126</v>
      </c>
      <c r="AU441" s="178" t="s">
        <v>68</v>
      </c>
      <c r="AV441" s="11" t="s">
        <v>68</v>
      </c>
      <c r="AW441" s="11" t="s">
        <v>31</v>
      </c>
      <c r="AX441" s="11" t="s">
        <v>58</v>
      </c>
      <c r="AY441" s="178" t="s">
        <v>116</v>
      </c>
    </row>
    <row r="442" spans="2:65" s="10" customFormat="1">
      <c r="B442" s="157"/>
      <c r="C442" s="158"/>
      <c r="D442" s="159" t="s">
        <v>126</v>
      </c>
      <c r="E442" s="160" t="s">
        <v>1</v>
      </c>
      <c r="F442" s="161" t="s">
        <v>719</v>
      </c>
      <c r="G442" s="158"/>
      <c r="H442" s="160" t="s">
        <v>1</v>
      </c>
      <c r="I442" s="162"/>
      <c r="J442" s="158"/>
      <c r="K442" s="158"/>
      <c r="L442" s="163"/>
      <c r="M442" s="164"/>
      <c r="N442" s="165"/>
      <c r="O442" s="165"/>
      <c r="P442" s="165"/>
      <c r="Q442" s="165"/>
      <c r="R442" s="165"/>
      <c r="S442" s="165"/>
      <c r="T442" s="166"/>
      <c r="AT442" s="167" t="s">
        <v>126</v>
      </c>
      <c r="AU442" s="167" t="s">
        <v>68</v>
      </c>
      <c r="AV442" s="10" t="s">
        <v>63</v>
      </c>
      <c r="AW442" s="10" t="s">
        <v>31</v>
      </c>
      <c r="AX442" s="10" t="s">
        <v>58</v>
      </c>
      <c r="AY442" s="167" t="s">
        <v>116</v>
      </c>
    </row>
    <row r="443" spans="2:65" s="11" customFormat="1">
      <c r="B443" s="168"/>
      <c r="C443" s="169"/>
      <c r="D443" s="159" t="s">
        <v>126</v>
      </c>
      <c r="E443" s="170" t="s">
        <v>1</v>
      </c>
      <c r="F443" s="171" t="s">
        <v>720</v>
      </c>
      <c r="G443" s="169"/>
      <c r="H443" s="172">
        <v>150</v>
      </c>
      <c r="I443" s="173"/>
      <c r="J443" s="169"/>
      <c r="K443" s="169"/>
      <c r="L443" s="174"/>
      <c r="M443" s="175"/>
      <c r="N443" s="176"/>
      <c r="O443" s="176"/>
      <c r="P443" s="176"/>
      <c r="Q443" s="176"/>
      <c r="R443" s="176"/>
      <c r="S443" s="176"/>
      <c r="T443" s="177"/>
      <c r="AT443" s="178" t="s">
        <v>126</v>
      </c>
      <c r="AU443" s="178" t="s">
        <v>68</v>
      </c>
      <c r="AV443" s="11" t="s">
        <v>68</v>
      </c>
      <c r="AW443" s="11" t="s">
        <v>31</v>
      </c>
      <c r="AX443" s="11" t="s">
        <v>58</v>
      </c>
      <c r="AY443" s="178" t="s">
        <v>116</v>
      </c>
    </row>
    <row r="444" spans="2:65" s="12" customFormat="1">
      <c r="B444" s="179"/>
      <c r="C444" s="180"/>
      <c r="D444" s="159" t="s">
        <v>126</v>
      </c>
      <c r="E444" s="181" t="s">
        <v>1</v>
      </c>
      <c r="F444" s="182" t="s">
        <v>129</v>
      </c>
      <c r="G444" s="180"/>
      <c r="H444" s="183">
        <v>963.77099999999996</v>
      </c>
      <c r="I444" s="184"/>
      <c r="J444" s="180"/>
      <c r="K444" s="180"/>
      <c r="L444" s="185"/>
      <c r="M444" s="186"/>
      <c r="N444" s="187"/>
      <c r="O444" s="187"/>
      <c r="P444" s="187"/>
      <c r="Q444" s="187"/>
      <c r="R444" s="187"/>
      <c r="S444" s="187"/>
      <c r="T444" s="188"/>
      <c r="AT444" s="189" t="s">
        <v>126</v>
      </c>
      <c r="AU444" s="189" t="s">
        <v>68</v>
      </c>
      <c r="AV444" s="12" t="s">
        <v>123</v>
      </c>
      <c r="AW444" s="12" t="s">
        <v>31</v>
      </c>
      <c r="AX444" s="12" t="s">
        <v>63</v>
      </c>
      <c r="AY444" s="189" t="s">
        <v>116</v>
      </c>
    </row>
    <row r="445" spans="2:65" s="1" customFormat="1" ht="16.5" customHeight="1">
      <c r="B445" s="32"/>
      <c r="C445" s="145" t="s">
        <v>721</v>
      </c>
      <c r="D445" s="145" t="s">
        <v>119</v>
      </c>
      <c r="E445" s="146" t="s">
        <v>722</v>
      </c>
      <c r="F445" s="147" t="s">
        <v>723</v>
      </c>
      <c r="G445" s="148" t="s">
        <v>122</v>
      </c>
      <c r="H445" s="149">
        <v>586.63900000000001</v>
      </c>
      <c r="I445" s="150"/>
      <c r="J445" s="151">
        <f>ROUND(I445*H445,2)</f>
        <v>0</v>
      </c>
      <c r="K445" s="147" t="s">
        <v>132</v>
      </c>
      <c r="L445" s="34"/>
      <c r="M445" s="152" t="s">
        <v>1</v>
      </c>
      <c r="N445" s="153" t="s">
        <v>37</v>
      </c>
      <c r="O445" s="49"/>
      <c r="P445" s="154">
        <f>O445*H445</f>
        <v>0</v>
      </c>
      <c r="Q445" s="154">
        <v>1E-3</v>
      </c>
      <c r="R445" s="154">
        <f>Q445*H445</f>
        <v>0.58663900000000002</v>
      </c>
      <c r="S445" s="154">
        <v>3.1E-4</v>
      </c>
      <c r="T445" s="155">
        <f>S445*H445</f>
        <v>0.18185809</v>
      </c>
      <c r="AR445" s="15" t="s">
        <v>221</v>
      </c>
      <c r="AT445" s="15" t="s">
        <v>119</v>
      </c>
      <c r="AU445" s="15" t="s">
        <v>68</v>
      </c>
      <c r="AY445" s="15" t="s">
        <v>116</v>
      </c>
      <c r="BE445" s="156">
        <f>IF(N445="základní",J445,0)</f>
        <v>0</v>
      </c>
      <c r="BF445" s="156">
        <f>IF(N445="snížená",J445,0)</f>
        <v>0</v>
      </c>
      <c r="BG445" s="156">
        <f>IF(N445="zákl. přenesená",J445,0)</f>
        <v>0</v>
      </c>
      <c r="BH445" s="156">
        <f>IF(N445="sníž. přenesená",J445,0)</f>
        <v>0</v>
      </c>
      <c r="BI445" s="156">
        <f>IF(N445="nulová",J445,0)</f>
        <v>0</v>
      </c>
      <c r="BJ445" s="15" t="s">
        <v>124</v>
      </c>
      <c r="BK445" s="156">
        <f>ROUND(I445*H445,2)</f>
        <v>0</v>
      </c>
      <c r="BL445" s="15" t="s">
        <v>221</v>
      </c>
      <c r="BM445" s="15" t="s">
        <v>724</v>
      </c>
    </row>
    <row r="446" spans="2:65" s="10" customFormat="1">
      <c r="B446" s="157"/>
      <c r="C446" s="158"/>
      <c r="D446" s="159" t="s">
        <v>126</v>
      </c>
      <c r="E446" s="160" t="s">
        <v>1</v>
      </c>
      <c r="F446" s="161" t="s">
        <v>716</v>
      </c>
      <c r="G446" s="158"/>
      <c r="H446" s="160" t="s">
        <v>1</v>
      </c>
      <c r="I446" s="162"/>
      <c r="J446" s="158"/>
      <c r="K446" s="158"/>
      <c r="L446" s="163"/>
      <c r="M446" s="164"/>
      <c r="N446" s="165"/>
      <c r="O446" s="165"/>
      <c r="P446" s="165"/>
      <c r="Q446" s="165"/>
      <c r="R446" s="165"/>
      <c r="S446" s="165"/>
      <c r="T446" s="166"/>
      <c r="AT446" s="167" t="s">
        <v>126</v>
      </c>
      <c r="AU446" s="167" t="s">
        <v>68</v>
      </c>
      <c r="AV446" s="10" t="s">
        <v>63</v>
      </c>
      <c r="AW446" s="10" t="s">
        <v>31</v>
      </c>
      <c r="AX446" s="10" t="s">
        <v>58</v>
      </c>
      <c r="AY446" s="167" t="s">
        <v>116</v>
      </c>
    </row>
    <row r="447" spans="2:65" s="11" customFormat="1">
      <c r="B447" s="168"/>
      <c r="C447" s="169"/>
      <c r="D447" s="159" t="s">
        <v>126</v>
      </c>
      <c r="E447" s="170" t="s">
        <v>1</v>
      </c>
      <c r="F447" s="171" t="s">
        <v>135</v>
      </c>
      <c r="G447" s="169"/>
      <c r="H447" s="172">
        <v>436.63900000000001</v>
      </c>
      <c r="I447" s="173"/>
      <c r="J447" s="169"/>
      <c r="K447" s="169"/>
      <c r="L447" s="174"/>
      <c r="M447" s="175"/>
      <c r="N447" s="176"/>
      <c r="O447" s="176"/>
      <c r="P447" s="176"/>
      <c r="Q447" s="176"/>
      <c r="R447" s="176"/>
      <c r="S447" s="176"/>
      <c r="T447" s="177"/>
      <c r="AT447" s="178" t="s">
        <v>126</v>
      </c>
      <c r="AU447" s="178" t="s">
        <v>68</v>
      </c>
      <c r="AV447" s="11" t="s">
        <v>68</v>
      </c>
      <c r="AW447" s="11" t="s">
        <v>31</v>
      </c>
      <c r="AX447" s="11" t="s">
        <v>58</v>
      </c>
      <c r="AY447" s="178" t="s">
        <v>116</v>
      </c>
    </row>
    <row r="448" spans="2:65" s="10" customFormat="1">
      <c r="B448" s="157"/>
      <c r="C448" s="158"/>
      <c r="D448" s="159" t="s">
        <v>126</v>
      </c>
      <c r="E448" s="160" t="s">
        <v>1</v>
      </c>
      <c r="F448" s="161" t="s">
        <v>719</v>
      </c>
      <c r="G448" s="158"/>
      <c r="H448" s="160" t="s">
        <v>1</v>
      </c>
      <c r="I448" s="162"/>
      <c r="J448" s="158"/>
      <c r="K448" s="158"/>
      <c r="L448" s="163"/>
      <c r="M448" s="164"/>
      <c r="N448" s="165"/>
      <c r="O448" s="165"/>
      <c r="P448" s="165"/>
      <c r="Q448" s="165"/>
      <c r="R448" s="165"/>
      <c r="S448" s="165"/>
      <c r="T448" s="166"/>
      <c r="AT448" s="167" t="s">
        <v>126</v>
      </c>
      <c r="AU448" s="167" t="s">
        <v>68</v>
      </c>
      <c r="AV448" s="10" t="s">
        <v>63</v>
      </c>
      <c r="AW448" s="10" t="s">
        <v>31</v>
      </c>
      <c r="AX448" s="10" t="s">
        <v>58</v>
      </c>
      <c r="AY448" s="167" t="s">
        <v>116</v>
      </c>
    </row>
    <row r="449" spans="2:65" s="11" customFormat="1">
      <c r="B449" s="168"/>
      <c r="C449" s="169"/>
      <c r="D449" s="159" t="s">
        <v>126</v>
      </c>
      <c r="E449" s="170" t="s">
        <v>1</v>
      </c>
      <c r="F449" s="171" t="s">
        <v>720</v>
      </c>
      <c r="G449" s="169"/>
      <c r="H449" s="172">
        <v>150</v>
      </c>
      <c r="I449" s="173"/>
      <c r="J449" s="169"/>
      <c r="K449" s="169"/>
      <c r="L449" s="174"/>
      <c r="M449" s="175"/>
      <c r="N449" s="176"/>
      <c r="O449" s="176"/>
      <c r="P449" s="176"/>
      <c r="Q449" s="176"/>
      <c r="R449" s="176"/>
      <c r="S449" s="176"/>
      <c r="T449" s="177"/>
      <c r="AT449" s="178" t="s">
        <v>126</v>
      </c>
      <c r="AU449" s="178" t="s">
        <v>68</v>
      </c>
      <c r="AV449" s="11" t="s">
        <v>68</v>
      </c>
      <c r="AW449" s="11" t="s">
        <v>31</v>
      </c>
      <c r="AX449" s="11" t="s">
        <v>58</v>
      </c>
      <c r="AY449" s="178" t="s">
        <v>116</v>
      </c>
    </row>
    <row r="450" spans="2:65" s="12" customFormat="1">
      <c r="B450" s="179"/>
      <c r="C450" s="180"/>
      <c r="D450" s="159" t="s">
        <v>126</v>
      </c>
      <c r="E450" s="181" t="s">
        <v>1</v>
      </c>
      <c r="F450" s="182" t="s">
        <v>129</v>
      </c>
      <c r="G450" s="180"/>
      <c r="H450" s="183">
        <v>586.63900000000001</v>
      </c>
      <c r="I450" s="184"/>
      <c r="J450" s="180"/>
      <c r="K450" s="180"/>
      <c r="L450" s="185"/>
      <c r="M450" s="186"/>
      <c r="N450" s="187"/>
      <c r="O450" s="187"/>
      <c r="P450" s="187"/>
      <c r="Q450" s="187"/>
      <c r="R450" s="187"/>
      <c r="S450" s="187"/>
      <c r="T450" s="188"/>
      <c r="AT450" s="189" t="s">
        <v>126</v>
      </c>
      <c r="AU450" s="189" t="s">
        <v>68</v>
      </c>
      <c r="AV450" s="12" t="s">
        <v>123</v>
      </c>
      <c r="AW450" s="12" t="s">
        <v>31</v>
      </c>
      <c r="AX450" s="12" t="s">
        <v>63</v>
      </c>
      <c r="AY450" s="189" t="s">
        <v>116</v>
      </c>
    </row>
    <row r="451" spans="2:65" s="9" customFormat="1" ht="22.9" customHeight="1">
      <c r="B451" s="129"/>
      <c r="C451" s="130"/>
      <c r="D451" s="131" t="s">
        <v>57</v>
      </c>
      <c r="E451" s="143" t="s">
        <v>725</v>
      </c>
      <c r="F451" s="143" t="s">
        <v>726</v>
      </c>
      <c r="G451" s="130"/>
      <c r="H451" s="130"/>
      <c r="I451" s="133"/>
      <c r="J451" s="144">
        <f>BK451</f>
        <v>0</v>
      </c>
      <c r="K451" s="130"/>
      <c r="L451" s="135"/>
      <c r="M451" s="136"/>
      <c r="N451" s="137"/>
      <c r="O451" s="137"/>
      <c r="P451" s="138">
        <f>SUM(P452:P455)</f>
        <v>0</v>
      </c>
      <c r="Q451" s="137"/>
      <c r="R451" s="138">
        <f>SUM(R452:R455)</f>
        <v>0</v>
      </c>
      <c r="S451" s="137"/>
      <c r="T451" s="139">
        <f>SUM(T452:T455)</f>
        <v>0</v>
      </c>
      <c r="AR451" s="140" t="s">
        <v>68</v>
      </c>
      <c r="AT451" s="141" t="s">
        <v>57</v>
      </c>
      <c r="AU451" s="141" t="s">
        <v>63</v>
      </c>
      <c r="AY451" s="140" t="s">
        <v>116</v>
      </c>
      <c r="BK451" s="142">
        <f>SUM(BK452:BK455)</f>
        <v>0</v>
      </c>
    </row>
    <row r="452" spans="2:65" s="1" customFormat="1" ht="16.5" customHeight="1">
      <c r="B452" s="32"/>
      <c r="C452" s="145" t="s">
        <v>727</v>
      </c>
      <c r="D452" s="145" t="s">
        <v>119</v>
      </c>
      <c r="E452" s="146" t="s">
        <v>728</v>
      </c>
      <c r="F452" s="147" t="s">
        <v>729</v>
      </c>
      <c r="G452" s="148" t="s">
        <v>1</v>
      </c>
      <c r="H452" s="149">
        <v>29.4</v>
      </c>
      <c r="I452" s="150"/>
      <c r="J452" s="151">
        <f>ROUND(I452*H452,2)</f>
        <v>0</v>
      </c>
      <c r="K452" s="147" t="s">
        <v>1</v>
      </c>
      <c r="L452" s="34"/>
      <c r="M452" s="152" t="s">
        <v>1</v>
      </c>
      <c r="N452" s="153" t="s">
        <v>37</v>
      </c>
      <c r="O452" s="49"/>
      <c r="P452" s="154">
        <f>O452*H452</f>
        <v>0</v>
      </c>
      <c r="Q452" s="154">
        <v>0</v>
      </c>
      <c r="R452" s="154">
        <f>Q452*H452</f>
        <v>0</v>
      </c>
      <c r="S452" s="154">
        <v>0</v>
      </c>
      <c r="T452" s="155">
        <f>S452*H452</f>
        <v>0</v>
      </c>
      <c r="AR452" s="15" t="s">
        <v>221</v>
      </c>
      <c r="AT452" s="15" t="s">
        <v>119</v>
      </c>
      <c r="AU452" s="15" t="s">
        <v>68</v>
      </c>
      <c r="AY452" s="15" t="s">
        <v>116</v>
      </c>
      <c r="BE452" s="156">
        <f>IF(N452="základní",J452,0)</f>
        <v>0</v>
      </c>
      <c r="BF452" s="156">
        <f>IF(N452="snížená",J452,0)</f>
        <v>0</v>
      </c>
      <c r="BG452" s="156">
        <f>IF(N452="zákl. přenesená",J452,0)</f>
        <v>0</v>
      </c>
      <c r="BH452" s="156">
        <f>IF(N452="sníž. přenesená",J452,0)</f>
        <v>0</v>
      </c>
      <c r="BI452" s="156">
        <f>IF(N452="nulová",J452,0)</f>
        <v>0</v>
      </c>
      <c r="BJ452" s="15" t="s">
        <v>124</v>
      </c>
      <c r="BK452" s="156">
        <f>ROUND(I452*H452,2)</f>
        <v>0</v>
      </c>
      <c r="BL452" s="15" t="s">
        <v>221</v>
      </c>
      <c r="BM452" s="15" t="s">
        <v>730</v>
      </c>
    </row>
    <row r="453" spans="2:65" s="10" customFormat="1">
      <c r="B453" s="157"/>
      <c r="C453" s="158"/>
      <c r="D453" s="159" t="s">
        <v>126</v>
      </c>
      <c r="E453" s="160" t="s">
        <v>1</v>
      </c>
      <c r="F453" s="161" t="s">
        <v>731</v>
      </c>
      <c r="G453" s="158"/>
      <c r="H453" s="160" t="s">
        <v>1</v>
      </c>
      <c r="I453" s="162"/>
      <c r="J453" s="158"/>
      <c r="K453" s="158"/>
      <c r="L453" s="163"/>
      <c r="M453" s="164"/>
      <c r="N453" s="165"/>
      <c r="O453" s="165"/>
      <c r="P453" s="165"/>
      <c r="Q453" s="165"/>
      <c r="R453" s="165"/>
      <c r="S453" s="165"/>
      <c r="T453" s="166"/>
      <c r="AT453" s="167" t="s">
        <v>126</v>
      </c>
      <c r="AU453" s="167" t="s">
        <v>68</v>
      </c>
      <c r="AV453" s="10" t="s">
        <v>63</v>
      </c>
      <c r="AW453" s="10" t="s">
        <v>31</v>
      </c>
      <c r="AX453" s="10" t="s">
        <v>58</v>
      </c>
      <c r="AY453" s="167" t="s">
        <v>116</v>
      </c>
    </row>
    <row r="454" spans="2:65" s="11" customFormat="1">
      <c r="B454" s="168"/>
      <c r="C454" s="169"/>
      <c r="D454" s="159" t="s">
        <v>126</v>
      </c>
      <c r="E454" s="170" t="s">
        <v>1</v>
      </c>
      <c r="F454" s="171" t="s">
        <v>732</v>
      </c>
      <c r="G454" s="169"/>
      <c r="H454" s="172">
        <v>29.4</v>
      </c>
      <c r="I454" s="173"/>
      <c r="J454" s="169"/>
      <c r="K454" s="169"/>
      <c r="L454" s="174"/>
      <c r="M454" s="175"/>
      <c r="N454" s="176"/>
      <c r="O454" s="176"/>
      <c r="P454" s="176"/>
      <c r="Q454" s="176"/>
      <c r="R454" s="176"/>
      <c r="S454" s="176"/>
      <c r="T454" s="177"/>
      <c r="AT454" s="178" t="s">
        <v>126</v>
      </c>
      <c r="AU454" s="178" t="s">
        <v>68</v>
      </c>
      <c r="AV454" s="11" t="s">
        <v>68</v>
      </c>
      <c r="AW454" s="11" t="s">
        <v>31</v>
      </c>
      <c r="AX454" s="11" t="s">
        <v>58</v>
      </c>
      <c r="AY454" s="178" t="s">
        <v>116</v>
      </c>
    </row>
    <row r="455" spans="2:65" s="12" customFormat="1">
      <c r="B455" s="179"/>
      <c r="C455" s="180"/>
      <c r="D455" s="159" t="s">
        <v>126</v>
      </c>
      <c r="E455" s="181" t="s">
        <v>1</v>
      </c>
      <c r="F455" s="182" t="s">
        <v>129</v>
      </c>
      <c r="G455" s="180"/>
      <c r="H455" s="183">
        <v>29.4</v>
      </c>
      <c r="I455" s="184"/>
      <c r="J455" s="180"/>
      <c r="K455" s="180"/>
      <c r="L455" s="185"/>
      <c r="M455" s="186"/>
      <c r="N455" s="187"/>
      <c r="O455" s="187"/>
      <c r="P455" s="187"/>
      <c r="Q455" s="187"/>
      <c r="R455" s="187"/>
      <c r="S455" s="187"/>
      <c r="T455" s="188"/>
      <c r="AT455" s="189" t="s">
        <v>126</v>
      </c>
      <c r="AU455" s="189" t="s">
        <v>68</v>
      </c>
      <c r="AV455" s="12" t="s">
        <v>123</v>
      </c>
      <c r="AW455" s="12" t="s">
        <v>31</v>
      </c>
      <c r="AX455" s="12" t="s">
        <v>63</v>
      </c>
      <c r="AY455" s="189" t="s">
        <v>116</v>
      </c>
    </row>
    <row r="456" spans="2:65" s="9" customFormat="1" ht="25.9" customHeight="1">
      <c r="B456" s="129"/>
      <c r="C456" s="130"/>
      <c r="D456" s="131" t="s">
        <v>57</v>
      </c>
      <c r="E456" s="132" t="s">
        <v>733</v>
      </c>
      <c r="F456" s="132" t="s">
        <v>734</v>
      </c>
      <c r="G456" s="130"/>
      <c r="H456" s="130"/>
      <c r="I456" s="133"/>
      <c r="J456" s="134">
        <f>BK456</f>
        <v>0</v>
      </c>
      <c r="K456" s="130"/>
      <c r="L456" s="135"/>
      <c r="M456" s="136"/>
      <c r="N456" s="137"/>
      <c r="O456" s="137"/>
      <c r="P456" s="138">
        <f>SUM(P457:P460)</f>
        <v>0</v>
      </c>
      <c r="Q456" s="137"/>
      <c r="R456" s="138">
        <f>SUM(R457:R460)</f>
        <v>0</v>
      </c>
      <c r="S456" s="137"/>
      <c r="T456" s="139">
        <f>SUM(T457:T460)</f>
        <v>0</v>
      </c>
      <c r="AR456" s="140" t="s">
        <v>148</v>
      </c>
      <c r="AT456" s="141" t="s">
        <v>57</v>
      </c>
      <c r="AU456" s="141" t="s">
        <v>58</v>
      </c>
      <c r="AY456" s="140" t="s">
        <v>116</v>
      </c>
      <c r="BK456" s="142">
        <f>SUM(BK457:BK460)</f>
        <v>0</v>
      </c>
    </row>
    <row r="457" spans="2:65" s="1" customFormat="1" ht="16.5" customHeight="1">
      <c r="B457" s="32"/>
      <c r="C457" s="145" t="s">
        <v>735</v>
      </c>
      <c r="D457" s="145" t="s">
        <v>119</v>
      </c>
      <c r="E457" s="146" t="s">
        <v>736</v>
      </c>
      <c r="F457" s="147" t="s">
        <v>737</v>
      </c>
      <c r="G457" s="148" t="s">
        <v>166</v>
      </c>
      <c r="H457" s="149">
        <v>1</v>
      </c>
      <c r="I457" s="150"/>
      <c r="J457" s="151">
        <f>ROUND(I457*H457,2)</f>
        <v>0</v>
      </c>
      <c r="K457" s="147" t="s">
        <v>132</v>
      </c>
      <c r="L457" s="34"/>
      <c r="M457" s="152" t="s">
        <v>1</v>
      </c>
      <c r="N457" s="153" t="s">
        <v>37</v>
      </c>
      <c r="O457" s="49"/>
      <c r="P457" s="154">
        <f>O457*H457</f>
        <v>0</v>
      </c>
      <c r="Q457" s="154">
        <v>0</v>
      </c>
      <c r="R457" s="154">
        <f>Q457*H457</f>
        <v>0</v>
      </c>
      <c r="S457" s="154">
        <v>0</v>
      </c>
      <c r="T457" s="155">
        <f>S457*H457</f>
        <v>0</v>
      </c>
      <c r="AR457" s="15" t="s">
        <v>738</v>
      </c>
      <c r="AT457" s="15" t="s">
        <v>119</v>
      </c>
      <c r="AU457" s="15" t="s">
        <v>63</v>
      </c>
      <c r="AY457" s="15" t="s">
        <v>116</v>
      </c>
      <c r="BE457" s="156">
        <f>IF(N457="základní",J457,0)</f>
        <v>0</v>
      </c>
      <c r="BF457" s="156">
        <f>IF(N457="snížená",J457,0)</f>
        <v>0</v>
      </c>
      <c r="BG457" s="156">
        <f>IF(N457="zákl. přenesená",J457,0)</f>
        <v>0</v>
      </c>
      <c r="BH457" s="156">
        <f>IF(N457="sníž. přenesená",J457,0)</f>
        <v>0</v>
      </c>
      <c r="BI457" s="156">
        <f>IF(N457="nulová",J457,0)</f>
        <v>0</v>
      </c>
      <c r="BJ457" s="15" t="s">
        <v>124</v>
      </c>
      <c r="BK457" s="156">
        <f>ROUND(I457*H457,2)</f>
        <v>0</v>
      </c>
      <c r="BL457" s="15" t="s">
        <v>738</v>
      </c>
      <c r="BM457" s="15" t="s">
        <v>739</v>
      </c>
    </row>
    <row r="458" spans="2:65" s="1" customFormat="1" ht="16.5" customHeight="1">
      <c r="B458" s="32"/>
      <c r="C458" s="145" t="s">
        <v>740</v>
      </c>
      <c r="D458" s="145" t="s">
        <v>119</v>
      </c>
      <c r="E458" s="146" t="s">
        <v>741</v>
      </c>
      <c r="F458" s="147" t="s">
        <v>742</v>
      </c>
      <c r="G458" s="148" t="s">
        <v>166</v>
      </c>
      <c r="H458" s="149">
        <v>1</v>
      </c>
      <c r="I458" s="150"/>
      <c r="J458" s="151">
        <f>ROUND(I458*H458,2)</f>
        <v>0</v>
      </c>
      <c r="K458" s="147" t="s">
        <v>132</v>
      </c>
      <c r="L458" s="34"/>
      <c r="M458" s="152" t="s">
        <v>1</v>
      </c>
      <c r="N458" s="153" t="s">
        <v>37</v>
      </c>
      <c r="O458" s="49"/>
      <c r="P458" s="154">
        <f>O458*H458</f>
        <v>0</v>
      </c>
      <c r="Q458" s="154">
        <v>0</v>
      </c>
      <c r="R458" s="154">
        <f>Q458*H458</f>
        <v>0</v>
      </c>
      <c r="S458" s="154">
        <v>0</v>
      </c>
      <c r="T458" s="155">
        <f>S458*H458</f>
        <v>0</v>
      </c>
      <c r="AR458" s="15" t="s">
        <v>738</v>
      </c>
      <c r="AT458" s="15" t="s">
        <v>119</v>
      </c>
      <c r="AU458" s="15" t="s">
        <v>63</v>
      </c>
      <c r="AY458" s="15" t="s">
        <v>116</v>
      </c>
      <c r="BE458" s="156">
        <f>IF(N458="základní",J458,0)</f>
        <v>0</v>
      </c>
      <c r="BF458" s="156">
        <f>IF(N458="snížená",J458,0)</f>
        <v>0</v>
      </c>
      <c r="BG458" s="156">
        <f>IF(N458="zákl. přenesená",J458,0)</f>
        <v>0</v>
      </c>
      <c r="BH458" s="156">
        <f>IF(N458="sníž. přenesená",J458,0)</f>
        <v>0</v>
      </c>
      <c r="BI458" s="156">
        <f>IF(N458="nulová",J458,0)</f>
        <v>0</v>
      </c>
      <c r="BJ458" s="15" t="s">
        <v>124</v>
      </c>
      <c r="BK458" s="156">
        <f>ROUND(I458*H458,2)</f>
        <v>0</v>
      </c>
      <c r="BL458" s="15" t="s">
        <v>738</v>
      </c>
      <c r="BM458" s="15" t="s">
        <v>743</v>
      </c>
    </row>
    <row r="459" spans="2:65" s="1" customFormat="1" ht="16.5" customHeight="1">
      <c r="B459" s="32"/>
      <c r="C459" s="145" t="s">
        <v>744</v>
      </c>
      <c r="D459" s="145" t="s">
        <v>119</v>
      </c>
      <c r="E459" s="146" t="s">
        <v>745</v>
      </c>
      <c r="F459" s="147" t="s">
        <v>746</v>
      </c>
      <c r="G459" s="148" t="s">
        <v>166</v>
      </c>
      <c r="H459" s="149">
        <v>1</v>
      </c>
      <c r="I459" s="150"/>
      <c r="J459" s="151">
        <f>ROUND(I459*H459,2)</f>
        <v>0</v>
      </c>
      <c r="K459" s="147" t="s">
        <v>132</v>
      </c>
      <c r="L459" s="34"/>
      <c r="M459" s="152" t="s">
        <v>1</v>
      </c>
      <c r="N459" s="153" t="s">
        <v>37</v>
      </c>
      <c r="O459" s="49"/>
      <c r="P459" s="154">
        <f>O459*H459</f>
        <v>0</v>
      </c>
      <c r="Q459" s="154">
        <v>0</v>
      </c>
      <c r="R459" s="154">
        <f>Q459*H459</f>
        <v>0</v>
      </c>
      <c r="S459" s="154">
        <v>0</v>
      </c>
      <c r="T459" s="155">
        <f>S459*H459</f>
        <v>0</v>
      </c>
      <c r="AR459" s="15" t="s">
        <v>738</v>
      </c>
      <c r="AT459" s="15" t="s">
        <v>119</v>
      </c>
      <c r="AU459" s="15" t="s">
        <v>63</v>
      </c>
      <c r="AY459" s="15" t="s">
        <v>116</v>
      </c>
      <c r="BE459" s="156">
        <f>IF(N459="základní",J459,0)</f>
        <v>0</v>
      </c>
      <c r="BF459" s="156">
        <f>IF(N459="snížená",J459,0)</f>
        <v>0</v>
      </c>
      <c r="BG459" s="156">
        <f>IF(N459="zákl. přenesená",J459,0)</f>
        <v>0</v>
      </c>
      <c r="BH459" s="156">
        <f>IF(N459="sníž. přenesená",J459,0)</f>
        <v>0</v>
      </c>
      <c r="BI459" s="156">
        <f>IF(N459="nulová",J459,0)</f>
        <v>0</v>
      </c>
      <c r="BJ459" s="15" t="s">
        <v>124</v>
      </c>
      <c r="BK459" s="156">
        <f>ROUND(I459*H459,2)</f>
        <v>0</v>
      </c>
      <c r="BL459" s="15" t="s">
        <v>738</v>
      </c>
      <c r="BM459" s="15" t="s">
        <v>747</v>
      </c>
    </row>
    <row r="460" spans="2:65" s="1" customFormat="1" ht="16.5" customHeight="1">
      <c r="B460" s="32"/>
      <c r="C460" s="145" t="s">
        <v>748</v>
      </c>
      <c r="D460" s="145" t="s">
        <v>119</v>
      </c>
      <c r="E460" s="146" t="s">
        <v>749</v>
      </c>
      <c r="F460" s="147" t="s">
        <v>750</v>
      </c>
      <c r="G460" s="148" t="s">
        <v>166</v>
      </c>
      <c r="H460" s="149">
        <v>1</v>
      </c>
      <c r="I460" s="150"/>
      <c r="J460" s="151">
        <f>ROUND(I460*H460,2)</f>
        <v>0</v>
      </c>
      <c r="K460" s="147" t="s">
        <v>132</v>
      </c>
      <c r="L460" s="34"/>
      <c r="M460" s="211" t="s">
        <v>1</v>
      </c>
      <c r="N460" s="212" t="s">
        <v>37</v>
      </c>
      <c r="O460" s="213"/>
      <c r="P460" s="214">
        <f>O460*H460</f>
        <v>0</v>
      </c>
      <c r="Q460" s="214">
        <v>0</v>
      </c>
      <c r="R460" s="214">
        <f>Q460*H460</f>
        <v>0</v>
      </c>
      <c r="S460" s="214">
        <v>0</v>
      </c>
      <c r="T460" s="215">
        <f>S460*H460</f>
        <v>0</v>
      </c>
      <c r="AR460" s="15" t="s">
        <v>738</v>
      </c>
      <c r="AT460" s="15" t="s">
        <v>119</v>
      </c>
      <c r="AU460" s="15" t="s">
        <v>63</v>
      </c>
      <c r="AY460" s="15" t="s">
        <v>116</v>
      </c>
      <c r="BE460" s="156">
        <f>IF(N460="základní",J460,0)</f>
        <v>0</v>
      </c>
      <c r="BF460" s="156">
        <f>IF(N460="snížená",J460,0)</f>
        <v>0</v>
      </c>
      <c r="BG460" s="156">
        <f>IF(N460="zákl. přenesená",J460,0)</f>
        <v>0</v>
      </c>
      <c r="BH460" s="156">
        <f>IF(N460="sníž. přenesená",J460,0)</f>
        <v>0</v>
      </c>
      <c r="BI460" s="156">
        <f>IF(N460="nulová",J460,0)</f>
        <v>0</v>
      </c>
      <c r="BJ460" s="15" t="s">
        <v>124</v>
      </c>
      <c r="BK460" s="156">
        <f>ROUND(I460*H460,2)</f>
        <v>0</v>
      </c>
      <c r="BL460" s="15" t="s">
        <v>738</v>
      </c>
      <c r="BM460" s="15" t="s">
        <v>751</v>
      </c>
    </row>
    <row r="461" spans="2:65" s="1" customFormat="1" ht="6.95" customHeight="1">
      <c r="B461" s="35"/>
      <c r="C461" s="36"/>
      <c r="D461" s="36"/>
      <c r="E461" s="36"/>
      <c r="F461" s="36"/>
      <c r="G461" s="36"/>
      <c r="H461" s="36"/>
      <c r="I461" s="96"/>
      <c r="J461" s="36"/>
      <c r="K461" s="36"/>
      <c r="L461" s="34"/>
    </row>
  </sheetData>
  <sheetProtection password="9104" sheet="1" objects="1" scenarios="1" formatColumns="0" formatRows="0" autoFilter="0"/>
  <autoFilter ref="C83:K460"/>
  <mergeCells count="6">
    <mergeCell ref="E76:H76"/>
    <mergeCell ref="L2:V2"/>
    <mergeCell ref="E7:H7"/>
    <mergeCell ref="E16:H16"/>
    <mergeCell ref="E25:H25"/>
    <mergeCell ref="E38:H3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AMLKREMSTA - Oprava střec...</vt:lpstr>
      <vt:lpstr>'AMLKREMSTA - Oprava střec...'!Názvy_tisku</vt:lpstr>
      <vt:lpstr>'Rekapitulace stavby'!Názvy_tisku</vt:lpstr>
      <vt:lpstr>'AMLKREMSTA - Oprava střec...'!Oblast_tisku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Marie-PC\Marie</dc:creator>
  <cp:lastModifiedBy>Hýbner Lukáš</cp:lastModifiedBy>
  <dcterms:created xsi:type="dcterms:W3CDTF">2019-03-20T10:20:17Z</dcterms:created>
  <dcterms:modified xsi:type="dcterms:W3CDTF">2019-03-20T11:45:59Z</dcterms:modified>
</cp:coreProperties>
</file>