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Users\veselska.stepanka\Desktop\PD ZŠ Barvířská - oprava rampy\"/>
    </mc:Choice>
  </mc:AlternateContent>
  <bookViews>
    <workbookView xWindow="930" yWindow="0" windowWidth="27870" windowHeight="13020" activeTab="3"/>
  </bookViews>
  <sheets>
    <sheet name="Rekapitulace stavby" sheetId="1" r:id="rId1"/>
    <sheet name="165a - SO 01 Oprava zásob..." sheetId="2" r:id="rId2"/>
    <sheet name="165b - SO 02 Zastřešení z..." sheetId="3" state="hidden" r:id="rId3"/>
    <sheet name="165c - SO 03 Oprava úniko..." sheetId="4" r:id="rId4"/>
  </sheets>
  <definedNames>
    <definedName name="_xlnm._FilterDatabase" localSheetId="1" hidden="1">'165a - SO 01 Oprava zásob...'!$C$99:$K$201</definedName>
    <definedName name="_xlnm._FilterDatabase" localSheetId="2" hidden="1">'165b - SO 02 Zastřešení z...'!$C$91:$K$138</definedName>
    <definedName name="_xlnm._FilterDatabase" localSheetId="3" hidden="1">'165c - SO 03 Oprava úniko...'!$C$96:$K$181</definedName>
    <definedName name="_xlnm.Print_Titles" localSheetId="1">'165a - SO 01 Oprava zásob...'!$99:$99</definedName>
    <definedName name="_xlnm.Print_Titles" localSheetId="2">'165b - SO 02 Zastřešení z...'!$91:$91</definedName>
    <definedName name="_xlnm.Print_Titles" localSheetId="3">'165c - SO 03 Oprava úniko...'!$96:$96</definedName>
    <definedName name="_xlnm.Print_Titles" localSheetId="0">'Rekapitulace stavby'!$52:$52</definedName>
    <definedName name="_xlnm.Print_Area" localSheetId="1">'165a - SO 01 Oprava zásob...'!$C$4:$J$39,'165a - SO 01 Oprava zásob...'!$C$45:$J$81,'165a - SO 01 Oprava zásob...'!$C$87:$K$201</definedName>
    <definedName name="_xlnm.Print_Area" localSheetId="2">'165b - SO 02 Zastřešení z...'!$C$4:$J$39,'165b - SO 02 Zastřešení z...'!$C$45:$J$73,'165b - SO 02 Zastřešení z...'!$C$79:$K$138</definedName>
    <definedName name="_xlnm.Print_Area" localSheetId="3">'165c - SO 03 Oprava úniko...'!$C$4:$J$39,'165c - SO 03 Oprava úniko...'!$C$45:$J$78,'165c - SO 03 Oprava úniko...'!$C$84:$K$181</definedName>
    <definedName name="_xlnm.Print_Area" localSheetId="0">'Rekapitulace stavby'!$D$4:$AO$36,'Rekapitulace stavby'!$C$42:$AQ$58</definedName>
  </definedNames>
  <calcPr calcId="152511"/>
</workbook>
</file>

<file path=xl/calcChain.xml><?xml version="1.0" encoding="utf-8"?>
<calcChain xmlns="http://schemas.openxmlformats.org/spreadsheetml/2006/main">
  <c r="J37" i="4" l="1"/>
  <c r="J36" i="4"/>
  <c r="AY57" i="1" s="1"/>
  <c r="J35" i="4"/>
  <c r="AX57" i="1" s="1"/>
  <c r="BI181" i="4"/>
  <c r="BH181" i="4"/>
  <c r="BG181" i="4"/>
  <c r="BF181" i="4"/>
  <c r="T181" i="4"/>
  <c r="T180" i="4" s="1"/>
  <c r="R181" i="4"/>
  <c r="R180" i="4" s="1"/>
  <c r="P181" i="4"/>
  <c r="P180" i="4" s="1"/>
  <c r="BK181" i="4"/>
  <c r="BK180" i="4" s="1"/>
  <c r="J180" i="4"/>
  <c r="J77" i="4" s="1"/>
  <c r="J181" i="4"/>
  <c r="BE181" i="4"/>
  <c r="BI179" i="4"/>
  <c r="BH179" i="4"/>
  <c r="BG179" i="4"/>
  <c r="BF179" i="4"/>
  <c r="T179" i="4"/>
  <c r="T178" i="4" s="1"/>
  <c r="R179" i="4"/>
  <c r="R178" i="4" s="1"/>
  <c r="P179" i="4"/>
  <c r="P178" i="4" s="1"/>
  <c r="BK179" i="4"/>
  <c r="BK178" i="4" s="1"/>
  <c r="J178" i="4" s="1"/>
  <c r="J76" i="4" s="1"/>
  <c r="J179" i="4"/>
  <c r="BE179" i="4"/>
  <c r="BI177" i="4"/>
  <c r="BH177" i="4"/>
  <c r="BG177" i="4"/>
  <c r="BF177" i="4"/>
  <c r="T177" i="4"/>
  <c r="T176" i="4" s="1"/>
  <c r="T175" i="4" s="1"/>
  <c r="R177" i="4"/>
  <c r="R176" i="4"/>
  <c r="P177" i="4"/>
  <c r="P176" i="4" s="1"/>
  <c r="P175" i="4" s="1"/>
  <c r="BK177" i="4"/>
  <c r="BK176" i="4"/>
  <c r="J176" i="4" s="1"/>
  <c r="BK175" i="4"/>
  <c r="J175" i="4" s="1"/>
  <c r="J74" i="4" s="1"/>
  <c r="J177" i="4"/>
  <c r="BE177" i="4" s="1"/>
  <c r="J75" i="4"/>
  <c r="BI174" i="4"/>
  <c r="BH174" i="4"/>
  <c r="BG174" i="4"/>
  <c r="BF174" i="4"/>
  <c r="T174" i="4"/>
  <c r="R174" i="4"/>
  <c r="P174" i="4"/>
  <c r="BK174" i="4"/>
  <c r="J174" i="4"/>
  <c r="BE174" i="4" s="1"/>
  <c r="BI173" i="4"/>
  <c r="BH173" i="4"/>
  <c r="BG173" i="4"/>
  <c r="BF173" i="4"/>
  <c r="T173" i="4"/>
  <c r="T172" i="4" s="1"/>
  <c r="R173" i="4"/>
  <c r="R172" i="4" s="1"/>
  <c r="P173" i="4"/>
  <c r="P172" i="4" s="1"/>
  <c r="BK173" i="4"/>
  <c r="BK172" i="4" s="1"/>
  <c r="J172" i="4"/>
  <c r="J73" i="4" s="1"/>
  <c r="J173" i="4"/>
  <c r="BE173" i="4"/>
  <c r="BI171" i="4"/>
  <c r="BH171" i="4"/>
  <c r="BG171" i="4"/>
  <c r="BF171" i="4"/>
  <c r="T171" i="4"/>
  <c r="T170" i="4" s="1"/>
  <c r="R171" i="4"/>
  <c r="R170" i="4" s="1"/>
  <c r="P171" i="4"/>
  <c r="P170" i="4" s="1"/>
  <c r="BK171" i="4"/>
  <c r="BK170" i="4" s="1"/>
  <c r="J170" i="4" s="1"/>
  <c r="J72" i="4" s="1"/>
  <c r="J171" i="4"/>
  <c r="BE171" i="4"/>
  <c r="BI169" i="4"/>
  <c r="BH169" i="4"/>
  <c r="BG169" i="4"/>
  <c r="BF169" i="4"/>
  <c r="T169" i="4"/>
  <c r="R169" i="4"/>
  <c r="P169" i="4"/>
  <c r="BK169" i="4"/>
  <c r="J169" i="4"/>
  <c r="BE169" i="4" s="1"/>
  <c r="BI168" i="4"/>
  <c r="BH168" i="4"/>
  <c r="BG168" i="4"/>
  <c r="BF168" i="4"/>
  <c r="T168" i="4"/>
  <c r="R168" i="4"/>
  <c r="P168" i="4"/>
  <c r="BK168" i="4"/>
  <c r="J168" i="4"/>
  <c r="BE168" i="4" s="1"/>
  <c r="BI167" i="4"/>
  <c r="BH167" i="4"/>
  <c r="BG167" i="4"/>
  <c r="BF167" i="4"/>
  <c r="T167" i="4"/>
  <c r="R167" i="4"/>
  <c r="P167" i="4"/>
  <c r="BK167" i="4"/>
  <c r="J167" i="4"/>
  <c r="BE167" i="4" s="1"/>
  <c r="BI166" i="4"/>
  <c r="BH166" i="4"/>
  <c r="BG166" i="4"/>
  <c r="BF166" i="4"/>
  <c r="T166" i="4"/>
  <c r="R166" i="4"/>
  <c r="P166" i="4"/>
  <c r="BK166" i="4"/>
  <c r="J166" i="4"/>
  <c r="BE166" i="4" s="1"/>
  <c r="BI165" i="4"/>
  <c r="BH165" i="4"/>
  <c r="BG165" i="4"/>
  <c r="BF165" i="4"/>
  <c r="T165" i="4"/>
  <c r="R165" i="4"/>
  <c r="P165" i="4"/>
  <c r="BK165" i="4"/>
  <c r="J165" i="4"/>
  <c r="BE165" i="4" s="1"/>
  <c r="BI164" i="4"/>
  <c r="BH164" i="4"/>
  <c r="BG164" i="4"/>
  <c r="BF164" i="4"/>
  <c r="T164" i="4"/>
  <c r="R164" i="4"/>
  <c r="P164" i="4"/>
  <c r="BK164" i="4"/>
  <c r="J164" i="4"/>
  <c r="BE164" i="4" s="1"/>
  <c r="BI163" i="4"/>
  <c r="BH163" i="4"/>
  <c r="BG163" i="4"/>
  <c r="BF163" i="4"/>
  <c r="T163" i="4"/>
  <c r="R163" i="4"/>
  <c r="P163" i="4"/>
  <c r="BK163" i="4"/>
  <c r="J163" i="4"/>
  <c r="BE163" i="4" s="1"/>
  <c r="BI162" i="4"/>
  <c r="BH162" i="4"/>
  <c r="BG162" i="4"/>
  <c r="BF162" i="4"/>
  <c r="T162" i="4"/>
  <c r="R162" i="4"/>
  <c r="P162" i="4"/>
  <c r="BK162" i="4"/>
  <c r="J162" i="4"/>
  <c r="BE162" i="4" s="1"/>
  <c r="BI161" i="4"/>
  <c r="BH161" i="4"/>
  <c r="BG161" i="4"/>
  <c r="BF161" i="4"/>
  <c r="T161" i="4"/>
  <c r="R161" i="4"/>
  <c r="P161" i="4"/>
  <c r="BK161" i="4"/>
  <c r="J161" i="4"/>
  <c r="BE161" i="4" s="1"/>
  <c r="BI160" i="4"/>
  <c r="BH160" i="4"/>
  <c r="BG160" i="4"/>
  <c r="BF160" i="4"/>
  <c r="T160" i="4"/>
  <c r="R160" i="4"/>
  <c r="P160" i="4"/>
  <c r="BK160" i="4"/>
  <c r="J160" i="4"/>
  <c r="BE160" i="4" s="1"/>
  <c r="BI159" i="4"/>
  <c r="BH159" i="4"/>
  <c r="BG159" i="4"/>
  <c r="BF159" i="4"/>
  <c r="T159" i="4"/>
  <c r="R159" i="4"/>
  <c r="P159" i="4"/>
  <c r="BK159" i="4"/>
  <c r="J159" i="4"/>
  <c r="BE159" i="4" s="1"/>
  <c r="BI158" i="4"/>
  <c r="BH158" i="4"/>
  <c r="BG158" i="4"/>
  <c r="BF158" i="4"/>
  <c r="T158" i="4"/>
  <c r="R158" i="4"/>
  <c r="P158" i="4"/>
  <c r="BK158" i="4"/>
  <c r="J158" i="4"/>
  <c r="BE158" i="4" s="1"/>
  <c r="BI157" i="4"/>
  <c r="BH157" i="4"/>
  <c r="BG157" i="4"/>
  <c r="BF157" i="4"/>
  <c r="T157" i="4"/>
  <c r="R157" i="4"/>
  <c r="P157" i="4"/>
  <c r="BK157" i="4"/>
  <c r="J157" i="4"/>
  <c r="BE157" i="4" s="1"/>
  <c r="BI156" i="4"/>
  <c r="BH156" i="4"/>
  <c r="BG156" i="4"/>
  <c r="BF156" i="4"/>
  <c r="T156" i="4"/>
  <c r="R156" i="4"/>
  <c r="P156" i="4"/>
  <c r="BK156" i="4"/>
  <c r="J156" i="4"/>
  <c r="BE156" i="4" s="1"/>
  <c r="BI155" i="4"/>
  <c r="BH155" i="4"/>
  <c r="BG155" i="4"/>
  <c r="BF155" i="4"/>
  <c r="T155" i="4"/>
  <c r="T154" i="4" s="1"/>
  <c r="R155" i="4"/>
  <c r="R154" i="4" s="1"/>
  <c r="P155" i="4"/>
  <c r="P154" i="4" s="1"/>
  <c r="BK155" i="4"/>
  <c r="BK154" i="4" s="1"/>
  <c r="J154" i="4"/>
  <c r="J71" i="4" s="1"/>
  <c r="J155" i="4"/>
  <c r="BE155" i="4"/>
  <c r="BI153" i="4"/>
  <c r="BH153" i="4"/>
  <c r="BG153" i="4"/>
  <c r="BF153" i="4"/>
  <c r="T153" i="4"/>
  <c r="R153" i="4"/>
  <c r="P153" i="4"/>
  <c r="BK153" i="4"/>
  <c r="J153" i="4"/>
  <c r="BE153" i="4" s="1"/>
  <c r="BI152" i="4"/>
  <c r="BH152" i="4"/>
  <c r="BG152" i="4"/>
  <c r="BF152" i="4"/>
  <c r="T152" i="4"/>
  <c r="R152" i="4"/>
  <c r="P152" i="4"/>
  <c r="BK152" i="4"/>
  <c r="J152" i="4"/>
  <c r="BE152" i="4" s="1"/>
  <c r="BI151" i="4"/>
  <c r="BH151" i="4"/>
  <c r="BG151" i="4"/>
  <c r="BF151" i="4"/>
  <c r="T151" i="4"/>
  <c r="R151" i="4"/>
  <c r="P151" i="4"/>
  <c r="BK151" i="4"/>
  <c r="J151" i="4"/>
  <c r="BE151" i="4" s="1"/>
  <c r="BI150" i="4"/>
  <c r="BH150" i="4"/>
  <c r="BG150" i="4"/>
  <c r="BF150" i="4"/>
  <c r="T150" i="4"/>
  <c r="R150" i="4"/>
  <c r="P150" i="4"/>
  <c r="BK150" i="4"/>
  <c r="J150" i="4"/>
  <c r="BE150" i="4" s="1"/>
  <c r="BI149" i="4"/>
  <c r="BH149" i="4"/>
  <c r="BG149" i="4"/>
  <c r="BF149" i="4"/>
  <c r="T149" i="4"/>
  <c r="R149" i="4"/>
  <c r="P149" i="4"/>
  <c r="BK149" i="4"/>
  <c r="J149" i="4"/>
  <c r="BE149" i="4" s="1"/>
  <c r="BI148" i="4"/>
  <c r="BH148" i="4"/>
  <c r="BG148" i="4"/>
  <c r="BF148" i="4"/>
  <c r="T148" i="4"/>
  <c r="R148" i="4"/>
  <c r="P148" i="4"/>
  <c r="BK148" i="4"/>
  <c r="J148" i="4"/>
  <c r="BE148" i="4" s="1"/>
  <c r="BI147" i="4"/>
  <c r="BH147" i="4"/>
  <c r="BG147" i="4"/>
  <c r="BF147" i="4"/>
  <c r="T147" i="4"/>
  <c r="R147" i="4"/>
  <c r="P147" i="4"/>
  <c r="BK147" i="4"/>
  <c r="J147" i="4"/>
  <c r="BE147" i="4" s="1"/>
  <c r="BI146" i="4"/>
  <c r="BH146" i="4"/>
  <c r="BG146" i="4"/>
  <c r="BF146" i="4"/>
  <c r="T146" i="4"/>
  <c r="R146" i="4"/>
  <c r="P146" i="4"/>
  <c r="BK146" i="4"/>
  <c r="J146" i="4"/>
  <c r="BE146" i="4" s="1"/>
  <c r="BI145" i="4"/>
  <c r="BH145" i="4"/>
  <c r="BG145" i="4"/>
  <c r="BF145" i="4"/>
  <c r="T145" i="4"/>
  <c r="R145" i="4"/>
  <c r="R144" i="4"/>
  <c r="R143" i="4" s="1"/>
  <c r="P145" i="4"/>
  <c r="BK145" i="4"/>
  <c r="BK144" i="4"/>
  <c r="J144" i="4" s="1"/>
  <c r="J70" i="4" s="1"/>
  <c r="J145" i="4"/>
  <c r="BE145" i="4" s="1"/>
  <c r="BI142" i="4"/>
  <c r="BH142" i="4"/>
  <c r="BG142" i="4"/>
  <c r="BF142" i="4"/>
  <c r="T142" i="4"/>
  <c r="T141" i="4" s="1"/>
  <c r="R142" i="4"/>
  <c r="R141" i="4" s="1"/>
  <c r="P142" i="4"/>
  <c r="P141" i="4" s="1"/>
  <c r="BK142" i="4"/>
  <c r="BK141" i="4" s="1"/>
  <c r="J141" i="4"/>
  <c r="J68" i="4" s="1"/>
  <c r="J142" i="4"/>
  <c r="BE142" i="4"/>
  <c r="BI140" i="4"/>
  <c r="BH140" i="4"/>
  <c r="BG140" i="4"/>
  <c r="BF140" i="4"/>
  <c r="T140" i="4"/>
  <c r="R140" i="4"/>
  <c r="P140" i="4"/>
  <c r="BK140" i="4"/>
  <c r="J140" i="4"/>
  <c r="BE140" i="4" s="1"/>
  <c r="BI139" i="4"/>
  <c r="BH139" i="4"/>
  <c r="BG139" i="4"/>
  <c r="BF139" i="4"/>
  <c r="T139" i="4"/>
  <c r="R139" i="4"/>
  <c r="P139" i="4"/>
  <c r="BK139" i="4"/>
  <c r="J139" i="4"/>
  <c r="BE139" i="4" s="1"/>
  <c r="BI138" i="4"/>
  <c r="BH138" i="4"/>
  <c r="BG138" i="4"/>
  <c r="BF138" i="4"/>
  <c r="T138" i="4"/>
  <c r="R138" i="4"/>
  <c r="P138" i="4"/>
  <c r="BK138" i="4"/>
  <c r="J138" i="4"/>
  <c r="BE138" i="4" s="1"/>
  <c r="BI137" i="4"/>
  <c r="BH137" i="4"/>
  <c r="BG137" i="4"/>
  <c r="BF137" i="4"/>
  <c r="T137" i="4"/>
  <c r="R137" i="4"/>
  <c r="P137" i="4"/>
  <c r="BK137" i="4"/>
  <c r="J137" i="4"/>
  <c r="BE137" i="4" s="1"/>
  <c r="BI136" i="4"/>
  <c r="BH136" i="4"/>
  <c r="BG136" i="4"/>
  <c r="BF136" i="4"/>
  <c r="T136" i="4"/>
  <c r="R136" i="4"/>
  <c r="R135" i="4" s="1"/>
  <c r="P136" i="4"/>
  <c r="BK136" i="4"/>
  <c r="BK135" i="4" s="1"/>
  <c r="J135" i="4" s="1"/>
  <c r="J67" i="4" s="1"/>
  <c r="J136" i="4"/>
  <c r="BE136" i="4"/>
  <c r="BI134" i="4"/>
  <c r="BH134" i="4"/>
  <c r="BG134" i="4"/>
  <c r="BF134" i="4"/>
  <c r="T134" i="4"/>
  <c r="R134" i="4"/>
  <c r="P134" i="4"/>
  <c r="BK134" i="4"/>
  <c r="J134" i="4"/>
  <c r="BE134" i="4" s="1"/>
  <c r="BI133" i="4"/>
  <c r="BH133" i="4"/>
  <c r="BG133" i="4"/>
  <c r="BF133" i="4"/>
  <c r="T133" i="4"/>
  <c r="R133" i="4"/>
  <c r="P133" i="4"/>
  <c r="BK133" i="4"/>
  <c r="J133" i="4"/>
  <c r="BE133" i="4" s="1"/>
  <c r="BI132" i="4"/>
  <c r="BH132" i="4"/>
  <c r="BG132" i="4"/>
  <c r="BF132" i="4"/>
  <c r="T132" i="4"/>
  <c r="R132" i="4"/>
  <c r="P132" i="4"/>
  <c r="BK132" i="4"/>
  <c r="J132" i="4"/>
  <c r="BE132" i="4" s="1"/>
  <c r="BI131" i="4"/>
  <c r="BH131" i="4"/>
  <c r="BG131" i="4"/>
  <c r="BF131" i="4"/>
  <c r="T131" i="4"/>
  <c r="R131" i="4"/>
  <c r="P131" i="4"/>
  <c r="BK131" i="4"/>
  <c r="J131" i="4"/>
  <c r="BE131" i="4" s="1"/>
  <c r="BI130" i="4"/>
  <c r="BH130" i="4"/>
  <c r="BG130" i="4"/>
  <c r="BF130" i="4"/>
  <c r="T130" i="4"/>
  <c r="R130" i="4"/>
  <c r="P130" i="4"/>
  <c r="BK130" i="4"/>
  <c r="J130" i="4"/>
  <c r="BE130" i="4" s="1"/>
  <c r="BI129" i="4"/>
  <c r="BH129" i="4"/>
  <c r="BG129" i="4"/>
  <c r="BF129" i="4"/>
  <c r="T129" i="4"/>
  <c r="R129" i="4"/>
  <c r="P129" i="4"/>
  <c r="BK129" i="4"/>
  <c r="J129" i="4"/>
  <c r="BE129" i="4" s="1"/>
  <c r="BI128" i="4"/>
  <c r="BH128" i="4"/>
  <c r="BG128" i="4"/>
  <c r="BF128" i="4"/>
  <c r="T128" i="4"/>
  <c r="R128" i="4"/>
  <c r="P128" i="4"/>
  <c r="BK128" i="4"/>
  <c r="J128" i="4"/>
  <c r="BE128" i="4" s="1"/>
  <c r="BI127" i="4"/>
  <c r="BH127" i="4"/>
  <c r="BG127" i="4"/>
  <c r="BF127" i="4"/>
  <c r="T127" i="4"/>
  <c r="R127" i="4"/>
  <c r="P127" i="4"/>
  <c r="BK127" i="4"/>
  <c r="J127" i="4"/>
  <c r="BE127" i="4"/>
  <c r="BI126" i="4"/>
  <c r="BH126" i="4"/>
  <c r="BG126" i="4"/>
  <c r="BF126" i="4"/>
  <c r="T126" i="4"/>
  <c r="R126" i="4"/>
  <c r="P126" i="4"/>
  <c r="BK126" i="4"/>
  <c r="J126" i="4"/>
  <c r="BE126" i="4"/>
  <c r="BI125" i="4"/>
  <c r="BH125" i="4"/>
  <c r="BG125" i="4"/>
  <c r="BF125" i="4"/>
  <c r="T125" i="4"/>
  <c r="T124" i="4"/>
  <c r="R125" i="4"/>
  <c r="R124" i="4"/>
  <c r="P125" i="4"/>
  <c r="P124" i="4"/>
  <c r="BK125" i="4"/>
  <c r="BK124" i="4"/>
  <c r="J124" i="4" s="1"/>
  <c r="J66" i="4" s="1"/>
  <c r="J125" i="4"/>
  <c r="BE125" i="4" s="1"/>
  <c r="BI123" i="4"/>
  <c r="BH123" i="4"/>
  <c r="BG123" i="4"/>
  <c r="BF123" i="4"/>
  <c r="T123" i="4"/>
  <c r="R123" i="4"/>
  <c r="P123" i="4"/>
  <c r="BK123" i="4"/>
  <c r="J123" i="4"/>
  <c r="BE123" i="4"/>
  <c r="BI122" i="4"/>
  <c r="BH122" i="4"/>
  <c r="BG122" i="4"/>
  <c r="BF122" i="4"/>
  <c r="T122" i="4"/>
  <c r="T121" i="4"/>
  <c r="R122" i="4"/>
  <c r="R121" i="4"/>
  <c r="P122" i="4"/>
  <c r="P121" i="4"/>
  <c r="BK122" i="4"/>
  <c r="BK121" i="4"/>
  <c r="J121" i="4" s="1"/>
  <c r="J65" i="4" s="1"/>
  <c r="J122" i="4"/>
  <c r="BE122" i="4" s="1"/>
  <c r="BI120" i="4"/>
  <c r="BH120" i="4"/>
  <c r="BG120" i="4"/>
  <c r="BF120" i="4"/>
  <c r="T120" i="4"/>
  <c r="R120" i="4"/>
  <c r="P120" i="4"/>
  <c r="BK120" i="4"/>
  <c r="J120" i="4"/>
  <c r="BE120" i="4"/>
  <c r="BI119" i="4"/>
  <c r="BH119" i="4"/>
  <c r="BG119" i="4"/>
  <c r="BF119" i="4"/>
  <c r="T119" i="4"/>
  <c r="R119" i="4"/>
  <c r="P119" i="4"/>
  <c r="BK119" i="4"/>
  <c r="J119" i="4"/>
  <c r="BE119" i="4"/>
  <c r="BI118" i="4"/>
  <c r="BH118" i="4"/>
  <c r="BG118" i="4"/>
  <c r="BF118" i="4"/>
  <c r="T118" i="4"/>
  <c r="R118" i="4"/>
  <c r="P118" i="4"/>
  <c r="BK118" i="4"/>
  <c r="J118" i="4"/>
  <c r="BE118" i="4"/>
  <c r="BI117" i="4"/>
  <c r="BH117" i="4"/>
  <c r="BG117" i="4"/>
  <c r="BF117" i="4"/>
  <c r="T117" i="4"/>
  <c r="R117" i="4"/>
  <c r="P117" i="4"/>
  <c r="BK117" i="4"/>
  <c r="J117" i="4"/>
  <c r="BE117" i="4"/>
  <c r="BI116" i="4"/>
  <c r="BH116" i="4"/>
  <c r="BG116" i="4"/>
  <c r="BF116" i="4"/>
  <c r="T116" i="4"/>
  <c r="R116" i="4"/>
  <c r="P116" i="4"/>
  <c r="BK116" i="4"/>
  <c r="J116" i="4"/>
  <c r="BE116" i="4"/>
  <c r="BI115" i="4"/>
  <c r="BH115" i="4"/>
  <c r="BG115" i="4"/>
  <c r="BF115" i="4"/>
  <c r="T115" i="4"/>
  <c r="R115" i="4"/>
  <c r="P115" i="4"/>
  <c r="BK115" i="4"/>
  <c r="J115" i="4"/>
  <c r="BE115" i="4"/>
  <c r="BI114" i="4"/>
  <c r="BH114" i="4"/>
  <c r="BG114" i="4"/>
  <c r="BF114" i="4"/>
  <c r="T114" i="4"/>
  <c r="R114" i="4"/>
  <c r="P114" i="4"/>
  <c r="BK114" i="4"/>
  <c r="J114" i="4"/>
  <c r="BE114" i="4"/>
  <c r="BI113" i="4"/>
  <c r="BH113" i="4"/>
  <c r="BG113" i="4"/>
  <c r="BF113" i="4"/>
  <c r="T113" i="4"/>
  <c r="T112" i="4"/>
  <c r="R113" i="4"/>
  <c r="R112" i="4"/>
  <c r="P113" i="4"/>
  <c r="P112" i="4"/>
  <c r="BK113" i="4"/>
  <c r="BK112" i="4"/>
  <c r="J112" i="4" s="1"/>
  <c r="J64" i="4" s="1"/>
  <c r="J113" i="4"/>
  <c r="BE113" i="4" s="1"/>
  <c r="BI111" i="4"/>
  <c r="BH111" i="4"/>
  <c r="BG111" i="4"/>
  <c r="BF111" i="4"/>
  <c r="T111" i="4"/>
  <c r="R111" i="4"/>
  <c r="P111" i="4"/>
  <c r="BK111" i="4"/>
  <c r="J111" i="4"/>
  <c r="BE111" i="4"/>
  <c r="BI110" i="4"/>
  <c r="BH110" i="4"/>
  <c r="BG110" i="4"/>
  <c r="BF110" i="4"/>
  <c r="T110" i="4"/>
  <c r="T109" i="4"/>
  <c r="R110" i="4"/>
  <c r="R109" i="4"/>
  <c r="P110" i="4"/>
  <c r="P109" i="4"/>
  <c r="BK110" i="4"/>
  <c r="BK109" i="4"/>
  <c r="J109" i="4" s="1"/>
  <c r="J63" i="4" s="1"/>
  <c r="J110" i="4"/>
  <c r="BE110" i="4" s="1"/>
  <c r="BI108" i="4"/>
  <c r="BH108" i="4"/>
  <c r="BG108" i="4"/>
  <c r="BF108" i="4"/>
  <c r="T108" i="4"/>
  <c r="T107" i="4"/>
  <c r="R108" i="4"/>
  <c r="R107" i="4"/>
  <c r="P108" i="4"/>
  <c r="P107" i="4"/>
  <c r="BK108" i="4"/>
  <c r="BK107" i="4"/>
  <c r="J107" i="4" s="1"/>
  <c r="J108" i="4"/>
  <c r="BE108" i="4" s="1"/>
  <c r="F33" i="4" s="1"/>
  <c r="AZ57" i="1" s="1"/>
  <c r="J62" i="4"/>
  <c r="BI106" i="4"/>
  <c r="BH106" i="4"/>
  <c r="BG106" i="4"/>
  <c r="BF106" i="4"/>
  <c r="T106" i="4"/>
  <c r="R106" i="4"/>
  <c r="P106" i="4"/>
  <c r="BK106" i="4"/>
  <c r="J106" i="4"/>
  <c r="BE106" i="4"/>
  <c r="BI105" i="4"/>
  <c r="BH105" i="4"/>
  <c r="BG105" i="4"/>
  <c r="BF105" i="4"/>
  <c r="T105" i="4"/>
  <c r="R105" i="4"/>
  <c r="P105" i="4"/>
  <c r="BK105" i="4"/>
  <c r="J105" i="4"/>
  <c r="BE105" i="4"/>
  <c r="BI104" i="4"/>
  <c r="BH104" i="4"/>
  <c r="BG104" i="4"/>
  <c r="BF104" i="4"/>
  <c r="T104" i="4"/>
  <c r="R104" i="4"/>
  <c r="P104" i="4"/>
  <c r="BK104" i="4"/>
  <c r="J104" i="4"/>
  <c r="BE104" i="4"/>
  <c r="BI103" i="4"/>
  <c r="BH103" i="4"/>
  <c r="BG103" i="4"/>
  <c r="BF103" i="4"/>
  <c r="T103" i="4"/>
  <c r="R103" i="4"/>
  <c r="P103" i="4"/>
  <c r="BK103" i="4"/>
  <c r="J103" i="4"/>
  <c r="BE103" i="4"/>
  <c r="BI102" i="4"/>
  <c r="BH102" i="4"/>
  <c r="BG102" i="4"/>
  <c r="BF102" i="4"/>
  <c r="T102" i="4"/>
  <c r="R102" i="4"/>
  <c r="P102" i="4"/>
  <c r="BK102" i="4"/>
  <c r="J102" i="4"/>
  <c r="BE102" i="4"/>
  <c r="BI101" i="4"/>
  <c r="BH101" i="4"/>
  <c r="BG101" i="4"/>
  <c r="BF101" i="4"/>
  <c r="T101" i="4"/>
  <c r="R101" i="4"/>
  <c r="P101" i="4"/>
  <c r="BK101" i="4"/>
  <c r="J101" i="4"/>
  <c r="BE101" i="4"/>
  <c r="BI100" i="4"/>
  <c r="F37" i="4"/>
  <c r="BD57" i="1" s="1"/>
  <c r="BH100" i="4"/>
  <c r="F36" i="4" s="1"/>
  <c r="BC57" i="1" s="1"/>
  <c r="BG100" i="4"/>
  <c r="F35" i="4"/>
  <c r="BB57" i="1" s="1"/>
  <c r="BF100" i="4"/>
  <c r="T100" i="4"/>
  <c r="T99" i="4"/>
  <c r="R100" i="4"/>
  <c r="R99" i="4"/>
  <c r="R98" i="4" s="1"/>
  <c r="P100" i="4"/>
  <c r="P99" i="4"/>
  <c r="BK100" i="4"/>
  <c r="BK99" i="4" s="1"/>
  <c r="BK98" i="4" s="1"/>
  <c r="J98" i="4"/>
  <c r="J60" i="4" s="1"/>
  <c r="J100" i="4"/>
  <c r="BE100" i="4" s="1"/>
  <c r="J33" i="4"/>
  <c r="AV57" i="1" s="1"/>
  <c r="J94" i="4"/>
  <c r="J93" i="4"/>
  <c r="F93" i="4"/>
  <c r="F91" i="4"/>
  <c r="E89" i="4"/>
  <c r="J55" i="4"/>
  <c r="J54" i="4"/>
  <c r="F54" i="4"/>
  <c r="F52" i="4"/>
  <c r="E50" i="4"/>
  <c r="J18" i="4"/>
  <c r="E18" i="4"/>
  <c r="F94" i="4" s="1"/>
  <c r="F55" i="4"/>
  <c r="J17" i="4"/>
  <c r="J12" i="4"/>
  <c r="J91" i="4" s="1"/>
  <c r="E7" i="4"/>
  <c r="E87" i="4"/>
  <c r="E48" i="4"/>
  <c r="J37" i="3"/>
  <c r="J36" i="3"/>
  <c r="AY56" i="1"/>
  <c r="J35" i="3"/>
  <c r="AX56" i="1"/>
  <c r="BI138" i="3"/>
  <c r="BH138" i="3"/>
  <c r="BG138" i="3"/>
  <c r="BF138" i="3"/>
  <c r="T138" i="3"/>
  <c r="T137" i="3"/>
  <c r="R138" i="3"/>
  <c r="R137" i="3"/>
  <c r="P138" i="3"/>
  <c r="P137" i="3"/>
  <c r="BK138" i="3"/>
  <c r="BK137" i="3"/>
  <c r="J137" i="3" s="1"/>
  <c r="J138" i="3"/>
  <c r="BE138" i="3" s="1"/>
  <c r="J72" i="3"/>
  <c r="BI136" i="3"/>
  <c r="BH136" i="3"/>
  <c r="BG136" i="3"/>
  <c r="BF136" i="3"/>
  <c r="T136" i="3"/>
  <c r="T135" i="3"/>
  <c r="R136" i="3"/>
  <c r="R135" i="3"/>
  <c r="P136" i="3"/>
  <c r="P135" i="3"/>
  <c r="BK136" i="3"/>
  <c r="BK135" i="3"/>
  <c r="J135" i="3" s="1"/>
  <c r="J136" i="3"/>
  <c r="BE136" i="3" s="1"/>
  <c r="J71" i="3"/>
  <c r="BI134" i="3"/>
  <c r="BH134" i="3"/>
  <c r="BG134" i="3"/>
  <c r="BF134" i="3"/>
  <c r="T134" i="3"/>
  <c r="T133" i="3"/>
  <c r="T132" i="3" s="1"/>
  <c r="R134" i="3"/>
  <c r="R133" i="3" s="1"/>
  <c r="R132" i="3" s="1"/>
  <c r="P134" i="3"/>
  <c r="P133" i="3"/>
  <c r="P132" i="3" s="1"/>
  <c r="BK134" i="3"/>
  <c r="BK133" i="3" s="1"/>
  <c r="BK132" i="3" s="1"/>
  <c r="J132" i="3"/>
  <c r="J69" i="3" s="1"/>
  <c r="J134" i="3"/>
  <c r="BE134" i="3"/>
  <c r="BI131" i="3"/>
  <c r="BH131" i="3"/>
  <c r="BG131" i="3"/>
  <c r="BF131" i="3"/>
  <c r="T131" i="3"/>
  <c r="R131" i="3"/>
  <c r="P131" i="3"/>
  <c r="BK131" i="3"/>
  <c r="J131" i="3"/>
  <c r="BE131" i="3"/>
  <c r="BI130" i="3"/>
  <c r="BH130" i="3"/>
  <c r="BG130" i="3"/>
  <c r="BF130" i="3"/>
  <c r="T130" i="3"/>
  <c r="T129" i="3"/>
  <c r="R130" i="3"/>
  <c r="R129" i="3"/>
  <c r="P130" i="3"/>
  <c r="P129" i="3"/>
  <c r="BK130" i="3"/>
  <c r="BK129" i="3"/>
  <c r="J129" i="3" s="1"/>
  <c r="J130" i="3"/>
  <c r="BE130" i="3" s="1"/>
  <c r="J68" i="3"/>
  <c r="BI128" i="3"/>
  <c r="BH128" i="3"/>
  <c r="BG128" i="3"/>
  <c r="BF128" i="3"/>
  <c r="T128" i="3"/>
  <c r="R128" i="3"/>
  <c r="P128" i="3"/>
  <c r="BK128" i="3"/>
  <c r="J128" i="3"/>
  <c r="BE128" i="3"/>
  <c r="BI127" i="3"/>
  <c r="BH127" i="3"/>
  <c r="BG127" i="3"/>
  <c r="BF127" i="3"/>
  <c r="T127" i="3"/>
  <c r="R127" i="3"/>
  <c r="P127" i="3"/>
  <c r="BK127" i="3"/>
  <c r="J127" i="3"/>
  <c r="BE127" i="3"/>
  <c r="BI126" i="3"/>
  <c r="BH126" i="3"/>
  <c r="BG126" i="3"/>
  <c r="BF126" i="3"/>
  <c r="T126" i="3"/>
  <c r="R126" i="3"/>
  <c r="P126" i="3"/>
  <c r="BK126" i="3"/>
  <c r="J126" i="3"/>
  <c r="BE126" i="3"/>
  <c r="BI125" i="3"/>
  <c r="BH125" i="3"/>
  <c r="BG125" i="3"/>
  <c r="BF125" i="3"/>
  <c r="T125" i="3"/>
  <c r="R125" i="3"/>
  <c r="P125" i="3"/>
  <c r="BK125" i="3"/>
  <c r="J125" i="3"/>
  <c r="BE125" i="3"/>
  <c r="BI124" i="3"/>
  <c r="BH124" i="3"/>
  <c r="BG124" i="3"/>
  <c r="BF124" i="3"/>
  <c r="T124" i="3"/>
  <c r="R124" i="3"/>
  <c r="P124" i="3"/>
  <c r="BK124" i="3"/>
  <c r="J124" i="3"/>
  <c r="BE124" i="3"/>
  <c r="BI123" i="3"/>
  <c r="BH123" i="3"/>
  <c r="BG123" i="3"/>
  <c r="BF123" i="3"/>
  <c r="T123" i="3"/>
  <c r="R123" i="3"/>
  <c r="P123" i="3"/>
  <c r="BK123" i="3"/>
  <c r="J123" i="3"/>
  <c r="BE123" i="3"/>
  <c r="BI122" i="3"/>
  <c r="BH122" i="3"/>
  <c r="BG122" i="3"/>
  <c r="BF122" i="3"/>
  <c r="T122" i="3"/>
  <c r="R122" i="3"/>
  <c r="P122" i="3"/>
  <c r="BK122" i="3"/>
  <c r="J122" i="3"/>
  <c r="BE122" i="3"/>
  <c r="BI121" i="3"/>
  <c r="BH121" i="3"/>
  <c r="BG121" i="3"/>
  <c r="BF121" i="3"/>
  <c r="T121" i="3"/>
  <c r="T120" i="3"/>
  <c r="R121" i="3"/>
  <c r="R120" i="3"/>
  <c r="P121" i="3"/>
  <c r="P120" i="3"/>
  <c r="BK121" i="3"/>
  <c r="BK120" i="3"/>
  <c r="J120" i="3" s="1"/>
  <c r="J121" i="3"/>
  <c r="BE121" i="3" s="1"/>
  <c r="J67" i="3"/>
  <c r="BI119" i="3"/>
  <c r="BH119" i="3"/>
  <c r="BG119" i="3"/>
  <c r="BF119" i="3"/>
  <c r="T119" i="3"/>
  <c r="R119" i="3"/>
  <c r="P119" i="3"/>
  <c r="BK119" i="3"/>
  <c r="J119" i="3"/>
  <c r="BE119" i="3"/>
  <c r="BI118" i="3"/>
  <c r="BH118" i="3"/>
  <c r="BG118" i="3"/>
  <c r="BF118" i="3"/>
  <c r="T118" i="3"/>
  <c r="R118" i="3"/>
  <c r="P118" i="3"/>
  <c r="BK118" i="3"/>
  <c r="J118" i="3"/>
  <c r="BE118" i="3"/>
  <c r="BI117" i="3"/>
  <c r="BH117" i="3"/>
  <c r="BG117" i="3"/>
  <c r="BF117" i="3"/>
  <c r="T117" i="3"/>
  <c r="R117" i="3"/>
  <c r="P117" i="3"/>
  <c r="BK117" i="3"/>
  <c r="J117" i="3"/>
  <c r="BE117" i="3"/>
  <c r="BI116" i="3"/>
  <c r="BH116" i="3"/>
  <c r="BG116" i="3"/>
  <c r="BF116" i="3"/>
  <c r="T116" i="3"/>
  <c r="R116" i="3"/>
  <c r="P116" i="3"/>
  <c r="BK116" i="3"/>
  <c r="J116" i="3"/>
  <c r="BE116" i="3"/>
  <c r="BI115" i="3"/>
  <c r="BH115" i="3"/>
  <c r="BG115" i="3"/>
  <c r="BF115" i="3"/>
  <c r="T115" i="3"/>
  <c r="R115" i="3"/>
  <c r="P115" i="3"/>
  <c r="BK115" i="3"/>
  <c r="J115" i="3"/>
  <c r="BE115" i="3"/>
  <c r="BI114" i="3"/>
  <c r="BH114" i="3"/>
  <c r="BG114" i="3"/>
  <c r="BF114" i="3"/>
  <c r="T114" i="3"/>
  <c r="T113" i="3"/>
  <c r="R114" i="3"/>
  <c r="R113" i="3"/>
  <c r="P114" i="3"/>
  <c r="P113" i="3"/>
  <c r="BK114" i="3"/>
  <c r="BK113" i="3"/>
  <c r="J113" i="3" s="1"/>
  <c r="J114" i="3"/>
  <c r="BE114" i="3" s="1"/>
  <c r="J66" i="3"/>
  <c r="BI112" i="3"/>
  <c r="BH112" i="3"/>
  <c r="BG112" i="3"/>
  <c r="BF112" i="3"/>
  <c r="T112" i="3"/>
  <c r="T111" i="3"/>
  <c r="T110" i="3" s="1"/>
  <c r="R112" i="3"/>
  <c r="R111" i="3" s="1"/>
  <c r="R110" i="3" s="1"/>
  <c r="R92" i="3" s="1"/>
  <c r="P112" i="3"/>
  <c r="P111" i="3"/>
  <c r="P110" i="3" s="1"/>
  <c r="BK112" i="3"/>
  <c r="BK111" i="3" s="1"/>
  <c r="BK110" i="3" s="1"/>
  <c r="J110" i="3"/>
  <c r="J64" i="3" s="1"/>
  <c r="J112" i="3"/>
  <c r="BE112" i="3"/>
  <c r="BI109" i="3"/>
  <c r="BH109" i="3"/>
  <c r="BG109" i="3"/>
  <c r="BF109" i="3"/>
  <c r="T109" i="3"/>
  <c r="T108" i="3"/>
  <c r="R109" i="3"/>
  <c r="R108" i="3"/>
  <c r="P109" i="3"/>
  <c r="P108" i="3"/>
  <c r="BK109" i="3"/>
  <c r="BK108" i="3"/>
  <c r="J108" i="3" s="1"/>
  <c r="J109" i="3"/>
  <c r="BE109" i="3" s="1"/>
  <c r="J63" i="3"/>
  <c r="BI107" i="3"/>
  <c r="BH107" i="3"/>
  <c r="BG107" i="3"/>
  <c r="BF107" i="3"/>
  <c r="T107" i="3"/>
  <c r="R107" i="3"/>
  <c r="P107" i="3"/>
  <c r="BK107" i="3"/>
  <c r="J107" i="3"/>
  <c r="BE107" i="3"/>
  <c r="BI106" i="3"/>
  <c r="BH106" i="3"/>
  <c r="BG106" i="3"/>
  <c r="BF106" i="3"/>
  <c r="T106" i="3"/>
  <c r="R106" i="3"/>
  <c r="P106" i="3"/>
  <c r="BK106" i="3"/>
  <c r="J106" i="3"/>
  <c r="BE106" i="3"/>
  <c r="BI105" i="3"/>
  <c r="BH105" i="3"/>
  <c r="BG105" i="3"/>
  <c r="BF105" i="3"/>
  <c r="T105" i="3"/>
  <c r="R105" i="3"/>
  <c r="P105" i="3"/>
  <c r="BK105" i="3"/>
  <c r="J105" i="3"/>
  <c r="BE105" i="3"/>
  <c r="BI104" i="3"/>
  <c r="BH104" i="3"/>
  <c r="BG104" i="3"/>
  <c r="BF104" i="3"/>
  <c r="T104" i="3"/>
  <c r="R104" i="3"/>
  <c r="P104" i="3"/>
  <c r="BK104" i="3"/>
  <c r="J104" i="3"/>
  <c r="BE104" i="3"/>
  <c r="BI103" i="3"/>
  <c r="BH103" i="3"/>
  <c r="BG103" i="3"/>
  <c r="BF103" i="3"/>
  <c r="T103" i="3"/>
  <c r="R103" i="3"/>
  <c r="P103" i="3"/>
  <c r="BK103" i="3"/>
  <c r="J103" i="3"/>
  <c r="BE103" i="3"/>
  <c r="BI102" i="3"/>
  <c r="BH102" i="3"/>
  <c r="BG102" i="3"/>
  <c r="BF102" i="3"/>
  <c r="T102" i="3"/>
  <c r="R102" i="3"/>
  <c r="P102" i="3"/>
  <c r="BK102" i="3"/>
  <c r="J102" i="3"/>
  <c r="BE102" i="3"/>
  <c r="BI101" i="3"/>
  <c r="BH101" i="3"/>
  <c r="BG101" i="3"/>
  <c r="BF101" i="3"/>
  <c r="T101" i="3"/>
  <c r="R101" i="3"/>
  <c r="P101" i="3"/>
  <c r="BK101" i="3"/>
  <c r="J101" i="3"/>
  <c r="BE101" i="3"/>
  <c r="BI100" i="3"/>
  <c r="BH100" i="3"/>
  <c r="BG100" i="3"/>
  <c r="BF100" i="3"/>
  <c r="T100" i="3"/>
  <c r="R100" i="3"/>
  <c r="P100" i="3"/>
  <c r="BK100" i="3"/>
  <c r="J100" i="3"/>
  <c r="BE100" i="3"/>
  <c r="BI99" i="3"/>
  <c r="BH99" i="3"/>
  <c r="BG99" i="3"/>
  <c r="BF99" i="3"/>
  <c r="T99" i="3"/>
  <c r="R99" i="3"/>
  <c r="P99" i="3"/>
  <c r="BK99" i="3"/>
  <c r="J99" i="3"/>
  <c r="BE99" i="3"/>
  <c r="BI98" i="3"/>
  <c r="BH98" i="3"/>
  <c r="BG98" i="3"/>
  <c r="BF98" i="3"/>
  <c r="T98" i="3"/>
  <c r="T97" i="3"/>
  <c r="R98" i="3"/>
  <c r="R97" i="3"/>
  <c r="P98" i="3"/>
  <c r="P97" i="3"/>
  <c r="BK98" i="3"/>
  <c r="BK97" i="3"/>
  <c r="J97" i="3" s="1"/>
  <c r="J98" i="3"/>
  <c r="BE98" i="3" s="1"/>
  <c r="F33" i="3" s="1"/>
  <c r="AZ56" i="1" s="1"/>
  <c r="J62" i="3"/>
  <c r="BI96" i="3"/>
  <c r="BH96" i="3"/>
  <c r="BG96" i="3"/>
  <c r="BF96" i="3"/>
  <c r="T96" i="3"/>
  <c r="R96" i="3"/>
  <c r="P96" i="3"/>
  <c r="BK96" i="3"/>
  <c r="J96" i="3"/>
  <c r="BE96" i="3"/>
  <c r="BI95" i="3"/>
  <c r="F37" i="3"/>
  <c r="BD56" i="1" s="1"/>
  <c r="BH95" i="3"/>
  <c r="F36" i="3" s="1"/>
  <c r="BC56" i="1" s="1"/>
  <c r="BG95" i="3"/>
  <c r="F35" i="3"/>
  <c r="BB56" i="1" s="1"/>
  <c r="BF95" i="3"/>
  <c r="T95" i="3"/>
  <c r="T94" i="3"/>
  <c r="T93" i="3" s="1"/>
  <c r="T92" i="3" s="1"/>
  <c r="R95" i="3"/>
  <c r="R94" i="3"/>
  <c r="R93" i="3" s="1"/>
  <c r="P95" i="3"/>
  <c r="P94" i="3"/>
  <c r="P93" i="3" s="1"/>
  <c r="P92" i="3" s="1"/>
  <c r="AU56" i="1" s="1"/>
  <c r="BK95" i="3"/>
  <c r="BK94" i="3" s="1"/>
  <c r="BK93" i="3" s="1"/>
  <c r="BK92" i="3" s="1"/>
  <c r="J92" i="3" s="1"/>
  <c r="J93" i="3"/>
  <c r="J60" i="3" s="1"/>
  <c r="J95" i="3"/>
  <c r="BE95" i="3" s="1"/>
  <c r="J33" i="3"/>
  <c r="AV56" i="1" s="1"/>
  <c r="J89" i="3"/>
  <c r="J88" i="3"/>
  <c r="F88" i="3"/>
  <c r="F86" i="3"/>
  <c r="E84" i="3"/>
  <c r="J55" i="3"/>
  <c r="J54" i="3"/>
  <c r="F54" i="3"/>
  <c r="F52" i="3"/>
  <c r="E50" i="3"/>
  <c r="J18" i="3"/>
  <c r="E18" i="3"/>
  <c r="F89" i="3" s="1"/>
  <c r="F55" i="3"/>
  <c r="J17" i="3"/>
  <c r="J12" i="3"/>
  <c r="J86" i="3" s="1"/>
  <c r="E7" i="3"/>
  <c r="E82" i="3"/>
  <c r="E48" i="3"/>
  <c r="J37" i="2"/>
  <c r="J36" i="2"/>
  <c r="AY55" i="1"/>
  <c r="J35" i="2"/>
  <c r="AX55" i="1"/>
  <c r="BI201" i="2"/>
  <c r="BH201" i="2"/>
  <c r="BG201" i="2"/>
  <c r="BF201" i="2"/>
  <c r="T201" i="2"/>
  <c r="T200" i="2"/>
  <c r="R201" i="2"/>
  <c r="R200" i="2"/>
  <c r="P201" i="2"/>
  <c r="P200" i="2"/>
  <c r="BK201" i="2"/>
  <c r="BK200" i="2"/>
  <c r="J200" i="2" s="1"/>
  <c r="J201" i="2"/>
  <c r="BE201" i="2" s="1"/>
  <c r="J80" i="2"/>
  <c r="BI199" i="2"/>
  <c r="BH199" i="2"/>
  <c r="BG199" i="2"/>
  <c r="BF199" i="2"/>
  <c r="T199" i="2"/>
  <c r="T198" i="2"/>
  <c r="R199" i="2"/>
  <c r="R198" i="2"/>
  <c r="P199" i="2"/>
  <c r="P198" i="2"/>
  <c r="BK199" i="2"/>
  <c r="BK198" i="2"/>
  <c r="J198" i="2" s="1"/>
  <c r="J199" i="2"/>
  <c r="BE199" i="2" s="1"/>
  <c r="J79" i="2"/>
  <c r="BI197" i="2"/>
  <c r="BH197" i="2"/>
  <c r="BG197" i="2"/>
  <c r="BF197" i="2"/>
  <c r="T197" i="2"/>
  <c r="T196" i="2"/>
  <c r="T195" i="2" s="1"/>
  <c r="R197" i="2"/>
  <c r="R196" i="2" s="1"/>
  <c r="R195" i="2" s="1"/>
  <c r="P197" i="2"/>
  <c r="P196" i="2"/>
  <c r="P195" i="2" s="1"/>
  <c r="BK197" i="2"/>
  <c r="BK196" i="2" s="1"/>
  <c r="BK195" i="2" s="1"/>
  <c r="J195" i="2"/>
  <c r="J77" i="2" s="1"/>
  <c r="J197" i="2"/>
  <c r="BE197" i="2"/>
  <c r="BI194" i="2"/>
  <c r="BH194" i="2"/>
  <c r="BG194" i="2"/>
  <c r="BF194" i="2"/>
  <c r="T194" i="2"/>
  <c r="R194" i="2"/>
  <c r="P194" i="2"/>
  <c r="BK194" i="2"/>
  <c r="J194" i="2"/>
  <c r="BE194" i="2"/>
  <c r="BI193" i="2"/>
  <c r="BH193" i="2"/>
  <c r="BG193" i="2"/>
  <c r="BF193" i="2"/>
  <c r="T193" i="2"/>
  <c r="T192" i="2"/>
  <c r="R193" i="2"/>
  <c r="R192" i="2"/>
  <c r="P193" i="2"/>
  <c r="P192" i="2"/>
  <c r="BK193" i="2"/>
  <c r="BK192" i="2"/>
  <c r="J192" i="2" s="1"/>
  <c r="J193" i="2"/>
  <c r="BE193" i="2" s="1"/>
  <c r="J76" i="2"/>
  <c r="BI191" i="2"/>
  <c r="BH191" i="2"/>
  <c r="BG191" i="2"/>
  <c r="BF191" i="2"/>
  <c r="T191" i="2"/>
  <c r="T190" i="2"/>
  <c r="R191" i="2"/>
  <c r="R190" i="2"/>
  <c r="P191" i="2"/>
  <c r="P190" i="2"/>
  <c r="BK191" i="2"/>
  <c r="BK190" i="2"/>
  <c r="J190" i="2" s="1"/>
  <c r="J191" i="2"/>
  <c r="BE191" i="2" s="1"/>
  <c r="J75" i="2"/>
  <c r="BI189" i="2"/>
  <c r="BH189" i="2"/>
  <c r="BG189" i="2"/>
  <c r="BF189" i="2"/>
  <c r="T189" i="2"/>
  <c r="R189" i="2"/>
  <c r="P189" i="2"/>
  <c r="BK189" i="2"/>
  <c r="J189" i="2"/>
  <c r="BE189" i="2"/>
  <c r="BI188" i="2"/>
  <c r="BH188" i="2"/>
  <c r="BG188" i="2"/>
  <c r="BF188" i="2"/>
  <c r="T188" i="2"/>
  <c r="R188" i="2"/>
  <c r="P188" i="2"/>
  <c r="BK188" i="2"/>
  <c r="J188" i="2"/>
  <c r="BE188" i="2"/>
  <c r="BI187" i="2"/>
  <c r="BH187" i="2"/>
  <c r="BG187" i="2"/>
  <c r="BF187" i="2"/>
  <c r="T187" i="2"/>
  <c r="R187" i="2"/>
  <c r="P187" i="2"/>
  <c r="BK187" i="2"/>
  <c r="J187" i="2"/>
  <c r="BE187" i="2"/>
  <c r="BI186" i="2"/>
  <c r="BH186" i="2"/>
  <c r="BG186" i="2"/>
  <c r="BF186" i="2"/>
  <c r="T186" i="2"/>
  <c r="T185" i="2"/>
  <c r="R186" i="2"/>
  <c r="R185" i="2"/>
  <c r="P186" i="2"/>
  <c r="P185" i="2"/>
  <c r="BK186" i="2"/>
  <c r="BK185" i="2"/>
  <c r="J185" i="2" s="1"/>
  <c r="J186" i="2"/>
  <c r="BE186" i="2" s="1"/>
  <c r="J74" i="2"/>
  <c r="BI184" i="2"/>
  <c r="BH184" i="2"/>
  <c r="BG184" i="2"/>
  <c r="BF184" i="2"/>
  <c r="T184" i="2"/>
  <c r="R184" i="2"/>
  <c r="P184" i="2"/>
  <c r="BK184" i="2"/>
  <c r="J184" i="2"/>
  <c r="BE184" i="2"/>
  <c r="BI183" i="2"/>
  <c r="BH183" i="2"/>
  <c r="BG183" i="2"/>
  <c r="BF183" i="2"/>
  <c r="T183" i="2"/>
  <c r="R183" i="2"/>
  <c r="P183" i="2"/>
  <c r="BK183" i="2"/>
  <c r="J183" i="2"/>
  <c r="BE183" i="2"/>
  <c r="BI182" i="2"/>
  <c r="BH182" i="2"/>
  <c r="BG182" i="2"/>
  <c r="BF182" i="2"/>
  <c r="T182" i="2"/>
  <c r="R182" i="2"/>
  <c r="P182" i="2"/>
  <c r="BK182" i="2"/>
  <c r="J182" i="2"/>
  <c r="BE182" i="2"/>
  <c r="BI181" i="2"/>
  <c r="BH181" i="2"/>
  <c r="BG181" i="2"/>
  <c r="BF181" i="2"/>
  <c r="T181" i="2"/>
  <c r="R181" i="2"/>
  <c r="P181" i="2"/>
  <c r="BK181" i="2"/>
  <c r="J181" i="2"/>
  <c r="BE181" i="2"/>
  <c r="BI180" i="2"/>
  <c r="BH180" i="2"/>
  <c r="BG180" i="2"/>
  <c r="BF180" i="2"/>
  <c r="T180" i="2"/>
  <c r="R180" i="2"/>
  <c r="P180" i="2"/>
  <c r="BK180" i="2"/>
  <c r="J180" i="2"/>
  <c r="BE180" i="2"/>
  <c r="BI179" i="2"/>
  <c r="BH179" i="2"/>
  <c r="BG179" i="2"/>
  <c r="BF179" i="2"/>
  <c r="T179" i="2"/>
  <c r="R179" i="2"/>
  <c r="P179" i="2"/>
  <c r="BK179" i="2"/>
  <c r="J179" i="2"/>
  <c r="BE179" i="2"/>
  <c r="BI178" i="2"/>
  <c r="BH178" i="2"/>
  <c r="BG178" i="2"/>
  <c r="BF178" i="2"/>
  <c r="T178" i="2"/>
  <c r="R178" i="2"/>
  <c r="P178" i="2"/>
  <c r="BK178" i="2"/>
  <c r="J178" i="2"/>
  <c r="BE178" i="2"/>
  <c r="BI177" i="2"/>
  <c r="BH177" i="2"/>
  <c r="BG177" i="2"/>
  <c r="BF177" i="2"/>
  <c r="T177" i="2"/>
  <c r="R177" i="2"/>
  <c r="P177" i="2"/>
  <c r="BK177" i="2"/>
  <c r="J177" i="2"/>
  <c r="BE177" i="2"/>
  <c r="BI176" i="2"/>
  <c r="BH176" i="2"/>
  <c r="BG176" i="2"/>
  <c r="BF176" i="2"/>
  <c r="T176" i="2"/>
  <c r="T175" i="2"/>
  <c r="R176" i="2"/>
  <c r="R175" i="2"/>
  <c r="P176" i="2"/>
  <c r="P175" i="2"/>
  <c r="BK176" i="2"/>
  <c r="BK175" i="2"/>
  <c r="J175" i="2" s="1"/>
  <c r="J176" i="2"/>
  <c r="BE176" i="2" s="1"/>
  <c r="J73" i="2"/>
  <c r="BI174" i="2"/>
  <c r="BH174" i="2"/>
  <c r="BG174" i="2"/>
  <c r="BF174" i="2"/>
  <c r="T174" i="2"/>
  <c r="R174" i="2"/>
  <c r="P174" i="2"/>
  <c r="BK174" i="2"/>
  <c r="J174" i="2"/>
  <c r="BE174" i="2"/>
  <c r="BI173" i="2"/>
  <c r="BH173" i="2"/>
  <c r="BG173" i="2"/>
  <c r="BF173" i="2"/>
  <c r="T173" i="2"/>
  <c r="R173" i="2"/>
  <c r="P173" i="2"/>
  <c r="BK173" i="2"/>
  <c r="J173" i="2"/>
  <c r="BE173" i="2"/>
  <c r="BI172" i="2"/>
  <c r="BH172" i="2"/>
  <c r="BG172" i="2"/>
  <c r="BF172" i="2"/>
  <c r="T172" i="2"/>
  <c r="R172" i="2"/>
  <c r="P172" i="2"/>
  <c r="BK172" i="2"/>
  <c r="J172" i="2"/>
  <c r="BE172" i="2"/>
  <c r="BI171" i="2"/>
  <c r="BH171" i="2"/>
  <c r="BG171" i="2"/>
  <c r="BF171" i="2"/>
  <c r="T171" i="2"/>
  <c r="R171" i="2"/>
  <c r="P171" i="2"/>
  <c r="BK171" i="2"/>
  <c r="J171" i="2"/>
  <c r="BE171" i="2"/>
  <c r="BI170" i="2"/>
  <c r="BH170" i="2"/>
  <c r="BG170" i="2"/>
  <c r="BF170" i="2"/>
  <c r="T170" i="2"/>
  <c r="R170" i="2"/>
  <c r="P170" i="2"/>
  <c r="BK170" i="2"/>
  <c r="J170" i="2"/>
  <c r="BE170" i="2"/>
  <c r="BI169" i="2"/>
  <c r="BH169" i="2"/>
  <c r="BG169" i="2"/>
  <c r="BF169" i="2"/>
  <c r="T169" i="2"/>
  <c r="R169" i="2"/>
  <c r="P169" i="2"/>
  <c r="BK169" i="2"/>
  <c r="J169" i="2"/>
  <c r="BE169" i="2"/>
  <c r="BI168" i="2"/>
  <c r="BH168" i="2"/>
  <c r="BG168" i="2"/>
  <c r="BF168" i="2"/>
  <c r="T168" i="2"/>
  <c r="R168" i="2"/>
  <c r="P168" i="2"/>
  <c r="BK168" i="2"/>
  <c r="J168" i="2"/>
  <c r="BE168" i="2"/>
  <c r="BI167" i="2"/>
  <c r="BH167" i="2"/>
  <c r="BG167" i="2"/>
  <c r="BF167" i="2"/>
  <c r="T167" i="2"/>
  <c r="R167" i="2"/>
  <c r="P167" i="2"/>
  <c r="BK167" i="2"/>
  <c r="J167" i="2"/>
  <c r="BE167" i="2"/>
  <c r="BI166" i="2"/>
  <c r="BH166" i="2"/>
  <c r="BG166" i="2"/>
  <c r="BF166" i="2"/>
  <c r="T166" i="2"/>
  <c r="R166" i="2"/>
  <c r="P166" i="2"/>
  <c r="BK166" i="2"/>
  <c r="J166" i="2"/>
  <c r="BE166" i="2"/>
  <c r="BI165" i="2"/>
  <c r="BH165" i="2"/>
  <c r="BG165" i="2"/>
  <c r="BF165" i="2"/>
  <c r="T165" i="2"/>
  <c r="R165" i="2"/>
  <c r="P165" i="2"/>
  <c r="BK165" i="2"/>
  <c r="J165" i="2"/>
  <c r="BE165" i="2"/>
  <c r="BI164" i="2"/>
  <c r="BH164" i="2"/>
  <c r="BG164" i="2"/>
  <c r="BF164" i="2"/>
  <c r="T164" i="2"/>
  <c r="R164" i="2"/>
  <c r="P164" i="2"/>
  <c r="BK164" i="2"/>
  <c r="J164" i="2"/>
  <c r="BE164" i="2"/>
  <c r="BI163" i="2"/>
  <c r="BH163" i="2"/>
  <c r="BG163" i="2"/>
  <c r="BF163" i="2"/>
  <c r="T163" i="2"/>
  <c r="R163" i="2"/>
  <c r="P163" i="2"/>
  <c r="BK163" i="2"/>
  <c r="J163" i="2"/>
  <c r="BE163" i="2"/>
  <c r="BI162" i="2"/>
  <c r="BH162" i="2"/>
  <c r="BG162" i="2"/>
  <c r="BF162" i="2"/>
  <c r="T162" i="2"/>
  <c r="R162" i="2"/>
  <c r="P162" i="2"/>
  <c r="BK162" i="2"/>
  <c r="J162" i="2"/>
  <c r="BE162" i="2"/>
  <c r="BI161" i="2"/>
  <c r="BH161" i="2"/>
  <c r="BG161" i="2"/>
  <c r="BF161" i="2"/>
  <c r="T161" i="2"/>
  <c r="T160" i="2"/>
  <c r="R161" i="2"/>
  <c r="R160" i="2"/>
  <c r="P161" i="2"/>
  <c r="P160" i="2"/>
  <c r="BK161" i="2"/>
  <c r="BK160" i="2"/>
  <c r="J160" i="2" s="1"/>
  <c r="J161" i="2"/>
  <c r="BE161" i="2" s="1"/>
  <c r="J72" i="2"/>
  <c r="BI159" i="2"/>
  <c r="BH159" i="2"/>
  <c r="BG159" i="2"/>
  <c r="BF159" i="2"/>
  <c r="T159" i="2"/>
  <c r="R159" i="2"/>
  <c r="P159" i="2"/>
  <c r="BK159" i="2"/>
  <c r="J159" i="2"/>
  <c r="BE159" i="2"/>
  <c r="BI158" i="2"/>
  <c r="BH158" i="2"/>
  <c r="BG158" i="2"/>
  <c r="BF158" i="2"/>
  <c r="T158" i="2"/>
  <c r="T157" i="2"/>
  <c r="T156" i="2" s="1"/>
  <c r="R158" i="2"/>
  <c r="R157" i="2" s="1"/>
  <c r="R156" i="2" s="1"/>
  <c r="P158" i="2"/>
  <c r="P157" i="2"/>
  <c r="P156" i="2" s="1"/>
  <c r="BK158" i="2"/>
  <c r="BK157" i="2" s="1"/>
  <c r="BK156" i="2" s="1"/>
  <c r="J156" i="2"/>
  <c r="J70" i="2" s="1"/>
  <c r="J158" i="2"/>
  <c r="BE158" i="2"/>
  <c r="BI155" i="2"/>
  <c r="BH155" i="2"/>
  <c r="BG155" i="2"/>
  <c r="BF155" i="2"/>
  <c r="T155" i="2"/>
  <c r="T154" i="2"/>
  <c r="R155" i="2"/>
  <c r="R154" i="2"/>
  <c r="P155" i="2"/>
  <c r="P154" i="2"/>
  <c r="BK155" i="2"/>
  <c r="BK154" i="2"/>
  <c r="J154" i="2" s="1"/>
  <c r="J155" i="2"/>
  <c r="BE155" i="2" s="1"/>
  <c r="J69" i="2"/>
  <c r="BI153" i="2"/>
  <c r="BH153" i="2"/>
  <c r="BG153" i="2"/>
  <c r="BF153" i="2"/>
  <c r="T153" i="2"/>
  <c r="R153" i="2"/>
  <c r="P153" i="2"/>
  <c r="BK153" i="2"/>
  <c r="J153" i="2"/>
  <c r="BE153" i="2"/>
  <c r="BI152" i="2"/>
  <c r="BH152" i="2"/>
  <c r="BG152" i="2"/>
  <c r="BF152" i="2"/>
  <c r="T152" i="2"/>
  <c r="R152" i="2"/>
  <c r="P152" i="2"/>
  <c r="BK152" i="2"/>
  <c r="J152" i="2"/>
  <c r="BE152" i="2"/>
  <c r="BI151" i="2"/>
  <c r="BH151" i="2"/>
  <c r="BG151" i="2"/>
  <c r="BF151" i="2"/>
  <c r="T151" i="2"/>
  <c r="R151" i="2"/>
  <c r="P151" i="2"/>
  <c r="BK151" i="2"/>
  <c r="J151" i="2"/>
  <c r="BE151" i="2"/>
  <c r="BI150" i="2"/>
  <c r="BH150" i="2"/>
  <c r="BG150" i="2"/>
  <c r="BF150" i="2"/>
  <c r="T150" i="2"/>
  <c r="R150" i="2"/>
  <c r="P150" i="2"/>
  <c r="BK150" i="2"/>
  <c r="J150" i="2"/>
  <c r="BE150" i="2"/>
  <c r="BI149" i="2"/>
  <c r="BH149" i="2"/>
  <c r="BG149" i="2"/>
  <c r="BF149" i="2"/>
  <c r="T149" i="2"/>
  <c r="T148" i="2"/>
  <c r="R149" i="2"/>
  <c r="R148" i="2"/>
  <c r="P149" i="2"/>
  <c r="P148" i="2"/>
  <c r="BK149" i="2"/>
  <c r="BK148" i="2"/>
  <c r="J148" i="2" s="1"/>
  <c r="J149" i="2"/>
  <c r="BE149" i="2" s="1"/>
  <c r="J68" i="2"/>
  <c r="BI147" i="2"/>
  <c r="BH147" i="2"/>
  <c r="BG147" i="2"/>
  <c r="BF147" i="2"/>
  <c r="T147" i="2"/>
  <c r="R147" i="2"/>
  <c r="P147" i="2"/>
  <c r="BK147" i="2"/>
  <c r="J147" i="2"/>
  <c r="BE147" i="2"/>
  <c r="BI146" i="2"/>
  <c r="BH146" i="2"/>
  <c r="BG146" i="2"/>
  <c r="BF146" i="2"/>
  <c r="T146" i="2"/>
  <c r="R146" i="2"/>
  <c r="P146" i="2"/>
  <c r="BK146" i="2"/>
  <c r="J146" i="2"/>
  <c r="BE146" i="2"/>
  <c r="BI145" i="2"/>
  <c r="BH145" i="2"/>
  <c r="BG145" i="2"/>
  <c r="BF145" i="2"/>
  <c r="T145" i="2"/>
  <c r="R145" i="2"/>
  <c r="P145" i="2"/>
  <c r="BK145" i="2"/>
  <c r="J145" i="2"/>
  <c r="BE145" i="2"/>
  <c r="BI144" i="2"/>
  <c r="BH144" i="2"/>
  <c r="BG144" i="2"/>
  <c r="BF144" i="2"/>
  <c r="T144" i="2"/>
  <c r="R144" i="2"/>
  <c r="P144" i="2"/>
  <c r="BK144" i="2"/>
  <c r="J144" i="2"/>
  <c r="BE144" i="2"/>
  <c r="BI143" i="2"/>
  <c r="BH143" i="2"/>
  <c r="BG143" i="2"/>
  <c r="BF143" i="2"/>
  <c r="T143" i="2"/>
  <c r="R143" i="2"/>
  <c r="P143" i="2"/>
  <c r="BK143" i="2"/>
  <c r="J143" i="2"/>
  <c r="BE143" i="2"/>
  <c r="BI142" i="2"/>
  <c r="BH142" i="2"/>
  <c r="BG142" i="2"/>
  <c r="BF142" i="2"/>
  <c r="T142" i="2"/>
  <c r="R142" i="2"/>
  <c r="P142" i="2"/>
  <c r="BK142" i="2"/>
  <c r="J142" i="2"/>
  <c r="BE142" i="2"/>
  <c r="BI141" i="2"/>
  <c r="BH141" i="2"/>
  <c r="BG141" i="2"/>
  <c r="BF141" i="2"/>
  <c r="T141" i="2"/>
  <c r="R141" i="2"/>
  <c r="P141" i="2"/>
  <c r="BK141" i="2"/>
  <c r="J141" i="2"/>
  <c r="BE141" i="2"/>
  <c r="BI140" i="2"/>
  <c r="BH140" i="2"/>
  <c r="BG140" i="2"/>
  <c r="BF140" i="2"/>
  <c r="T140" i="2"/>
  <c r="R140" i="2"/>
  <c r="P140" i="2"/>
  <c r="BK140" i="2"/>
  <c r="J140" i="2"/>
  <c r="BE140" i="2"/>
  <c r="BI139" i="2"/>
  <c r="BH139" i="2"/>
  <c r="BG139" i="2"/>
  <c r="BF139" i="2"/>
  <c r="T139" i="2"/>
  <c r="R139" i="2"/>
  <c r="P139" i="2"/>
  <c r="BK139" i="2"/>
  <c r="J139" i="2"/>
  <c r="BE139" i="2"/>
  <c r="BI138" i="2"/>
  <c r="BH138" i="2"/>
  <c r="BG138" i="2"/>
  <c r="BF138" i="2"/>
  <c r="T138" i="2"/>
  <c r="R138" i="2"/>
  <c r="P138" i="2"/>
  <c r="BK138" i="2"/>
  <c r="J138" i="2"/>
  <c r="BE138" i="2"/>
  <c r="BI137" i="2"/>
  <c r="BH137" i="2"/>
  <c r="BG137" i="2"/>
  <c r="BF137" i="2"/>
  <c r="T137" i="2"/>
  <c r="T136" i="2"/>
  <c r="R137" i="2"/>
  <c r="R136" i="2"/>
  <c r="P137" i="2"/>
  <c r="P136" i="2"/>
  <c r="BK137" i="2"/>
  <c r="BK136" i="2"/>
  <c r="J136" i="2" s="1"/>
  <c r="J137" i="2"/>
  <c r="BE137" i="2" s="1"/>
  <c r="J67" i="2"/>
  <c r="BI135" i="2"/>
  <c r="BH135" i="2"/>
  <c r="BG135" i="2"/>
  <c r="BF135" i="2"/>
  <c r="T135" i="2"/>
  <c r="R135" i="2"/>
  <c r="P135" i="2"/>
  <c r="BK135" i="2"/>
  <c r="J135" i="2"/>
  <c r="BE135" i="2"/>
  <c r="BI134" i="2"/>
  <c r="BH134" i="2"/>
  <c r="BG134" i="2"/>
  <c r="BF134" i="2"/>
  <c r="T134" i="2"/>
  <c r="R134" i="2"/>
  <c r="P134" i="2"/>
  <c r="BK134" i="2"/>
  <c r="J134" i="2"/>
  <c r="BE134" i="2"/>
  <c r="BI133" i="2"/>
  <c r="BH133" i="2"/>
  <c r="BG133" i="2"/>
  <c r="BF133" i="2"/>
  <c r="T133" i="2"/>
  <c r="R133" i="2"/>
  <c r="P133" i="2"/>
  <c r="BK133" i="2"/>
  <c r="J133" i="2"/>
  <c r="BE133" i="2"/>
  <c r="BI132" i="2"/>
  <c r="BH132" i="2"/>
  <c r="BG132" i="2"/>
  <c r="BF132" i="2"/>
  <c r="T132" i="2"/>
  <c r="R132" i="2"/>
  <c r="P132" i="2"/>
  <c r="BK132" i="2"/>
  <c r="J132" i="2"/>
  <c r="BE132" i="2"/>
  <c r="BI131" i="2"/>
  <c r="BH131" i="2"/>
  <c r="BG131" i="2"/>
  <c r="BF131" i="2"/>
  <c r="T131" i="2"/>
  <c r="T130" i="2"/>
  <c r="R131" i="2"/>
  <c r="R130" i="2"/>
  <c r="P131" i="2"/>
  <c r="P130" i="2"/>
  <c r="BK131" i="2"/>
  <c r="BK130" i="2"/>
  <c r="J130" i="2" s="1"/>
  <c r="J131" i="2"/>
  <c r="BE131" i="2" s="1"/>
  <c r="J66" i="2"/>
  <c r="BI129" i="2"/>
  <c r="BH129" i="2"/>
  <c r="BG129" i="2"/>
  <c r="BF129" i="2"/>
  <c r="T129" i="2"/>
  <c r="R129" i="2"/>
  <c r="P129" i="2"/>
  <c r="BK129" i="2"/>
  <c r="J129" i="2"/>
  <c r="BE129" i="2"/>
  <c r="BI128" i="2"/>
  <c r="BH128" i="2"/>
  <c r="BG128" i="2"/>
  <c r="BF128" i="2"/>
  <c r="T128" i="2"/>
  <c r="R128" i="2"/>
  <c r="P128" i="2"/>
  <c r="BK128" i="2"/>
  <c r="J128" i="2"/>
  <c r="BE128" i="2"/>
  <c r="BI127" i="2"/>
  <c r="BH127" i="2"/>
  <c r="BG127" i="2"/>
  <c r="BF127" i="2"/>
  <c r="T127" i="2"/>
  <c r="R127" i="2"/>
  <c r="P127" i="2"/>
  <c r="BK127" i="2"/>
  <c r="J127" i="2"/>
  <c r="BE127" i="2"/>
  <c r="BI126" i="2"/>
  <c r="BH126" i="2"/>
  <c r="BG126" i="2"/>
  <c r="BF126" i="2"/>
  <c r="T126" i="2"/>
  <c r="R126" i="2"/>
  <c r="P126" i="2"/>
  <c r="BK126" i="2"/>
  <c r="J126" i="2"/>
  <c r="BE126" i="2"/>
  <c r="BI125" i="2"/>
  <c r="BH125" i="2"/>
  <c r="BG125" i="2"/>
  <c r="BF125" i="2"/>
  <c r="T125" i="2"/>
  <c r="T124" i="2"/>
  <c r="R125" i="2"/>
  <c r="R124" i="2"/>
  <c r="P125" i="2"/>
  <c r="P124" i="2"/>
  <c r="BK125" i="2"/>
  <c r="BK124" i="2"/>
  <c r="J124" i="2" s="1"/>
  <c r="J125" i="2"/>
  <c r="BE125" i="2" s="1"/>
  <c r="J65" i="2"/>
  <c r="BI123" i="2"/>
  <c r="BH123" i="2"/>
  <c r="BG123" i="2"/>
  <c r="BF123" i="2"/>
  <c r="T123" i="2"/>
  <c r="R123" i="2"/>
  <c r="P123" i="2"/>
  <c r="BK123" i="2"/>
  <c r="J123" i="2"/>
  <c r="BE123" i="2"/>
  <c r="BI122" i="2"/>
  <c r="BH122" i="2"/>
  <c r="BG122" i="2"/>
  <c r="BF122" i="2"/>
  <c r="T122" i="2"/>
  <c r="R122" i="2"/>
  <c r="P122" i="2"/>
  <c r="BK122" i="2"/>
  <c r="J122" i="2"/>
  <c r="BE122" i="2"/>
  <c r="BI121" i="2"/>
  <c r="BH121" i="2"/>
  <c r="BG121" i="2"/>
  <c r="BF121" i="2"/>
  <c r="T121" i="2"/>
  <c r="R121" i="2"/>
  <c r="P121" i="2"/>
  <c r="BK121" i="2"/>
  <c r="J121" i="2"/>
  <c r="BE121" i="2"/>
  <c r="BI120" i="2"/>
  <c r="BH120" i="2"/>
  <c r="BG120" i="2"/>
  <c r="BF120" i="2"/>
  <c r="T120" i="2"/>
  <c r="R120" i="2"/>
  <c r="P120" i="2"/>
  <c r="BK120" i="2"/>
  <c r="J120" i="2"/>
  <c r="BE120" i="2"/>
  <c r="BI119" i="2"/>
  <c r="BH119" i="2"/>
  <c r="BG119" i="2"/>
  <c r="BF119" i="2"/>
  <c r="T119" i="2"/>
  <c r="R119" i="2"/>
  <c r="P119" i="2"/>
  <c r="BK119" i="2"/>
  <c r="J119" i="2"/>
  <c r="BE119" i="2"/>
  <c r="BI118" i="2"/>
  <c r="BH118" i="2"/>
  <c r="BG118" i="2"/>
  <c r="BF118" i="2"/>
  <c r="T118" i="2"/>
  <c r="R118" i="2"/>
  <c r="P118" i="2"/>
  <c r="BK118" i="2"/>
  <c r="J118" i="2"/>
  <c r="BE118" i="2"/>
  <c r="BI117" i="2"/>
  <c r="BH117" i="2"/>
  <c r="BG117" i="2"/>
  <c r="BF117" i="2"/>
  <c r="T117" i="2"/>
  <c r="T116" i="2"/>
  <c r="R117" i="2"/>
  <c r="R116" i="2"/>
  <c r="P117" i="2"/>
  <c r="P116" i="2"/>
  <c r="BK117" i="2"/>
  <c r="BK116" i="2"/>
  <c r="J116" i="2" s="1"/>
  <c r="J117" i="2"/>
  <c r="BE117" i="2" s="1"/>
  <c r="J64" i="2"/>
  <c r="BI115" i="2"/>
  <c r="BH115" i="2"/>
  <c r="BG115" i="2"/>
  <c r="BF115" i="2"/>
  <c r="T115" i="2"/>
  <c r="R115" i="2"/>
  <c r="P115" i="2"/>
  <c r="BK115" i="2"/>
  <c r="J115" i="2"/>
  <c r="BE115" i="2"/>
  <c r="BI114" i="2"/>
  <c r="BH114" i="2"/>
  <c r="BG114" i="2"/>
  <c r="BF114" i="2"/>
  <c r="T114" i="2"/>
  <c r="R114" i="2"/>
  <c r="P114" i="2"/>
  <c r="BK114" i="2"/>
  <c r="J114" i="2"/>
  <c r="BE114" i="2"/>
  <c r="BI113" i="2"/>
  <c r="BH113" i="2"/>
  <c r="BG113" i="2"/>
  <c r="BF113" i="2"/>
  <c r="T113" i="2"/>
  <c r="R113" i="2"/>
  <c r="P113" i="2"/>
  <c r="BK113" i="2"/>
  <c r="J113" i="2"/>
  <c r="BE113" i="2"/>
  <c r="BI112" i="2"/>
  <c r="BH112" i="2"/>
  <c r="BG112" i="2"/>
  <c r="BF112" i="2"/>
  <c r="T112" i="2"/>
  <c r="T111" i="2"/>
  <c r="R112" i="2"/>
  <c r="R111" i="2"/>
  <c r="P112" i="2"/>
  <c r="P111" i="2"/>
  <c r="BK112" i="2"/>
  <c r="BK111" i="2"/>
  <c r="J111" i="2" s="1"/>
  <c r="J112" i="2"/>
  <c r="BE112" i="2" s="1"/>
  <c r="J63" i="2"/>
  <c r="BI110" i="2"/>
  <c r="BH110" i="2"/>
  <c r="BG110" i="2"/>
  <c r="BF110" i="2"/>
  <c r="T110" i="2"/>
  <c r="T109" i="2"/>
  <c r="R110" i="2"/>
  <c r="R109" i="2"/>
  <c r="P110" i="2"/>
  <c r="P109" i="2"/>
  <c r="BK110" i="2"/>
  <c r="BK109" i="2"/>
  <c r="J109" i="2" s="1"/>
  <c r="J110" i="2"/>
  <c r="BE110" i="2" s="1"/>
  <c r="F33" i="2" s="1"/>
  <c r="AZ55" i="1" s="1"/>
  <c r="AZ54" i="1" s="1"/>
  <c r="J62" i="2"/>
  <c r="BI108" i="2"/>
  <c r="BH108" i="2"/>
  <c r="BG108" i="2"/>
  <c r="BF108" i="2"/>
  <c r="T108" i="2"/>
  <c r="R108" i="2"/>
  <c r="P108" i="2"/>
  <c r="BK108" i="2"/>
  <c r="J108" i="2"/>
  <c r="BE108" i="2"/>
  <c r="BI107" i="2"/>
  <c r="BH107" i="2"/>
  <c r="BG107" i="2"/>
  <c r="BF107" i="2"/>
  <c r="T107" i="2"/>
  <c r="R107" i="2"/>
  <c r="P107" i="2"/>
  <c r="BK107" i="2"/>
  <c r="J107" i="2"/>
  <c r="BE107" i="2"/>
  <c r="BI106" i="2"/>
  <c r="BH106" i="2"/>
  <c r="BG106" i="2"/>
  <c r="BF106" i="2"/>
  <c r="T106" i="2"/>
  <c r="R106" i="2"/>
  <c r="P106" i="2"/>
  <c r="BK106" i="2"/>
  <c r="J106" i="2"/>
  <c r="BE106" i="2"/>
  <c r="BI105" i="2"/>
  <c r="BH105" i="2"/>
  <c r="BG105" i="2"/>
  <c r="BF105" i="2"/>
  <c r="T105" i="2"/>
  <c r="R105" i="2"/>
  <c r="P105" i="2"/>
  <c r="BK105" i="2"/>
  <c r="J105" i="2"/>
  <c r="BE105" i="2"/>
  <c r="BI104" i="2"/>
  <c r="BH104" i="2"/>
  <c r="BG104" i="2"/>
  <c r="BF104" i="2"/>
  <c r="T104" i="2"/>
  <c r="R104" i="2"/>
  <c r="P104" i="2"/>
  <c r="BK104" i="2"/>
  <c r="J104" i="2"/>
  <c r="BE104" i="2"/>
  <c r="BI103" i="2"/>
  <c r="F37" i="2"/>
  <c r="BD55" i="1" s="1"/>
  <c r="BH103" i="2"/>
  <c r="F36" i="2" s="1"/>
  <c r="BC55" i="1" s="1"/>
  <c r="BC54" i="1" s="1"/>
  <c r="BG103" i="2"/>
  <c r="F35" i="2"/>
  <c r="BB55" i="1" s="1"/>
  <c r="BF103" i="2"/>
  <c r="T103" i="2"/>
  <c r="T102" i="2"/>
  <c r="T101" i="2" s="1"/>
  <c r="T100" i="2" s="1"/>
  <c r="R103" i="2"/>
  <c r="R102" i="2"/>
  <c r="R101" i="2" s="1"/>
  <c r="P103" i="2"/>
  <c r="P102" i="2"/>
  <c r="P101" i="2" s="1"/>
  <c r="P100" i="2" s="1"/>
  <c r="AU55" i="1" s="1"/>
  <c r="BK103" i="2"/>
  <c r="BK102" i="2" s="1"/>
  <c r="BK101" i="2" s="1"/>
  <c r="BK100" i="2" s="1"/>
  <c r="J100" i="2" s="1"/>
  <c r="J101" i="2"/>
  <c r="J60" i="2" s="1"/>
  <c r="J103" i="2"/>
  <c r="BE103" i="2" s="1"/>
  <c r="J33" i="2"/>
  <c r="AV55" i="1" s="1"/>
  <c r="J97" i="2"/>
  <c r="J96" i="2"/>
  <c r="F96" i="2"/>
  <c r="F94" i="2"/>
  <c r="E92" i="2"/>
  <c r="J55" i="2"/>
  <c r="J54" i="2"/>
  <c r="F54" i="2"/>
  <c r="F52" i="2"/>
  <c r="E50" i="2"/>
  <c r="J18" i="2"/>
  <c r="E18" i="2"/>
  <c r="F97" i="2" s="1"/>
  <c r="F55" i="2"/>
  <c r="J17" i="2"/>
  <c r="J12" i="2"/>
  <c r="J94" i="2" s="1"/>
  <c r="E7" i="2"/>
  <c r="E90" i="2"/>
  <c r="E48" i="2"/>
  <c r="BD54" i="1"/>
  <c r="W33" i="1" s="1"/>
  <c r="BB54" i="1"/>
  <c r="AS54" i="1"/>
  <c r="L50" i="1"/>
  <c r="AM50" i="1"/>
  <c r="AM49" i="1"/>
  <c r="L49" i="1"/>
  <c r="AM47" i="1"/>
  <c r="L47" i="1"/>
  <c r="L45" i="1"/>
  <c r="L44" i="1"/>
  <c r="J59" i="2" l="1"/>
  <c r="J30" i="2"/>
  <c r="W32" i="1"/>
  <c r="AY54" i="1"/>
  <c r="W29" i="1"/>
  <c r="AV54" i="1"/>
  <c r="R100" i="2"/>
  <c r="J59" i="3"/>
  <c r="J30" i="3"/>
  <c r="J34" i="2"/>
  <c r="AW55" i="1" s="1"/>
  <c r="AT55" i="1" s="1"/>
  <c r="F34" i="2"/>
  <c r="BA55" i="1" s="1"/>
  <c r="AT56" i="1"/>
  <c r="J34" i="3"/>
  <c r="AW56" i="1" s="1"/>
  <c r="F34" i="3"/>
  <c r="BA56" i="1" s="1"/>
  <c r="BK97" i="4"/>
  <c r="J97" i="4" s="1"/>
  <c r="J34" i="4"/>
  <c r="AW57" i="1" s="1"/>
  <c r="AT57" i="1" s="1"/>
  <c r="F34" i="4"/>
  <c r="BA57" i="1" s="1"/>
  <c r="W31" i="1"/>
  <c r="AX54" i="1"/>
  <c r="J52" i="2"/>
  <c r="J102" i="2"/>
  <c r="J61" i="2" s="1"/>
  <c r="J157" i="2"/>
  <c r="J71" i="2" s="1"/>
  <c r="J196" i="2"/>
  <c r="J78" i="2" s="1"/>
  <c r="J52" i="3"/>
  <c r="J94" i="3"/>
  <c r="J61" i="3" s="1"/>
  <c r="J111" i="3"/>
  <c r="J65" i="3" s="1"/>
  <c r="J133" i="3"/>
  <c r="J70" i="3" s="1"/>
  <c r="J52" i="4"/>
  <c r="J99" i="4"/>
  <c r="J61" i="4" s="1"/>
  <c r="P135" i="4"/>
  <c r="P98" i="4" s="1"/>
  <c r="P97" i="4" s="1"/>
  <c r="AU57" i="1" s="1"/>
  <c r="AU54" i="1" s="1"/>
  <c r="T135" i="4"/>
  <c r="T98" i="4" s="1"/>
  <c r="T97" i="4" s="1"/>
  <c r="BK143" i="4"/>
  <c r="J143" i="4" s="1"/>
  <c r="J69" i="4" s="1"/>
  <c r="P144" i="4"/>
  <c r="P143" i="4" s="1"/>
  <c r="T144" i="4"/>
  <c r="T143" i="4" s="1"/>
  <c r="R175" i="4"/>
  <c r="R97" i="4" s="1"/>
  <c r="J59" i="4" l="1"/>
  <c r="J30" i="4"/>
  <c r="AG56" i="1"/>
  <c r="AN56" i="1" s="1"/>
  <c r="J39" i="3"/>
  <c r="AK29" i="1"/>
  <c r="AG55" i="1"/>
  <c r="J39" i="2"/>
  <c r="BA54" i="1"/>
  <c r="AG57" i="1" l="1"/>
  <c r="AN57" i="1" s="1"/>
  <c r="J39" i="4"/>
  <c r="W30" i="1"/>
  <c r="AW54" i="1"/>
  <c r="AG54" i="1"/>
  <c r="AN55" i="1"/>
  <c r="AK30" i="1" l="1"/>
  <c r="AT54" i="1"/>
  <c r="AN54" i="1" s="1"/>
  <c r="AK26" i="1"/>
  <c r="AK35" i="1" s="1"/>
</calcChain>
</file>

<file path=xl/sharedStrings.xml><?xml version="1.0" encoding="utf-8"?>
<sst xmlns="http://schemas.openxmlformats.org/spreadsheetml/2006/main" count="3529" uniqueCount="726">
  <si>
    <t>Export Komplet</t>
  </si>
  <si>
    <t/>
  </si>
  <si>
    <t>2.0</t>
  </si>
  <si>
    <t>ZAMOK</t>
  </si>
  <si>
    <t>False</t>
  </si>
  <si>
    <t>{4a556223-b7f3-4d7d-b827-fa1ea66c4ce6}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</si>
  <si>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</si>
  <si>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</si>
  <si>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</si>
  <si>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</si>
  <si>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</si>
  <si>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</si>
  <si>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</si>
  <si>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</si>
  <si>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165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</si>
  <si>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</si>
  <si>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</si>
  <si>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zásobovací rampy MŠ Barvířská</t>
  </si>
  <si>
    <t>KSO:</t>
  </si>
  <si>
    <t>CC-CZ:</t>
  </si>
  <si>
    <t>Místo:</t>
  </si>
  <si>
    <t>Liberec</t>
  </si>
  <si>
    <t>Datum:</t>
  </si>
  <si>
    <t>4. 11. 2019</t>
  </si>
  <si>
    <t>Zadavatel:</t>
  </si>
  <si>
    <t>IČ:</t>
  </si>
  <si>
    <t>MML</t>
  </si>
  <si>
    <t>DIČ:</t>
  </si>
  <si>
    <t>Uchazeč:</t>
  </si>
  <si>
    <t>Vyplň údaj</t>
  </si>
  <si>
    <t>Projektant:</t>
  </si>
  <si>
    <t>Bortis Weinfurter</t>
  </si>
  <si>
    <t>True</t>
  </si>
  <si>
    <t>Zpracovatel:</t>
  </si>
  <si>
    <t>Boris Weinfurter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</si>
  <si>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</si>
  <si>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</si>
  <si>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</si>
  <si>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</si>
  <si>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</si>
  <si>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</si>
  <si>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</si>
  <si>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</si>
  <si>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</si>
  <si>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</si>
  <si>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</si>
  <si>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</si>
  <si>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</si>
  <si>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</si>
  <si>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</si>
  <si>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</si>
  <si>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</si>
  <si>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</si>
  <si>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</si>
  <si>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</si>
  <si>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</si>
  <si>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</si>
  <si>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</si>
  <si>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</si>
  <si>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</si>
  <si>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</si>
  <si>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</si>
  <si>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</si>
  <si>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</si>
  <si>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</si>
  <si>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</si>
  <si>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</si>
  <si>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</si>
  <si>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</si>
  <si>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</si>
  <si>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</si>
  <si>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</si>
  <si>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</si>
  <si>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</si>
  <si>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</si>
  <si>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165a</t>
  </si>
  <si>
    <t>SO 01 Oprava zásobovací rampy</t>
  </si>
  <si>
    <t>STA</t>
  </si>
  <si>
    <t>1</t>
  </si>
  <si>
    <t>{7e3cd1d8-7d10-4edc-b655-7e82a310c7c0}</t>
  </si>
  <si>
    <t>2</t>
  </si>
  <si>
    <t>165b</t>
  </si>
  <si>
    <t>SO 02 Zastřešení zásobovací rampy</t>
  </si>
  <si>
    <t>{6f343307-942e-4425-9c82-9223149e0477}</t>
  </si>
  <si>
    <t>165c</t>
  </si>
  <si>
    <t>SO 03 Oprava únikového schodiště</t>
  </si>
  <si>
    <t>{fe1ffb62-2c07-4cb9-8dbf-e1a31377642c}</t>
  </si>
  <si>
    <t>KRYCÍ LIST SOUPISU PRACÍ</t>
  </si>
  <si>
    <t>Objekt:</t>
  </si>
  <si>
    <t>165a - SO 01 Oprava zásobovací rampy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</si>
  <si>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</si>
  <si>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</si>
  <si>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</si>
  <si>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</si>
  <si>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</si>
  <si>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</si>
  <si>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</si>
  <si>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</si>
  <si>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</si>
  <si>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</si>
  <si>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</si>
  <si>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</si>
  <si>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</si>
  <si>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</si>
  <si>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</si>
  <si>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</si>
  <si>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</si>
  <si>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</si>
  <si>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771 - Podlahy z dlaždic</t>
  </si>
  <si>
    <t xml:space="preserve">    783 - Dokončovací práce - nátěry</t>
  </si>
  <si>
    <t>HZS - Hodinové zúčtovací sazby</t>
  </si>
  <si>
    <t>O01 - Ostatní</t>
  </si>
  <si>
    <t>VRN - Vedlejší rozpočtové náklady</t>
  </si>
  <si>
    <t xml:space="preserve">    VRN3 - Zařízení staveniště</t>
  </si>
  <si>
    <t xml:space="preserve">    VRN6 - Územní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</si>
  <si>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</si>
  <si>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</si>
  <si>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</si>
  <si>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</si>
  <si>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</si>
  <si>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</si>
  <si>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</si>
  <si>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</si>
  <si>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</si>
  <si>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</si>
  <si>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</si>
  <si>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</si>
  <si>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</si>
  <si>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</si>
  <si>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</si>
  <si>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</si>
  <si>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</si>
  <si>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</si>
  <si>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17</t>
  </si>
  <si>
    <t>K</t>
  </si>
  <si>
    <t>131203102</t>
  </si>
  <si>
    <t>Hloubení jam ručním nebo pneum nářadím v nesoudržných horninách tř. 3- základ patka</t>
  </si>
  <si>
    <t>m3</t>
  </si>
  <si>
    <t>CS ÚRS 2019 01</t>
  </si>
  <si>
    <t>4</t>
  </si>
  <si>
    <t>-349184783</t>
  </si>
  <si>
    <t>18</t>
  </si>
  <si>
    <t>131203109</t>
  </si>
  <si>
    <t>Příplatek za lepivost u hloubení jam ručním nebo pneum nářadím v hornině tř. 3</t>
  </si>
  <si>
    <t>179143103</t>
  </si>
  <si>
    <t>19</t>
  </si>
  <si>
    <t>162701105</t>
  </si>
  <si>
    <t>Vodorovné přemístění do 10000 m výkopku/sypaniny z horniny tř. 1 až 4</t>
  </si>
  <si>
    <t>-390181271</t>
  </si>
  <si>
    <t>20</t>
  </si>
  <si>
    <t>162701109</t>
  </si>
  <si>
    <t>Příplatek k vodorovnému přemístění výkopku/sypaniny z horniny tř. 1 až 4 ZKD 1000 m přes 10000 m</t>
  </si>
  <si>
    <t>351595359</t>
  </si>
  <si>
    <t>167101101</t>
  </si>
  <si>
    <t>Nakládání výkopku z hornin tř. 1 až 4 do 100 m3</t>
  </si>
  <si>
    <t>-388374377</t>
  </si>
  <si>
    <t>22</t>
  </si>
  <si>
    <t>171201211</t>
  </si>
  <si>
    <t>Poplatek za uložení stavebního odpadu - zeminy a kameniva na skládce</t>
  </si>
  <si>
    <t>t</t>
  </si>
  <si>
    <t>1805451289</t>
  </si>
  <si>
    <t>Zakládání</t>
  </si>
  <si>
    <t>23</t>
  </si>
  <si>
    <t>272313611</t>
  </si>
  <si>
    <t>Základové klenby z betonu tř. C 16/20- patky pro schodnice</t>
  </si>
  <si>
    <t>-1050278657</t>
  </si>
  <si>
    <t>3</t>
  </si>
  <si>
    <t>Svislé a kompletní konstrukce</t>
  </si>
  <si>
    <t>29</t>
  </si>
  <si>
    <t>311113134</t>
  </si>
  <si>
    <t>Nosná zeď tl do 300 mm z hladkých tvárnic ztraceného bednění včetně výplně z betonu tř. C 16/20</t>
  </si>
  <si>
    <t>m2</t>
  </si>
  <si>
    <t>343595148</t>
  </si>
  <si>
    <t>31</t>
  </si>
  <si>
    <t>311361321</t>
  </si>
  <si>
    <t>Výztuž nosných zdí betonářskou ocelí 11 373</t>
  </si>
  <si>
    <t>-821748982</t>
  </si>
  <si>
    <t>39</t>
  </si>
  <si>
    <t>317941123</t>
  </si>
  <si>
    <t>Osazování ocelových válcovaných nosníků na zdivu I, IE, U, UE nebo L do č 22- pozice 1,2</t>
  </si>
  <si>
    <t>-1019346935</t>
  </si>
  <si>
    <t>40</t>
  </si>
  <si>
    <t>M</t>
  </si>
  <si>
    <t>13010914</t>
  </si>
  <si>
    <t>ocel profilová U 140 jakost 11 375</t>
  </si>
  <si>
    <t>8</t>
  </si>
  <si>
    <t>-455159851</t>
  </si>
  <si>
    <t>Vodorovné konstrukce</t>
  </si>
  <si>
    <t>43</t>
  </si>
  <si>
    <t>411322525</t>
  </si>
  <si>
    <t>Stropy trámové nebo kazetové ze ŽB tř. C 20/25</t>
  </si>
  <si>
    <t>-1250329449</t>
  </si>
  <si>
    <t>38</t>
  </si>
  <si>
    <t>411354219</t>
  </si>
  <si>
    <t>Bednění stropů ztracené z hraněných trapézových vln v 50 mm plech  tl 1,0 mm</t>
  </si>
  <si>
    <t>1986245062</t>
  </si>
  <si>
    <t>81</t>
  </si>
  <si>
    <t>395367111</t>
  </si>
  <si>
    <t>Kotvičky nastřelené pistolí</t>
  </si>
  <si>
    <t>kus</t>
  </si>
  <si>
    <t>-1575863700</t>
  </si>
  <si>
    <t>41</t>
  </si>
  <si>
    <t>411361321</t>
  </si>
  <si>
    <t>Výztuž stropů betonářskou ocelí 11 373</t>
  </si>
  <si>
    <t>1286729433</t>
  </si>
  <si>
    <t>42</t>
  </si>
  <si>
    <t>411362021</t>
  </si>
  <si>
    <t>Výztuž stropů svařovanými sítěmi Kari</t>
  </si>
  <si>
    <t>-513933466</t>
  </si>
  <si>
    <t>44</t>
  </si>
  <si>
    <t>417351115</t>
  </si>
  <si>
    <t>Zřízení bednění ztužujících věnců- čílka při betonáži na trapéz plech</t>
  </si>
  <si>
    <t>-286154816</t>
  </si>
  <si>
    <t>45</t>
  </si>
  <si>
    <t>417351116</t>
  </si>
  <si>
    <t>Odstranění bednění ztužujících věnců</t>
  </si>
  <si>
    <t>-1047840524</t>
  </si>
  <si>
    <t>5</t>
  </si>
  <si>
    <t>Komunikace pozemní</t>
  </si>
  <si>
    <t>25</t>
  </si>
  <si>
    <t>113107041</t>
  </si>
  <si>
    <t>Odstranění podkladu živičných tl 50 mm při překopech ručně- kolem patek schodiště a kolem nových nadzákladových zdí</t>
  </si>
  <si>
    <t>-140756582</t>
  </si>
  <si>
    <t>26</t>
  </si>
  <si>
    <t>573412113</t>
  </si>
  <si>
    <t>Jednoduchý nátěr ze silniční emulze v množství 1,60 kg/m2 s posypem</t>
  </si>
  <si>
    <t>-1317703194</t>
  </si>
  <si>
    <t>27</t>
  </si>
  <si>
    <t>577143111</t>
  </si>
  <si>
    <t>Asfaltový beton vrstva obrusná ACO 8 (ABJ) tl 50 mm š do 3 m z nemodifikovaného asfaltu</t>
  </si>
  <si>
    <t>-637022644</t>
  </si>
  <si>
    <t>24</t>
  </si>
  <si>
    <t>919735111</t>
  </si>
  <si>
    <t>Řezání stávajícího živičného krytu hl do 50 mm</t>
  </si>
  <si>
    <t>m</t>
  </si>
  <si>
    <t>-1839714786</t>
  </si>
  <si>
    <t>86</t>
  </si>
  <si>
    <t>919732211</t>
  </si>
  <si>
    <t>Styčná spára napojení nového živičného povrchu na stávající za tepla š 15 mm hl 25 mm s prořezáním</t>
  </si>
  <si>
    <t>1892899498</t>
  </si>
  <si>
    <t>6</t>
  </si>
  <si>
    <t>Úpravy povrchů, podlahy a osazování výplní</t>
  </si>
  <si>
    <t>63</t>
  </si>
  <si>
    <t>622215131</t>
  </si>
  <si>
    <t>Oprava kontaktního zateplení stěn z polystyrenových desek tloušťky do 160 mm plochy do 0,1m2- kotvení zábradlí</t>
  </si>
  <si>
    <t>828399536</t>
  </si>
  <si>
    <t>36</t>
  </si>
  <si>
    <t>622215133</t>
  </si>
  <si>
    <t>Oprava kontaktního zateplení stěn z polystyrenových desek tloušťky do 160 mm plochy do 0,5m2- změna tl rampy a zkrácení u schodů</t>
  </si>
  <si>
    <t>-1704726631</t>
  </si>
  <si>
    <t>64</t>
  </si>
  <si>
    <t>622385101</t>
  </si>
  <si>
    <t>Tenkovrstvá minerální omítka malých ploch do 0,1m2 na stěnách-kotvení zábradlí</t>
  </si>
  <si>
    <t>1832451638</t>
  </si>
  <si>
    <t>37</t>
  </si>
  <si>
    <t>622385103</t>
  </si>
  <si>
    <t>Tenkovrstvá minerální omítka malých ploch do 0,5m2 na stěnách</t>
  </si>
  <si>
    <t>2091592702</t>
  </si>
  <si>
    <t>32</t>
  </si>
  <si>
    <t>632450124</t>
  </si>
  <si>
    <t>Vyrovnávací cementový potěr tl do 50 mm ze suchých směsí provedený v pásu- pro vyrovnání původních základů pro zdění ztraceného bednění</t>
  </si>
  <si>
    <t>-948172773</t>
  </si>
  <si>
    <t>9</t>
  </si>
  <si>
    <t>Ostatní konstrukce a práce, bourání</t>
  </si>
  <si>
    <t>77</t>
  </si>
  <si>
    <t>9001R</t>
  </si>
  <si>
    <t>D+M gumový nárazník pro ochranu hrany rampy např D TYPE 90/10/10 cm</t>
  </si>
  <si>
    <t xml:space="preserve">soub </t>
  </si>
  <si>
    <t>-716013443</t>
  </si>
  <si>
    <t>85</t>
  </si>
  <si>
    <t>953951123</t>
  </si>
  <si>
    <t>Dodání a osazení dřevěných špalíků tvrdé dřevo 100x80x160 mm pro kotvení zábradlí</t>
  </si>
  <si>
    <t>817928598</t>
  </si>
  <si>
    <t>76</t>
  </si>
  <si>
    <t>953961111</t>
  </si>
  <si>
    <t>Kotvy chemickým tmelem M 8 hl 80 mm do betonu, ŽB nebo kamene s vyvrtáním otvoru- lemování pásovinou poz.4 kolem rampy</t>
  </si>
  <si>
    <t>-1465390023</t>
  </si>
  <si>
    <t>35</t>
  </si>
  <si>
    <t>961044111</t>
  </si>
  <si>
    <t>Bourání základů z betonu prostého- kolize původní a nové patky</t>
  </si>
  <si>
    <t>-1411528496</t>
  </si>
  <si>
    <t>14</t>
  </si>
  <si>
    <t>962052210</t>
  </si>
  <si>
    <t>Bourání zdiva nadzákladového ze ŽB do 1 m3- nosné zdi pod rampou</t>
  </si>
  <si>
    <t>2116008756</t>
  </si>
  <si>
    <t>963042819</t>
  </si>
  <si>
    <t>Bourání schodišťových stupňů betonových zhotovených na místě</t>
  </si>
  <si>
    <t>-1217427921</t>
  </si>
  <si>
    <t>13</t>
  </si>
  <si>
    <t>963051113R</t>
  </si>
  <si>
    <t>Bourání ŽB stropů deskových tl přes 80 mm včt ocel lemovacích plechů a úhelníku a trapéz plechu ztraceného bednění</t>
  </si>
  <si>
    <t>-1852377097</t>
  </si>
  <si>
    <t>977312114</t>
  </si>
  <si>
    <t>Řezání stávajících betonových konstrukcí vyztužených hl do 200 mm- ve styku se zdivem jídelny</t>
  </si>
  <si>
    <t>1283984519</t>
  </si>
  <si>
    <t>34</t>
  </si>
  <si>
    <t>985331212</t>
  </si>
  <si>
    <t>Dodatečné vlepování betonářské výztuže D 10 mm do chemické malty včetně vyvrtání otvoru-do původních základů</t>
  </si>
  <si>
    <t>1805405473</t>
  </si>
  <si>
    <t>82</t>
  </si>
  <si>
    <t>763797101</t>
  </si>
  <si>
    <t>Montáž spárování tmelem- začištění kolem kotvení zábradlí styk dlažba x pásovina na schůdku atd..</t>
  </si>
  <si>
    <t>16</t>
  </si>
  <si>
    <t>712723015</t>
  </si>
  <si>
    <t>83</t>
  </si>
  <si>
    <t>LZK.AKROTMELS2</t>
  </si>
  <si>
    <t>tmel akrylátový AKROTMEL S2 310 ml</t>
  </si>
  <si>
    <t>-1355716905</t>
  </si>
  <si>
    <t>997</t>
  </si>
  <si>
    <t>Přesun sutě</t>
  </si>
  <si>
    <t>997013151</t>
  </si>
  <si>
    <t>Vnitrostaveništní doprava suti a vybouraných hmot pro budovy v do 6 m s omezením mechanizace</t>
  </si>
  <si>
    <t>-2070680094</t>
  </si>
  <si>
    <t>997013501</t>
  </si>
  <si>
    <t>Odvoz suti a vybouraných hmot na skládku nebo meziskládku do 1 km se složením</t>
  </si>
  <si>
    <t>1299477864</t>
  </si>
  <si>
    <t>997013509</t>
  </si>
  <si>
    <t>Příplatek k odvozu suti a vybouraných hmot na skládku ZKD 1 km přes 1 km-15 km</t>
  </si>
  <si>
    <t>-1730029686</t>
  </si>
  <si>
    <t>997013802</t>
  </si>
  <si>
    <t>Poplatek za uložení na skládce (skládkovné) stavebního odpadu železobetonového kód odpadu 170 101</t>
  </si>
  <si>
    <t>1159888493</t>
  </si>
  <si>
    <t>87</t>
  </si>
  <si>
    <t>997223845</t>
  </si>
  <si>
    <t>Poplatek za uložení na skládce (skládkovné) odpadu asfaltového bez dehtu kód odpadu 170 302</t>
  </si>
  <si>
    <t>-928785991</t>
  </si>
  <si>
    <t>998</t>
  </si>
  <si>
    <t>Přesun hmot</t>
  </si>
  <si>
    <t>78</t>
  </si>
  <si>
    <t>998011001</t>
  </si>
  <si>
    <t>Přesun hmot pro budovy zděné v do 6 m</t>
  </si>
  <si>
    <t>-1518979904</t>
  </si>
  <si>
    <t>PSV</t>
  </si>
  <si>
    <t>Práce a dodávky PSV</t>
  </si>
  <si>
    <t>711</t>
  </si>
  <si>
    <t>Izolace proti vodě, vlhkosti a plynům</t>
  </si>
  <si>
    <t>55</t>
  </si>
  <si>
    <t>711193121.SMB</t>
  </si>
  <si>
    <t>Izolace proti vlhkosti na vodorovné ploše těsnicí kaší minerální např SCHOMBURG AQUAFIN 2K/M včt pásku podlaha x stěna</t>
  </si>
  <si>
    <t>-1478916897</t>
  </si>
  <si>
    <t>88</t>
  </si>
  <si>
    <t>998711201</t>
  </si>
  <si>
    <t>Přesun hmot procentní pro izolace proti vodě, vlhkosti a plynům v objektech v do 6 m</t>
  </si>
  <si>
    <t>%</t>
  </si>
  <si>
    <t>710079951</t>
  </si>
  <si>
    <t>767</t>
  </si>
  <si>
    <t>Konstrukce zámečnické</t>
  </si>
  <si>
    <t>7</t>
  </si>
  <si>
    <t>767161813</t>
  </si>
  <si>
    <t>Demontáž zábradlí rovného nerozebíratelného hmotnosti 1m zábradlí do 20 kg- schodiště a boky rampa</t>
  </si>
  <si>
    <t>-1520128494</t>
  </si>
  <si>
    <t>67</t>
  </si>
  <si>
    <t>767161226R</t>
  </si>
  <si>
    <t xml:space="preserve">Výroba a montáž zábradlí rovného z profilové oceli do ocelové konstrukce hmotnosti do 20 kg- zábradlí schodiště a boky rampa- jekl, pásovina </t>
  </si>
  <si>
    <t>-106100484</t>
  </si>
  <si>
    <t>68</t>
  </si>
  <si>
    <t>14550184</t>
  </si>
  <si>
    <t>profil ocelový obdélníkový svařovaný jekl madlo, sloupky, výplně pásovina- zábradlí schodiště a rampa</t>
  </si>
  <si>
    <t>-953512536</t>
  </si>
  <si>
    <t>69</t>
  </si>
  <si>
    <t>767210151R</t>
  </si>
  <si>
    <t>Montáž schodišťových stupňů ocelových rovných nebo vřetenových šroubováním včet spojovacího materiálu</t>
  </si>
  <si>
    <t>-1117531873</t>
  </si>
  <si>
    <t>70</t>
  </si>
  <si>
    <t>55347093</t>
  </si>
  <si>
    <t>stupeň schodišťový protiskluzný lisovaný žárově zinkovaný velikost 30/3 mm 1200 x 270 mm</t>
  </si>
  <si>
    <t>889142862</t>
  </si>
  <si>
    <t>50</t>
  </si>
  <si>
    <t>767995113</t>
  </si>
  <si>
    <t>Montáž atypických zámečnických konstrukcí hmotnosti do 20 kg- lemování pásovina 150/5- na kotvy do žb desky</t>
  </si>
  <si>
    <t>kg</t>
  </si>
  <si>
    <t>-1821428631</t>
  </si>
  <si>
    <t>51</t>
  </si>
  <si>
    <t>13010359</t>
  </si>
  <si>
    <t>ocel pásová válcovaná za studena 150x50mm</t>
  </si>
  <si>
    <t>1158540099</t>
  </si>
  <si>
    <t>74</t>
  </si>
  <si>
    <t>767995116</t>
  </si>
  <si>
    <t>Výroba a montáž atypických zámečnických konstrukcí hmotnosti do 250 kg- schodnice s plotnami a úhelníky pro osazení stupňů pororoštu</t>
  </si>
  <si>
    <t>-906740872</t>
  </si>
  <si>
    <t>72</t>
  </si>
  <si>
    <t>13010916</t>
  </si>
  <si>
    <t>-722676027</t>
  </si>
  <si>
    <t>73</t>
  </si>
  <si>
    <t>13611228</t>
  </si>
  <si>
    <t>plech ocelový hladký jakost S 235 JR tl 10mm tabule- plotny</t>
  </si>
  <si>
    <t>1614882977</t>
  </si>
  <si>
    <t>75</t>
  </si>
  <si>
    <t>13010412</t>
  </si>
  <si>
    <t>úhelník ocelový rovnostranný jakost 11 375 40x40x3mm</t>
  </si>
  <si>
    <t>-1305067206</t>
  </si>
  <si>
    <t>52</t>
  </si>
  <si>
    <t>628613611</t>
  </si>
  <si>
    <t>Žárové zinkování ponorem dílů ocelových konstrukcí lemovací pásovina 150/5</t>
  </si>
  <si>
    <t>798807900</t>
  </si>
  <si>
    <t>53</t>
  </si>
  <si>
    <t>628613611a</t>
  </si>
  <si>
    <t>Žárové zinkování ponorem dílů ocelových konstrukcí- schodiště + zábradlí + zábradlí rampa</t>
  </si>
  <si>
    <t>220456671</t>
  </si>
  <si>
    <t>80</t>
  </si>
  <si>
    <t>998767201</t>
  </si>
  <si>
    <t>Přesun hmot procentní pro zámečnické konstrukce v objektech v do 6 m</t>
  </si>
  <si>
    <t>81951996</t>
  </si>
  <si>
    <t>771</t>
  </si>
  <si>
    <t>Podlahy z dlaždic</t>
  </si>
  <si>
    <t>771473810</t>
  </si>
  <si>
    <t>Demontáž soklíků z dlaždic keramických lepených rovných</t>
  </si>
  <si>
    <t>-932221697</t>
  </si>
  <si>
    <t>56</t>
  </si>
  <si>
    <t>771121015</t>
  </si>
  <si>
    <t>Nátěr kontaktní pro nesavé podklady na podlahu</t>
  </si>
  <si>
    <t>1994575454</t>
  </si>
  <si>
    <t>59</t>
  </si>
  <si>
    <t>771474113</t>
  </si>
  <si>
    <t>Montáž soklů z dlaždic keramických rovných flexibilní lepidlo v do 120 mm</t>
  </si>
  <si>
    <t>1029040543</t>
  </si>
  <si>
    <t>60</t>
  </si>
  <si>
    <t>LSS.TSPEM010</t>
  </si>
  <si>
    <t>sokl s požlábkem TAURUS COLOR, 198 x 90 x 9 mm</t>
  </si>
  <si>
    <t>-1487871803</t>
  </si>
  <si>
    <t>57</t>
  </si>
  <si>
    <t>771574266</t>
  </si>
  <si>
    <t>Montáž podlah keramických pro mechanické zatížení protiskluzných lepených flexibilním lepidlem do 25 ks/m2</t>
  </si>
  <si>
    <t>-1437071555</t>
  </si>
  <si>
    <t>58</t>
  </si>
  <si>
    <t>LSS.TAA3R061</t>
  </si>
  <si>
    <t>dlaždice slinutá TAURUS INDUSTRIAL NORDIC , 198 x 198 x 9 mm, protiskluz relief R13, SR 20</t>
  </si>
  <si>
    <t>332735485</t>
  </si>
  <si>
    <t>61</t>
  </si>
  <si>
    <t>771591483</t>
  </si>
  <si>
    <t>Montáž ukončovacího profilu včt spojek a rohů</t>
  </si>
  <si>
    <t>-880727600</t>
  </si>
  <si>
    <t>62</t>
  </si>
  <si>
    <t>SCS.Q60ACG</t>
  </si>
  <si>
    <t>Schlüter- BARA RW- včt spojek a koutů</t>
  </si>
  <si>
    <t>-1426323605</t>
  </si>
  <si>
    <t>79</t>
  </si>
  <si>
    <t>998771201</t>
  </si>
  <si>
    <t>Přesun hmot procentní pro podlahy z dlaždic v objektech v do 6 m</t>
  </si>
  <si>
    <t>1844804529</t>
  </si>
  <si>
    <t>783</t>
  </si>
  <si>
    <t>Dokončovací práce - nátěry</t>
  </si>
  <si>
    <t>47</t>
  </si>
  <si>
    <t>783301313</t>
  </si>
  <si>
    <t>Odmaštění zámečnických konstrukcí ředidlovým odmašťovačem- nosné profily poz 1,2</t>
  </si>
  <si>
    <t>-200169937</t>
  </si>
  <si>
    <t>48</t>
  </si>
  <si>
    <t>783324101</t>
  </si>
  <si>
    <t>Základní jednonásobný akrylátový nátěr zámečnických konstrukcí</t>
  </si>
  <si>
    <t>1843495242</t>
  </si>
  <si>
    <t>49</t>
  </si>
  <si>
    <t>783327101</t>
  </si>
  <si>
    <t>Krycí jednonásobný akrylátový nátěr zámečnických konstrukcí</t>
  </si>
  <si>
    <t>1198219219</t>
  </si>
  <si>
    <t>65</t>
  </si>
  <si>
    <t>783327101R</t>
  </si>
  <si>
    <t>Výstražný nátěr žlutočerné pruhy na pásovně 150/5- hrana rampy</t>
  </si>
  <si>
    <t>-719528388</t>
  </si>
  <si>
    <t>HZS</t>
  </si>
  <si>
    <t>Hodinové zúčtovací sazby</t>
  </si>
  <si>
    <t>HZS1292</t>
  </si>
  <si>
    <t>Hodinová zúčtovací sazba stavební dělník- očištění stávajících základů, začištění u fasády</t>
  </si>
  <si>
    <t>hod</t>
  </si>
  <si>
    <t>512</t>
  </si>
  <si>
    <t>-9348590</t>
  </si>
  <si>
    <t>O01</t>
  </si>
  <si>
    <t>Ostatní</t>
  </si>
  <si>
    <t>O01001R</t>
  </si>
  <si>
    <t>Rezerva na nepředpokládané práce ( zakryté kce )- KAŽDÝ UCHAZEČ OCENÍ NA ČÁSTKU 15 000 KČ</t>
  </si>
  <si>
    <t>soub</t>
  </si>
  <si>
    <t>105943381</t>
  </si>
  <si>
    <t>84</t>
  </si>
  <si>
    <t>O01002R</t>
  </si>
  <si>
    <t>Dílenská dokumentace pro výrobu ocelových prvků schodiště a zábradlí</t>
  </si>
  <si>
    <t>308690561</t>
  </si>
  <si>
    <t>VRN</t>
  </si>
  <si>
    <t>Vedlejší rozpočtové náklady</t>
  </si>
  <si>
    <t>VRN3</t>
  </si>
  <si>
    <t>Zařízení staveniště</t>
  </si>
  <si>
    <t>10</t>
  </si>
  <si>
    <t>030001000</t>
  </si>
  <si>
    <t xml:space="preserve">Zařízení staveniště, výstražné cedulky, ohraničení páskou, mobilní WC </t>
  </si>
  <si>
    <t>…</t>
  </si>
  <si>
    <t>1024</t>
  </si>
  <si>
    <t>1432306204</t>
  </si>
  <si>
    <t>VRN6</t>
  </si>
  <si>
    <t>Územní vlivy</t>
  </si>
  <si>
    <t>11</t>
  </si>
  <si>
    <t>065002000</t>
  </si>
  <si>
    <t>Mimostaveništní doprava materiálů</t>
  </si>
  <si>
    <t>CS ÚRS 2018 01</t>
  </si>
  <si>
    <t>1108266684</t>
  </si>
  <si>
    <t>VRN8</t>
  </si>
  <si>
    <t>Přesun stavebních kapacit</t>
  </si>
  <si>
    <t>12</t>
  </si>
  <si>
    <t>081002000</t>
  </si>
  <si>
    <t>Doprava zaměstnanců</t>
  </si>
  <si>
    <t>-1357766955</t>
  </si>
  <si>
    <t>165b - SO 02 Zastřešení zásobovací rampy</t>
  </si>
  <si>
    <t xml:space="preserve">    741 - Elektroinstalace - silnoproud</t>
  </si>
  <si>
    <t xml:space="preserve">    764 - Konstrukce klempířské</t>
  </si>
  <si>
    <t>Oprava kontaktního zateplení stěn z polystyrenových desek tloušťky do 160 mm plochy do 0,1m2- kotvení U 120 poz 13</t>
  </si>
  <si>
    <t>29298046</t>
  </si>
  <si>
    <t>1084311068</t>
  </si>
  <si>
    <t>949121113</t>
  </si>
  <si>
    <t>Montáž lešení lehkého kozového dílcového v do 2,5 m</t>
  </si>
  <si>
    <t>sada</t>
  </si>
  <si>
    <t>1796561408</t>
  </si>
  <si>
    <t>949121213</t>
  </si>
  <si>
    <t>Příplatek k lešení lehkému kozovému dílcovému v do 2,5 m za první a ZKD den použití</t>
  </si>
  <si>
    <t>-2089805114</t>
  </si>
  <si>
    <t>949121813</t>
  </si>
  <si>
    <t>Demontáž lešení lehkého kozového dílcového v do 2,5 m</t>
  </si>
  <si>
    <t>814986715</t>
  </si>
  <si>
    <t xml:space="preserve">Dodání a osazení dřevěných špalíků tvrdé dřevo 120x120x160 mm </t>
  </si>
  <si>
    <t>850508562</t>
  </si>
  <si>
    <t>953961116</t>
  </si>
  <si>
    <t>Kotvy chemickým tmelem M 10 hl 210 mm do betonu, ŽB nebo kamene s vyvrtáním otvoru</t>
  </si>
  <si>
    <t>-361101837</t>
  </si>
  <si>
    <t>953965134</t>
  </si>
  <si>
    <t>Kotevní šroub pro chemické kotvy M 10 dl 360 mm</t>
  </si>
  <si>
    <t>659430402</t>
  </si>
  <si>
    <t>953961211</t>
  </si>
  <si>
    <t>Kotvy chemickou patronou M 8 hl 60 mm do betonu, ŽB nebo kamene s vyvrtáním otvoru</t>
  </si>
  <si>
    <t>1603906479</t>
  </si>
  <si>
    <t>953965111</t>
  </si>
  <si>
    <t>Kotevní šroub pro chemické kotvy M 8 dl 60 mm</t>
  </si>
  <si>
    <t>1417247585</t>
  </si>
  <si>
    <t>Montáž spárování tmelem- začištění kolem kotvení U do KZS, klemp lemování zdí, styk plotna sloupek  atd..</t>
  </si>
  <si>
    <t>1811833137</t>
  </si>
  <si>
    <t>33</t>
  </si>
  <si>
    <t>638384035</t>
  </si>
  <si>
    <t>1585110680</t>
  </si>
  <si>
    <t>741</t>
  </si>
  <si>
    <t>Elektroinstalace - silnoproud</t>
  </si>
  <si>
    <t>741374031R</t>
  </si>
  <si>
    <t>Demontáž a zpět montáž svítidlo halogenové bodové nástěnné - přemístění z fasády na OK zastřešení- prodloužení a přichycení kabelu cca 5 m</t>
  </si>
  <si>
    <t>-677592819</t>
  </si>
  <si>
    <t>764</t>
  </si>
  <si>
    <t>Konstrukce klempířské</t>
  </si>
  <si>
    <t>30</t>
  </si>
  <si>
    <t>764321403</t>
  </si>
  <si>
    <t>Lemování rovných zdí střech s krytinou prejzovou nebo vlnitou z Al plechu rš 250 mm-lakovaný hliník</t>
  </si>
  <si>
    <t>1370957444</t>
  </si>
  <si>
    <t>764321407</t>
  </si>
  <si>
    <t>Lemování rovných zdí střech s krytinou prejzovou nebo vlnitou z Al plechu rš 670 mm-lakovaný hliník</t>
  </si>
  <si>
    <t>1921385895</t>
  </si>
  <si>
    <t>764521403</t>
  </si>
  <si>
    <t>Žlab podokapní půlkruhový z Al plechu rš 250 mm-lakovaný hliník</t>
  </si>
  <si>
    <t>-1796654546</t>
  </si>
  <si>
    <t>28</t>
  </si>
  <si>
    <t>764521443</t>
  </si>
  <si>
    <t>Kotlík oválný (trychtýřový) pro podokapní žlaby z Al plechu 250/80 mm</t>
  </si>
  <si>
    <t>-881888409</t>
  </si>
  <si>
    <t>764528422</t>
  </si>
  <si>
    <t>Svody kruhové včetně objímek, kolen, odskoků z Al plechu průměru 100 mm- lakovaný hliník včt kotvení a kolen</t>
  </si>
  <si>
    <t>-448255071</t>
  </si>
  <si>
    <t>998764201</t>
  </si>
  <si>
    <t>Přesun hmot procentní pro konstrukce klempířské v objektech v do 6 m</t>
  </si>
  <si>
    <t>1630074238</t>
  </si>
  <si>
    <t>-2088373491</t>
  </si>
  <si>
    <t>767391112</t>
  </si>
  <si>
    <t>Montáž krytiny z tvarovaných plechů šroubováním</t>
  </si>
  <si>
    <t>-932424032</t>
  </si>
  <si>
    <t>STJ.T14.3</t>
  </si>
  <si>
    <t>profil trapézový T18  14/11 tl.plechu 0,6 mm ALUZINK nebo RAL</t>
  </si>
  <si>
    <t>-960702417</t>
  </si>
  <si>
    <t>Výroba a montáž atypických zámečnických konstrukcí hmotnosti do 250 kg- sloupky, vaznice atd</t>
  </si>
  <si>
    <t>176903730</t>
  </si>
  <si>
    <t>ocel profilová U 120 jakost 11 375</t>
  </si>
  <si>
    <t>-2019085006</t>
  </si>
  <si>
    <t>plech ocelový hladký jakost S 235 JR tl 10-15 mm tabule- plotny</t>
  </si>
  <si>
    <t>1389217756</t>
  </si>
  <si>
    <t>profily lisované 120/3 a 100/45/3 poz 10 a 12</t>
  </si>
  <si>
    <t>117826219</t>
  </si>
  <si>
    <t>1773388642</t>
  </si>
  <si>
    <t>Rezerva na nepředpokládané práce ( zakryté kce )- KAŽDÝ UCHAZEČ OCENÍ NA ČÁSTKU 7 000 KČ</t>
  </si>
  <si>
    <t>895695092</t>
  </si>
  <si>
    <t>Dílenská dokumentace pro výrobu ocelových prvků zastřešení</t>
  </si>
  <si>
    <t>-491454503</t>
  </si>
  <si>
    <t>-478427585</t>
  </si>
  <si>
    <t>1256665632</t>
  </si>
  <si>
    <t>-214151628</t>
  </si>
  <si>
    <t>165c - SO 03 Oprava únikového schodiště</t>
  </si>
  <si>
    <t xml:space="preserve">    712 - Povlakové krytiny</t>
  </si>
  <si>
    <t>208369772</t>
  </si>
  <si>
    <t>-1033106346</t>
  </si>
  <si>
    <t>132212201</t>
  </si>
  <si>
    <t>Hloubení rýh š přes 600 do 2000 mm ručním nebo pneum nářadím v soudržných horninách tř. 3- pro nový asfalt a podklad vrstvy</t>
  </si>
  <si>
    <t>1666938791</t>
  </si>
  <si>
    <t>299153754</t>
  </si>
  <si>
    <t>180535303</t>
  </si>
  <si>
    <t>-887680516</t>
  </si>
  <si>
    <t>-1560932100</t>
  </si>
  <si>
    <t>Základové klenby z betonu tř. C 16/20-nová patka společná pro dvě schodnice</t>
  </si>
  <si>
    <t>875297835</t>
  </si>
  <si>
    <t>413352111</t>
  </si>
  <si>
    <t>Zřízení podpěrné konstrukce nosníků výšky podepření do 4 m pro nosník výšky do 100 cm- pro bourání stáv nosníku</t>
  </si>
  <si>
    <t>599389047</t>
  </si>
  <si>
    <t>413352112</t>
  </si>
  <si>
    <t>Odstranění podpěrné konstrukce nosníků výšky podepření do 4 m pro nosník výšky do 100 cm</t>
  </si>
  <si>
    <t>1295973203</t>
  </si>
  <si>
    <t>564732111</t>
  </si>
  <si>
    <t>Podklad z vibrovaného štěrku VŠ tl 100 mm</t>
  </si>
  <si>
    <t>990358250</t>
  </si>
  <si>
    <t>564831111</t>
  </si>
  <si>
    <t>Podklad ze štěrkodrtě ŠD tl 100 mm</t>
  </si>
  <si>
    <t>2104313803</t>
  </si>
  <si>
    <t>66</t>
  </si>
  <si>
    <t>595336647</t>
  </si>
  <si>
    <t>-1318187919</t>
  </si>
  <si>
    <t>Odstranění podkladu živičných tl 50 mm při překopech ručně</t>
  </si>
  <si>
    <t>-655864739</t>
  </si>
  <si>
    <t>1292041001</t>
  </si>
  <si>
    <t>576156311</t>
  </si>
  <si>
    <t>Asfaltový koberec otevřený AKO 16 (AKOH) tl 60 mm š do 3 m z nemodifikovaného asfaltu- přes původní a novou patku až pod schodnice</t>
  </si>
  <si>
    <t>1552262549</t>
  </si>
  <si>
    <t>1822404216</t>
  </si>
  <si>
    <t>629995101</t>
  </si>
  <si>
    <t>Očištění vnějších ploch tlakovou vodou- beton terasy před provedením izolace</t>
  </si>
  <si>
    <t>2041770789</t>
  </si>
  <si>
    <t>777121101</t>
  </si>
  <si>
    <t>Vyrovnání podkladu podlah stěrkou plochy do 0,25 m2 tl do 3 mm- plocha betonu před kladením izolace- odhad</t>
  </si>
  <si>
    <t>-552747587</t>
  </si>
  <si>
    <t>71</t>
  </si>
  <si>
    <t>Vyříznutí KZS, vložení dřevěného špalíčku cca 10/10/15 cm, začištění detailu pro kotvení zábradlí na podestě do zdiva kuchyně</t>
  </si>
  <si>
    <t>-2103111967</t>
  </si>
  <si>
    <t>949121112</t>
  </si>
  <si>
    <t>Montáž lešení lehkého kozového dílcového v do 1,9 m- pro osazení nového nosníku a bourání původního</t>
  </si>
  <si>
    <t>-906440450</t>
  </si>
  <si>
    <t>949121212</t>
  </si>
  <si>
    <t>Příplatek k lešení lehkému kozovému dílcovému v do 1,9 m za první a ZKD den použití</t>
  </si>
  <si>
    <t>-878196833</t>
  </si>
  <si>
    <t>949121812</t>
  </si>
  <si>
    <t>Demontáž lešení lehkého kozového dílcového v do 1,9 m</t>
  </si>
  <si>
    <t>-27463253</t>
  </si>
  <si>
    <t>953961214</t>
  </si>
  <si>
    <t>Kotvy chemickou patronou M 16 hl 150 mm do betonu, ŽB nebo kamene s vyvrtáním otvoru- schodnice do stáv podesty a nových základů</t>
  </si>
  <si>
    <t>-2097022709</t>
  </si>
  <si>
    <t>54879219</t>
  </si>
  <si>
    <t>šroub kotevní žárový Pz chemické patrony M16x125/38</t>
  </si>
  <si>
    <t>-1429966884</t>
  </si>
  <si>
    <t>Bourání základů z betonu prostého-  snížení původního základu pro překrytí asfaltem</t>
  </si>
  <si>
    <t>-1507136934</t>
  </si>
  <si>
    <t>962052314</t>
  </si>
  <si>
    <t>Bourání pilířů ze ŽB- schodnice</t>
  </si>
  <si>
    <t>1770090787</t>
  </si>
  <si>
    <t>1787848291</t>
  </si>
  <si>
    <t>Řezání stávajících betonových konstrukcí vyztužených hl do 200 mm- styk nosník x podesta a nosník x základ</t>
  </si>
  <si>
    <t>-944533065</t>
  </si>
  <si>
    <t>1690926607</t>
  </si>
  <si>
    <t>-1305832433</t>
  </si>
  <si>
    <t>956414142</t>
  </si>
  <si>
    <t>250625483</t>
  </si>
  <si>
    <t>456203358</t>
  </si>
  <si>
    <t>-256886039</t>
  </si>
  <si>
    <t>712</t>
  </si>
  <si>
    <t>Povlakové krytiny</t>
  </si>
  <si>
    <t>712363356</t>
  </si>
  <si>
    <t>Povlakové krytiny střech do 10° z tvarovaných poplastovaných lišt délky 2 m okapnice široká rš 200 mm, sokl u zdi, sokl u lemování sloupu a schodnice</t>
  </si>
  <si>
    <t>-1653249997</t>
  </si>
  <si>
    <t>712363401</t>
  </si>
  <si>
    <t>Provedení povlak krytiny mechanicky kotvenou do betonu vnitřní pole, budova v do 18m</t>
  </si>
  <si>
    <t>-1130100804</t>
  </si>
  <si>
    <t>FDT.1283160</t>
  </si>
  <si>
    <t>folie z měkčeného PVC pro hydroizolaci střech pochozí např PROTAN. 1,8mm š.2,05m šedá (30,75m2)</t>
  </si>
  <si>
    <t>-556970159</t>
  </si>
  <si>
    <t>712363003</t>
  </si>
  <si>
    <t>Provedení povlakové krytina střech do 10° spoj 2 pásů fólií PVC horkovzdušným navařením</t>
  </si>
  <si>
    <t>1013015369</t>
  </si>
  <si>
    <t>712363015</t>
  </si>
  <si>
    <t>Provedení povlakové krytiny střech do 10° navařením fólie na oplechování v plné ploše - sokl a okapnice</t>
  </si>
  <si>
    <t>1366381049</t>
  </si>
  <si>
    <t>712998005R</t>
  </si>
  <si>
    <t>Opracování detail- olemování sloupu ocel kce a schodnic</t>
  </si>
  <si>
    <t>1070064405</t>
  </si>
  <si>
    <t>712391171</t>
  </si>
  <si>
    <t>Provedení povlakové krytiny střech do 10° podkladní textilní vrstvy</t>
  </si>
  <si>
    <t>668127848</t>
  </si>
  <si>
    <t>54</t>
  </si>
  <si>
    <t>MTM.69366044</t>
  </si>
  <si>
    <t>textilie GEOFILTEX 73 Z 73/35 350 g/m2 do š 8,8 m</t>
  </si>
  <si>
    <t>1462504755</t>
  </si>
  <si>
    <t>998712101</t>
  </si>
  <si>
    <t>Přesun hmot tonážní tonážní pro krytiny povlakové v objektech v do 6 m</t>
  </si>
  <si>
    <t>715598546</t>
  </si>
  <si>
    <t>767161211R</t>
  </si>
  <si>
    <t>Výroba a montáž zábradlí rovného z profilové oceli do zdi do hmotnosti 20 kg- kolem podesty- jekl, pásovina, kotveno do zdiva a ocelových sloupů schodiště do dalšího podlaží</t>
  </si>
  <si>
    <t>283226811</t>
  </si>
  <si>
    <t>Výroba a montáž zábradlí rovného z profilové oceli do ocelové konstrukce hmotnosti do 20 kg- zábradlí schodiště- jekl, pásovina, kotveno pod stupně do boku schodnice</t>
  </si>
  <si>
    <t>741891727</t>
  </si>
  <si>
    <t>profil ocelový obdélníkový svařovaný jekl madlo, sloupky, výplně pásovina- zábradlí schodiště i podesta</t>
  </si>
  <si>
    <t>755409240</t>
  </si>
  <si>
    <t>Demontáž zábradlí rovného nerozebíratelného hmotnosti 1m zábradlí do 20 kg- schodiště</t>
  </si>
  <si>
    <t>-2102474750</t>
  </si>
  <si>
    <t>767161813a</t>
  </si>
  <si>
    <t>Demontáž zábradlí rovného nerozebíratelného hmotnosti 1m zábradlí do 20 kg- podesta včt odříznutí kotevních pásovin v podlaze</t>
  </si>
  <si>
    <t>-462141397</t>
  </si>
  <si>
    <t>1989231734</t>
  </si>
  <si>
    <t>stupeň schodišťový protiskluzný lisovaný žárově zinkovaný velikost 30/3 mm 900 x 270 mm</t>
  </si>
  <si>
    <t>1905424241</t>
  </si>
  <si>
    <t>767995111</t>
  </si>
  <si>
    <t>Výroba a montáž atypických zámečnických konstrukcí hmotnosti do 5 kg- stupně pod pororošty pásovina 130/4, vařeno na schodnice</t>
  </si>
  <si>
    <t>-300276572</t>
  </si>
  <si>
    <t>13511112</t>
  </si>
  <si>
    <t>ocel široká jakost S235JR 130x4mm</t>
  </si>
  <si>
    <t>1763472624</t>
  </si>
  <si>
    <t>767995117R</t>
  </si>
  <si>
    <t>Výroba a montáž atypických zámečnických konstrukcí hmotnosti do 500 kg- 2x schodnice svařenec vždy 2x U 160+ plotny</t>
  </si>
  <si>
    <t>1416412117</t>
  </si>
  <si>
    <t>ocel profilová U 160 jakost 11 375</t>
  </si>
  <si>
    <t>-768730391</t>
  </si>
  <si>
    <t>1461424936</t>
  </si>
  <si>
    <t>Žárové zinkování ponorem dílů ocelových konstrukcí- schodnice + plotny +pásoviny pod stupně</t>
  </si>
  <si>
    <t>345457698</t>
  </si>
  <si>
    <t>Žárové zinkování ponorem dílů ocelových konstrukcí- zábradlí schodiště a podesta</t>
  </si>
  <si>
    <t>188981065</t>
  </si>
  <si>
    <t>151760600</t>
  </si>
  <si>
    <t>Hodinová zúčtovací sazba stavební dělník- očištění stávajícího základu, začištění podesty pro kotvení ocel nosníku, začištění po odříznutí kotev zábradlí na podestě 10 ks</t>
  </si>
  <si>
    <t>-1925325462</t>
  </si>
  <si>
    <t>Rezerva na nepředpokládané práce ( zakryté kce )- KAŽDÝ UCHAZEČ OCENÍ NA ČÁSTKU 11 000 KČ</t>
  </si>
  <si>
    <t>1503225166</t>
  </si>
  <si>
    <t>-82614696</t>
  </si>
  <si>
    <t>-201384883</t>
  </si>
  <si>
    <t>-1598060427</t>
  </si>
  <si>
    <t>-509753267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</si>
</sst>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24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6" fillId="4" borderId="0" xfId="0" applyFont="1" applyFill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5" fillId="0" borderId="14" xfId="0" applyNumberFormat="1" applyFont="1" applyBorder="1" applyAlignment="1" applyProtection="1">
      <alignment vertical="center"/>
    </xf>
    <xf numFmtId="4" fontId="15" fillId="0" borderId="0" xfId="0" applyNumberFormat="1" applyFont="1" applyBorder="1" applyAlignment="1" applyProtection="1">
      <alignment vertical="center"/>
    </xf>
    <xf numFmtId="166" fontId="15" fillId="0" borderId="0" xfId="0" applyNumberFormat="1" applyFont="1" applyBorder="1" applyAlignment="1" applyProtection="1">
      <alignment vertical="center"/>
    </xf>
    <xf numFmtId="4" fontId="1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3" fillId="0" borderId="19" xfId="0" applyNumberFormat="1" applyFont="1" applyBorder="1" applyAlignment="1" applyProtection="1">
      <alignment vertical="center"/>
    </xf>
    <xf numFmtId="4" fontId="23" fillId="0" borderId="20" xfId="0" applyNumberFormat="1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4" fontId="23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6" fillId="4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/>
    <xf numFmtId="166" fontId="25" fillId="0" borderId="12" xfId="0" applyNumberFormat="1" applyFont="1" applyBorder="1" applyAlignment="1" applyProtection="1"/>
    <xf numFmtId="166" fontId="25" fillId="0" borderId="13" xfId="0" applyNumberFormat="1" applyFont="1" applyBorder="1" applyAlignment="1" applyProtection="1"/>
    <xf numFmtId="4" fontId="14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6" fillId="0" borderId="22" xfId="0" applyFont="1" applyBorder="1" applyAlignment="1" applyProtection="1">
      <alignment horizontal="center" vertical="center"/>
    </xf>
    <xf numFmtId="49" fontId="26" fillId="0" borderId="22" xfId="0" applyNumberFormat="1" applyFont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left" vertical="center" wrapText="1"/>
    </xf>
    <xf numFmtId="0" fontId="26" fillId="0" borderId="22" xfId="0" applyFont="1" applyBorder="1" applyAlignment="1" applyProtection="1">
      <alignment horizontal="center" vertical="center" wrapText="1"/>
    </xf>
    <xf numFmtId="167" fontId="26" fillId="0" borderId="22" xfId="0" applyNumberFormat="1" applyFont="1" applyBorder="1" applyAlignment="1" applyProtection="1">
      <alignment vertical="center"/>
    </xf>
    <xf numFmtId="4" fontId="26" fillId="2" borderId="22" xfId="0" applyNumberFormat="1" applyFont="1" applyFill="1" applyBorder="1" applyAlignment="1" applyProtection="1">
      <alignment vertical="center"/>
      <protection locked="0"/>
    </xf>
    <xf numFmtId="4" fontId="26" fillId="0" borderId="22" xfId="0" applyNumberFormat="1" applyFont="1" applyBorder="1" applyAlignment="1" applyProtection="1">
      <alignment vertical="center"/>
    </xf>
    <xf numFmtId="0" fontId="26" fillId="0" borderId="3" xfId="0" applyFont="1" applyBorder="1" applyAlignment="1">
      <alignment vertical="center"/>
    </xf>
    <xf numFmtId="0" fontId="26" fillId="2" borderId="14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2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4" fontId="13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0" xfId="0"/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left" vertical="center"/>
    </xf>
    <xf numFmtId="0" fontId="16" fillId="4" borderId="8" xfId="0" applyFont="1" applyFill="1" applyBorder="1" applyAlignment="1" applyProtection="1">
      <alignment horizontal="left" vertical="center"/>
    </xf>
    <xf numFmtId="0" fontId="16" fillId="4" borderId="7" xfId="0" applyFont="1" applyFill="1" applyBorder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6" fillId="4" borderId="6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opLeftCell="A4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1:74" ht="36.950000000000003" customHeight="1"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1:74" ht="24.95" customHeight="1">
      <c r="B4" s="16"/>
      <c r="C4" s="17"/>
      <c r="D4" s="18" t="s">
        <v>9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5"/>
      <c r="AS4" s="19" t="s">
        <v>10</v>
      </c>
      <c r="BE4" s="20" t="s">
        <v>11</v>
      </c>
      <c r="BS4" s="12" t="s">
        <v>12</v>
      </c>
    </row>
    <row r="5" spans="1:74" ht="12" customHeight="1">
      <c r="B5" s="16"/>
      <c r="C5" s="17"/>
      <c r="D5" s="21" t="s">
        <v>13</v>
      </c>
      <c r="E5" s="17"/>
      <c r="F5" s="17"/>
      <c r="G5" s="17"/>
      <c r="H5" s="17"/>
      <c r="I5" s="17"/>
      <c r="J5" s="17"/>
      <c r="K5" s="220" t="s">
        <v>14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17"/>
      <c r="AQ5" s="17"/>
      <c r="AR5" s="15"/>
      <c r="BE5" s="200" t="s">
        <v>15</v>
      </c>
      <c r="BS5" s="12" t="s">
        <v>6</v>
      </c>
    </row>
    <row r="6" spans="1:74" ht="36.950000000000003" customHeight="1">
      <c r="B6" s="16"/>
      <c r="C6" s="17"/>
      <c r="D6" s="23" t="s">
        <v>16</v>
      </c>
      <c r="E6" s="17"/>
      <c r="F6" s="17"/>
      <c r="G6" s="17"/>
      <c r="H6" s="17"/>
      <c r="I6" s="17"/>
      <c r="J6" s="17"/>
      <c r="K6" s="222" t="s">
        <v>17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17"/>
      <c r="AQ6" s="17"/>
      <c r="AR6" s="15"/>
      <c r="BE6" s="201"/>
      <c r="BS6" s="12" t="s">
        <v>6</v>
      </c>
    </row>
    <row r="7" spans="1:74" ht="12" customHeight="1">
      <c r="B7" s="16"/>
      <c r="C7" s="17"/>
      <c r="D7" s="24" t="s">
        <v>18</v>
      </c>
      <c r="E7" s="17"/>
      <c r="F7" s="17"/>
      <c r="G7" s="17"/>
      <c r="H7" s="17"/>
      <c r="I7" s="17"/>
      <c r="J7" s="17"/>
      <c r="K7" s="22" t="s">
        <v>1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24" t="s">
        <v>19</v>
      </c>
      <c r="AL7" s="17"/>
      <c r="AM7" s="17"/>
      <c r="AN7" s="22" t="s">
        <v>1</v>
      </c>
      <c r="AO7" s="17"/>
      <c r="AP7" s="17"/>
      <c r="AQ7" s="17"/>
      <c r="AR7" s="15"/>
      <c r="BE7" s="201"/>
      <c r="BS7" s="12" t="s">
        <v>6</v>
      </c>
    </row>
    <row r="8" spans="1:74" ht="12" customHeight="1">
      <c r="B8" s="16"/>
      <c r="C8" s="17"/>
      <c r="D8" s="24" t="s">
        <v>20</v>
      </c>
      <c r="E8" s="17"/>
      <c r="F8" s="17"/>
      <c r="G8" s="17"/>
      <c r="H8" s="17"/>
      <c r="I8" s="17"/>
      <c r="J8" s="17"/>
      <c r="K8" s="22" t="s">
        <v>21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24" t="s">
        <v>22</v>
      </c>
      <c r="AL8" s="17"/>
      <c r="AM8" s="17"/>
      <c r="AN8" s="25" t="s">
        <v>23</v>
      </c>
      <c r="AO8" s="17"/>
      <c r="AP8" s="17"/>
      <c r="AQ8" s="17"/>
      <c r="AR8" s="15"/>
      <c r="BE8" s="201"/>
      <c r="BS8" s="12" t="s">
        <v>6</v>
      </c>
    </row>
    <row r="9" spans="1:74" ht="14.4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201"/>
      <c r="BS9" s="12" t="s">
        <v>6</v>
      </c>
    </row>
    <row r="10" spans="1:74" ht="12" customHeight="1">
      <c r="B10" s="16"/>
      <c r="C10" s="17"/>
      <c r="D10" s="24" t="s">
        <v>24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4" t="s">
        <v>25</v>
      </c>
      <c r="AL10" s="17"/>
      <c r="AM10" s="17"/>
      <c r="AN10" s="22" t="s">
        <v>1</v>
      </c>
      <c r="AO10" s="17"/>
      <c r="AP10" s="17"/>
      <c r="AQ10" s="17"/>
      <c r="AR10" s="15"/>
      <c r="BE10" s="201"/>
      <c r="BS10" s="12" t="s">
        <v>6</v>
      </c>
    </row>
    <row r="11" spans="1:74" ht="18.399999999999999" customHeight="1">
      <c r="B11" s="16"/>
      <c r="C11" s="17"/>
      <c r="D11" s="17"/>
      <c r="E11" s="22" t="s">
        <v>26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4" t="s">
        <v>27</v>
      </c>
      <c r="AL11" s="17"/>
      <c r="AM11" s="17"/>
      <c r="AN11" s="22" t="s">
        <v>1</v>
      </c>
      <c r="AO11" s="17"/>
      <c r="AP11" s="17"/>
      <c r="AQ11" s="17"/>
      <c r="AR11" s="15"/>
      <c r="BE11" s="201"/>
      <c r="BS11" s="12" t="s">
        <v>6</v>
      </c>
    </row>
    <row r="12" spans="1:74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201"/>
      <c r="BS12" s="12" t="s">
        <v>6</v>
      </c>
    </row>
    <row r="13" spans="1:74" ht="12" customHeight="1">
      <c r="B13" s="16"/>
      <c r="C13" s="17"/>
      <c r="D13" s="24" t="s">
        <v>28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4" t="s">
        <v>25</v>
      </c>
      <c r="AL13" s="17"/>
      <c r="AM13" s="17"/>
      <c r="AN13" s="26" t="s">
        <v>29</v>
      </c>
      <c r="AO13" s="17"/>
      <c r="AP13" s="17"/>
      <c r="AQ13" s="17"/>
      <c r="AR13" s="15"/>
      <c r="BE13" s="201"/>
      <c r="BS13" s="12" t="s">
        <v>6</v>
      </c>
    </row>
    <row r="14" spans="1:74" ht="11.25">
      <c r="B14" s="16"/>
      <c r="C14" s="17"/>
      <c r="D14" s="17"/>
      <c r="E14" s="223" t="s">
        <v>29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4" t="s">
        <v>27</v>
      </c>
      <c r="AL14" s="17"/>
      <c r="AM14" s="17"/>
      <c r="AN14" s="26" t="s">
        <v>29</v>
      </c>
      <c r="AO14" s="17"/>
      <c r="AP14" s="17"/>
      <c r="AQ14" s="17"/>
      <c r="AR14" s="15"/>
      <c r="BE14" s="201"/>
      <c r="BS14" s="12" t="s">
        <v>6</v>
      </c>
    </row>
    <row r="15" spans="1:74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201"/>
      <c r="BS15" s="12" t="s">
        <v>4</v>
      </c>
    </row>
    <row r="16" spans="1:74" ht="12" customHeight="1">
      <c r="B16" s="16"/>
      <c r="C16" s="17"/>
      <c r="D16" s="24" t="s">
        <v>30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4" t="s">
        <v>25</v>
      </c>
      <c r="AL16" s="17"/>
      <c r="AM16" s="17"/>
      <c r="AN16" s="22" t="s">
        <v>1</v>
      </c>
      <c r="AO16" s="17"/>
      <c r="AP16" s="17"/>
      <c r="AQ16" s="17"/>
      <c r="AR16" s="15"/>
      <c r="BE16" s="201"/>
      <c r="BS16" s="12" t="s">
        <v>4</v>
      </c>
    </row>
    <row r="17" spans="2:71" ht="18.399999999999999" customHeight="1">
      <c r="B17" s="16"/>
      <c r="C17" s="17"/>
      <c r="D17" s="17"/>
      <c r="E17" s="22" t="s">
        <v>31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4" t="s">
        <v>27</v>
      </c>
      <c r="AL17" s="17"/>
      <c r="AM17" s="17"/>
      <c r="AN17" s="22" t="s">
        <v>1</v>
      </c>
      <c r="AO17" s="17"/>
      <c r="AP17" s="17"/>
      <c r="AQ17" s="17"/>
      <c r="AR17" s="15"/>
      <c r="BE17" s="201"/>
      <c r="BS17" s="12" t="s">
        <v>32</v>
      </c>
    </row>
    <row r="18" spans="2:71" ht="6.9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201"/>
      <c r="BS18" s="12" t="s">
        <v>6</v>
      </c>
    </row>
    <row r="19" spans="2:71" ht="12" customHeight="1">
      <c r="B19" s="16"/>
      <c r="C19" s="17"/>
      <c r="D19" s="24" t="s">
        <v>33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4" t="s">
        <v>25</v>
      </c>
      <c r="AL19" s="17"/>
      <c r="AM19" s="17"/>
      <c r="AN19" s="22" t="s">
        <v>1</v>
      </c>
      <c r="AO19" s="17"/>
      <c r="AP19" s="17"/>
      <c r="AQ19" s="17"/>
      <c r="AR19" s="15"/>
      <c r="BE19" s="201"/>
      <c r="BS19" s="12" t="s">
        <v>6</v>
      </c>
    </row>
    <row r="20" spans="2:71" ht="18.399999999999999" customHeight="1">
      <c r="B20" s="16"/>
      <c r="C20" s="17"/>
      <c r="D20" s="17"/>
      <c r="E20" s="22" t="s">
        <v>34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4" t="s">
        <v>27</v>
      </c>
      <c r="AL20" s="17"/>
      <c r="AM20" s="17"/>
      <c r="AN20" s="22" t="s">
        <v>1</v>
      </c>
      <c r="AO20" s="17"/>
      <c r="AP20" s="17"/>
      <c r="AQ20" s="17"/>
      <c r="AR20" s="15"/>
      <c r="BE20" s="201"/>
      <c r="BS20" s="12" t="s">
        <v>32</v>
      </c>
    </row>
    <row r="21" spans="2:71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201"/>
    </row>
    <row r="22" spans="2:71" ht="12" customHeight="1">
      <c r="B22" s="16"/>
      <c r="C22" s="17"/>
      <c r="D22" s="24" t="s">
        <v>35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201"/>
    </row>
    <row r="23" spans="2:71" ht="16.5" customHeight="1">
      <c r="B23" s="16"/>
      <c r="C23" s="17"/>
      <c r="D23" s="17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17"/>
      <c r="AP23" s="17"/>
      <c r="AQ23" s="17"/>
      <c r="AR23" s="15"/>
      <c r="BE23" s="201"/>
    </row>
    <row r="24" spans="2:71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201"/>
    </row>
    <row r="25" spans="2:71" ht="6.95" customHeight="1">
      <c r="B25" s="16"/>
      <c r="C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7"/>
      <c r="AQ25" s="17"/>
      <c r="AR25" s="15"/>
      <c r="BE25" s="201"/>
    </row>
    <row r="26" spans="2:71" s="1" customFormat="1" ht="25.9" customHeight="1">
      <c r="B26" s="29"/>
      <c r="C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2">
        <f>ROUND(AG54,2)</f>
        <v>0</v>
      </c>
      <c r="AL26" s="203"/>
      <c r="AM26" s="203"/>
      <c r="AN26" s="203"/>
      <c r="AO26" s="203"/>
      <c r="AP26" s="30"/>
      <c r="AQ26" s="30"/>
      <c r="AR26" s="33"/>
      <c r="BE26" s="201"/>
    </row>
    <row r="27" spans="2:71" s="1" customFormat="1" ht="6.9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E27" s="201"/>
    </row>
    <row r="28" spans="2:71" s="1" customFormat="1" ht="11.25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26" t="s">
        <v>37</v>
      </c>
      <c r="M28" s="226"/>
      <c r="N28" s="226"/>
      <c r="O28" s="226"/>
      <c r="P28" s="226"/>
      <c r="Q28" s="30"/>
      <c r="R28" s="30"/>
      <c r="S28" s="30"/>
      <c r="T28" s="30"/>
      <c r="U28" s="30"/>
      <c r="V28" s="30"/>
      <c r="W28" s="226" t="s">
        <v>38</v>
      </c>
      <c r="X28" s="226"/>
      <c r="Y28" s="226"/>
      <c r="Z28" s="226"/>
      <c r="AA28" s="226"/>
      <c r="AB28" s="226"/>
      <c r="AC28" s="226"/>
      <c r="AD28" s="226"/>
      <c r="AE28" s="226"/>
      <c r="AF28" s="30"/>
      <c r="AG28" s="30"/>
      <c r="AH28" s="30"/>
      <c r="AI28" s="30"/>
      <c r="AJ28" s="30"/>
      <c r="AK28" s="226" t="s">
        <v>39</v>
      </c>
      <c r="AL28" s="226"/>
      <c r="AM28" s="226"/>
      <c r="AN28" s="226"/>
      <c r="AO28" s="226"/>
      <c r="AP28" s="30"/>
      <c r="AQ28" s="30"/>
      <c r="AR28" s="33"/>
      <c r="BE28" s="201"/>
    </row>
    <row r="29" spans="2:71" s="2" customFormat="1" ht="14.45" customHeight="1">
      <c r="B29" s="34"/>
      <c r="C29" s="35"/>
      <c r="D29" s="24" t="s">
        <v>40</v>
      </c>
      <c r="E29" s="35"/>
      <c r="F29" s="24" t="s">
        <v>41</v>
      </c>
      <c r="G29" s="35"/>
      <c r="H29" s="35"/>
      <c r="I29" s="35"/>
      <c r="J29" s="35"/>
      <c r="K29" s="35"/>
      <c r="L29" s="227">
        <v>0.21</v>
      </c>
      <c r="M29" s="199"/>
      <c r="N29" s="199"/>
      <c r="O29" s="199"/>
      <c r="P29" s="199"/>
      <c r="Q29" s="35"/>
      <c r="R29" s="35"/>
      <c r="S29" s="35"/>
      <c r="T29" s="35"/>
      <c r="U29" s="35"/>
      <c r="V29" s="35"/>
      <c r="W29" s="198">
        <f>ROUND(AZ54, 2)</f>
        <v>0</v>
      </c>
      <c r="X29" s="199"/>
      <c r="Y29" s="199"/>
      <c r="Z29" s="199"/>
      <c r="AA29" s="199"/>
      <c r="AB29" s="199"/>
      <c r="AC29" s="199"/>
      <c r="AD29" s="199"/>
      <c r="AE29" s="199"/>
      <c r="AF29" s="35"/>
      <c r="AG29" s="35"/>
      <c r="AH29" s="35"/>
      <c r="AI29" s="35"/>
      <c r="AJ29" s="35"/>
      <c r="AK29" s="198">
        <f>ROUND(AV54, 2)</f>
        <v>0</v>
      </c>
      <c r="AL29" s="199"/>
      <c r="AM29" s="199"/>
      <c r="AN29" s="199"/>
      <c r="AO29" s="199"/>
      <c r="AP29" s="35"/>
      <c r="AQ29" s="35"/>
      <c r="AR29" s="36"/>
      <c r="BE29" s="201"/>
    </row>
    <row r="30" spans="2:71" s="2" customFormat="1" ht="14.45" customHeight="1">
      <c r="B30" s="34"/>
      <c r="C30" s="35"/>
      <c r="D30" s="35"/>
      <c r="E30" s="35"/>
      <c r="F30" s="24" t="s">
        <v>42</v>
      </c>
      <c r="G30" s="35"/>
      <c r="H30" s="35"/>
      <c r="I30" s="35"/>
      <c r="J30" s="35"/>
      <c r="K30" s="35"/>
      <c r="L30" s="227">
        <v>0.15</v>
      </c>
      <c r="M30" s="199"/>
      <c r="N30" s="199"/>
      <c r="O30" s="199"/>
      <c r="P30" s="199"/>
      <c r="Q30" s="35"/>
      <c r="R30" s="35"/>
      <c r="S30" s="35"/>
      <c r="T30" s="35"/>
      <c r="U30" s="35"/>
      <c r="V30" s="35"/>
      <c r="W30" s="198">
        <f>ROUND(BA54, 2)</f>
        <v>0</v>
      </c>
      <c r="X30" s="199"/>
      <c r="Y30" s="199"/>
      <c r="Z30" s="199"/>
      <c r="AA30" s="199"/>
      <c r="AB30" s="199"/>
      <c r="AC30" s="199"/>
      <c r="AD30" s="199"/>
      <c r="AE30" s="199"/>
      <c r="AF30" s="35"/>
      <c r="AG30" s="35"/>
      <c r="AH30" s="35"/>
      <c r="AI30" s="35"/>
      <c r="AJ30" s="35"/>
      <c r="AK30" s="198">
        <f>ROUND(AW54, 2)</f>
        <v>0</v>
      </c>
      <c r="AL30" s="199"/>
      <c r="AM30" s="199"/>
      <c r="AN30" s="199"/>
      <c r="AO30" s="199"/>
      <c r="AP30" s="35"/>
      <c r="AQ30" s="35"/>
      <c r="AR30" s="36"/>
      <c r="BE30" s="201"/>
    </row>
    <row r="31" spans="2:71" s="2" customFormat="1" ht="14.45" hidden="1" customHeight="1">
      <c r="B31" s="34"/>
      <c r="C31" s="35"/>
      <c r="D31" s="35"/>
      <c r="E31" s="35"/>
      <c r="F31" s="24" t="s">
        <v>43</v>
      </c>
      <c r="G31" s="35"/>
      <c r="H31" s="35"/>
      <c r="I31" s="35"/>
      <c r="J31" s="35"/>
      <c r="K31" s="35"/>
      <c r="L31" s="227">
        <v>0.21</v>
      </c>
      <c r="M31" s="199"/>
      <c r="N31" s="199"/>
      <c r="O31" s="199"/>
      <c r="P31" s="199"/>
      <c r="Q31" s="35"/>
      <c r="R31" s="35"/>
      <c r="S31" s="35"/>
      <c r="T31" s="35"/>
      <c r="U31" s="35"/>
      <c r="V31" s="35"/>
      <c r="W31" s="198">
        <f>ROUND(BB54, 2)</f>
        <v>0</v>
      </c>
      <c r="X31" s="199"/>
      <c r="Y31" s="199"/>
      <c r="Z31" s="199"/>
      <c r="AA31" s="199"/>
      <c r="AB31" s="199"/>
      <c r="AC31" s="199"/>
      <c r="AD31" s="199"/>
      <c r="AE31" s="199"/>
      <c r="AF31" s="35"/>
      <c r="AG31" s="35"/>
      <c r="AH31" s="35"/>
      <c r="AI31" s="35"/>
      <c r="AJ31" s="35"/>
      <c r="AK31" s="198">
        <v>0</v>
      </c>
      <c r="AL31" s="199"/>
      <c r="AM31" s="199"/>
      <c r="AN31" s="199"/>
      <c r="AO31" s="199"/>
      <c r="AP31" s="35"/>
      <c r="AQ31" s="35"/>
      <c r="AR31" s="36"/>
      <c r="BE31" s="201"/>
    </row>
    <row r="32" spans="2:71" s="2" customFormat="1" ht="14.45" hidden="1" customHeight="1">
      <c r="B32" s="34"/>
      <c r="C32" s="35"/>
      <c r="D32" s="35"/>
      <c r="E32" s="35"/>
      <c r="F32" s="24" t="s">
        <v>44</v>
      </c>
      <c r="G32" s="35"/>
      <c r="H32" s="35"/>
      <c r="I32" s="35"/>
      <c r="J32" s="35"/>
      <c r="K32" s="35"/>
      <c r="L32" s="227">
        <v>0.15</v>
      </c>
      <c r="M32" s="199"/>
      <c r="N32" s="199"/>
      <c r="O32" s="199"/>
      <c r="P32" s="199"/>
      <c r="Q32" s="35"/>
      <c r="R32" s="35"/>
      <c r="S32" s="35"/>
      <c r="T32" s="35"/>
      <c r="U32" s="35"/>
      <c r="V32" s="35"/>
      <c r="W32" s="198">
        <f>ROUND(BC54, 2)</f>
        <v>0</v>
      </c>
      <c r="X32" s="199"/>
      <c r="Y32" s="199"/>
      <c r="Z32" s="199"/>
      <c r="AA32" s="199"/>
      <c r="AB32" s="199"/>
      <c r="AC32" s="199"/>
      <c r="AD32" s="199"/>
      <c r="AE32" s="199"/>
      <c r="AF32" s="35"/>
      <c r="AG32" s="35"/>
      <c r="AH32" s="35"/>
      <c r="AI32" s="35"/>
      <c r="AJ32" s="35"/>
      <c r="AK32" s="198">
        <v>0</v>
      </c>
      <c r="AL32" s="199"/>
      <c r="AM32" s="199"/>
      <c r="AN32" s="199"/>
      <c r="AO32" s="199"/>
      <c r="AP32" s="35"/>
      <c r="AQ32" s="35"/>
      <c r="AR32" s="36"/>
      <c r="BE32" s="201"/>
    </row>
    <row r="33" spans="2:57" s="2" customFormat="1" ht="14.45" hidden="1" customHeight="1">
      <c r="B33" s="34"/>
      <c r="C33" s="35"/>
      <c r="D33" s="35"/>
      <c r="E33" s="35"/>
      <c r="F33" s="24" t="s">
        <v>45</v>
      </c>
      <c r="G33" s="35"/>
      <c r="H33" s="35"/>
      <c r="I33" s="35"/>
      <c r="J33" s="35"/>
      <c r="K33" s="35"/>
      <c r="L33" s="227">
        <v>0</v>
      </c>
      <c r="M33" s="199"/>
      <c r="N33" s="199"/>
      <c r="O33" s="199"/>
      <c r="P33" s="199"/>
      <c r="Q33" s="35"/>
      <c r="R33" s="35"/>
      <c r="S33" s="35"/>
      <c r="T33" s="35"/>
      <c r="U33" s="35"/>
      <c r="V33" s="35"/>
      <c r="W33" s="198">
        <f>ROUND(BD54, 2)</f>
        <v>0</v>
      </c>
      <c r="X33" s="199"/>
      <c r="Y33" s="199"/>
      <c r="Z33" s="199"/>
      <c r="AA33" s="199"/>
      <c r="AB33" s="199"/>
      <c r="AC33" s="199"/>
      <c r="AD33" s="199"/>
      <c r="AE33" s="199"/>
      <c r="AF33" s="35"/>
      <c r="AG33" s="35"/>
      <c r="AH33" s="35"/>
      <c r="AI33" s="35"/>
      <c r="AJ33" s="35"/>
      <c r="AK33" s="198">
        <v>0</v>
      </c>
      <c r="AL33" s="199"/>
      <c r="AM33" s="199"/>
      <c r="AN33" s="199"/>
      <c r="AO33" s="199"/>
      <c r="AP33" s="35"/>
      <c r="AQ33" s="35"/>
      <c r="AR33" s="36"/>
      <c r="BE33" s="201"/>
    </row>
    <row r="34" spans="2:57" s="1" customFormat="1" ht="6.9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E34" s="201"/>
    </row>
    <row r="35" spans="2:57" s="1" customFormat="1" ht="25.9" customHeight="1">
      <c r="B35" s="29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04" t="s">
        <v>48</v>
      </c>
      <c r="Y35" s="205"/>
      <c r="Z35" s="205"/>
      <c r="AA35" s="205"/>
      <c r="AB35" s="205"/>
      <c r="AC35" s="39"/>
      <c r="AD35" s="39"/>
      <c r="AE35" s="39"/>
      <c r="AF35" s="39"/>
      <c r="AG35" s="39"/>
      <c r="AH35" s="39"/>
      <c r="AI35" s="39"/>
      <c r="AJ35" s="39"/>
      <c r="AK35" s="206">
        <f>SUM(AK26:AK33)</f>
        <v>0</v>
      </c>
      <c r="AL35" s="205"/>
      <c r="AM35" s="205"/>
      <c r="AN35" s="205"/>
      <c r="AO35" s="207"/>
      <c r="AP35" s="37"/>
      <c r="AQ35" s="37"/>
      <c r="AR35" s="33"/>
    </row>
    <row r="36" spans="2:57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57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57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57" s="1" customFormat="1" ht="24.95" customHeight="1">
      <c r="B42" s="29"/>
      <c r="C42" s="18" t="s">
        <v>49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57" s="1" customFormat="1" ht="6.9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57" s="1" customFormat="1" ht="12" customHeight="1">
      <c r="B44" s="29"/>
      <c r="C44" s="24" t="s">
        <v>13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165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57" s="3" customFormat="1" ht="36.950000000000003" customHeight="1">
      <c r="B45" s="45"/>
      <c r="C45" s="46" t="s">
        <v>16</v>
      </c>
      <c r="D45" s="47"/>
      <c r="E45" s="47"/>
      <c r="F45" s="47"/>
      <c r="G45" s="47"/>
      <c r="H45" s="47"/>
      <c r="I45" s="47"/>
      <c r="J45" s="47"/>
      <c r="K45" s="47"/>
      <c r="L45" s="217" t="str">
        <f>K6</f>
        <v>Oprava zásobovací rampy MŠ Barvířská</v>
      </c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47"/>
      <c r="AQ45" s="47"/>
      <c r="AR45" s="48"/>
    </row>
    <row r="46" spans="2:57" s="1" customFormat="1" ht="6.95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57" s="1" customFormat="1" ht="12" customHeight="1">
      <c r="B47" s="29"/>
      <c r="C47" s="24" t="s">
        <v>20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>Liberec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4" t="s">
        <v>22</v>
      </c>
      <c r="AJ47" s="30"/>
      <c r="AK47" s="30"/>
      <c r="AL47" s="30"/>
      <c r="AM47" s="219" t="str">
        <f>IF(AN8= "","",AN8)</f>
        <v>4. 11. 2019</v>
      </c>
      <c r="AN47" s="219"/>
      <c r="AO47" s="30"/>
      <c r="AP47" s="30"/>
      <c r="AQ47" s="30"/>
      <c r="AR47" s="33"/>
    </row>
    <row r="48" spans="2:57" s="1" customFormat="1" ht="6.95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1:91" s="1" customFormat="1" ht="13.7" customHeight="1">
      <c r="B49" s="29"/>
      <c r="C49" s="24" t="s">
        <v>24</v>
      </c>
      <c r="D49" s="30"/>
      <c r="E49" s="30"/>
      <c r="F49" s="30"/>
      <c r="G49" s="30"/>
      <c r="H49" s="30"/>
      <c r="I49" s="30"/>
      <c r="J49" s="30"/>
      <c r="K49" s="30"/>
      <c r="L49" s="30" t="str">
        <f>IF(E11= "","",E11)</f>
        <v>MML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4" t="s">
        <v>30</v>
      </c>
      <c r="AJ49" s="30"/>
      <c r="AK49" s="30"/>
      <c r="AL49" s="30"/>
      <c r="AM49" s="215" t="str">
        <f>IF(E17="","",E17)</f>
        <v>Bortis Weinfurter</v>
      </c>
      <c r="AN49" s="216"/>
      <c r="AO49" s="216"/>
      <c r="AP49" s="216"/>
      <c r="AQ49" s="30"/>
      <c r="AR49" s="33"/>
      <c r="AS49" s="209" t="s">
        <v>50</v>
      </c>
      <c r="AT49" s="210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1:91" s="1" customFormat="1" ht="13.7" customHeight="1">
      <c r="B50" s="29"/>
      <c r="C50" s="24" t="s">
        <v>28</v>
      </c>
      <c r="D50" s="30"/>
      <c r="E50" s="30"/>
      <c r="F50" s="30"/>
      <c r="G50" s="30"/>
      <c r="H50" s="30"/>
      <c r="I50" s="30"/>
      <c r="J50" s="30"/>
      <c r="K50" s="30"/>
      <c r="L50" s="30" t="str">
        <f>IF(E14= "Vyplň údaj","",E14)</f>
        <v/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4" t="s">
        <v>33</v>
      </c>
      <c r="AJ50" s="30"/>
      <c r="AK50" s="30"/>
      <c r="AL50" s="30"/>
      <c r="AM50" s="215" t="str">
        <f>IF(E20="","",E20)</f>
        <v>Boris Weinfurter</v>
      </c>
      <c r="AN50" s="216"/>
      <c r="AO50" s="216"/>
      <c r="AP50" s="216"/>
      <c r="AQ50" s="30"/>
      <c r="AR50" s="33"/>
      <c r="AS50" s="211"/>
      <c r="AT50" s="212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1:91" s="1" customFormat="1" ht="10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13"/>
      <c r="AT51" s="214"/>
      <c r="AU51" s="55"/>
      <c r="AV51" s="55"/>
      <c r="AW51" s="55"/>
      <c r="AX51" s="55"/>
      <c r="AY51" s="55"/>
      <c r="AZ51" s="55"/>
      <c r="BA51" s="55"/>
      <c r="BB51" s="55"/>
      <c r="BC51" s="55"/>
      <c r="BD51" s="56"/>
    </row>
    <row r="52" spans="1:91" s="1" customFormat="1" ht="29.25" customHeight="1">
      <c r="B52" s="29"/>
      <c r="C52" s="236" t="s">
        <v>51</v>
      </c>
      <c r="D52" s="229"/>
      <c r="E52" s="229"/>
      <c r="F52" s="229"/>
      <c r="G52" s="229"/>
      <c r="H52" s="57"/>
      <c r="I52" s="228" t="s">
        <v>52</v>
      </c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31" t="s">
        <v>53</v>
      </c>
      <c r="AH52" s="229"/>
      <c r="AI52" s="229"/>
      <c r="AJ52" s="229"/>
      <c r="AK52" s="229"/>
      <c r="AL52" s="229"/>
      <c r="AM52" s="229"/>
      <c r="AN52" s="228" t="s">
        <v>54</v>
      </c>
      <c r="AO52" s="229"/>
      <c r="AP52" s="230"/>
      <c r="AQ52" s="58" t="s">
        <v>55</v>
      </c>
      <c r="AR52" s="33"/>
      <c r="AS52" s="59" t="s">
        <v>56</v>
      </c>
      <c r="AT52" s="60" t="s">
        <v>57</v>
      </c>
      <c r="AU52" s="60" t="s">
        <v>58</v>
      </c>
      <c r="AV52" s="60" t="s">
        <v>59</v>
      </c>
      <c r="AW52" s="60" t="s">
        <v>60</v>
      </c>
      <c r="AX52" s="60" t="s">
        <v>61</v>
      </c>
      <c r="AY52" s="60" t="s">
        <v>62</v>
      </c>
      <c r="AZ52" s="60" t="s">
        <v>63</v>
      </c>
      <c r="BA52" s="60" t="s">
        <v>64</v>
      </c>
      <c r="BB52" s="60" t="s">
        <v>65</v>
      </c>
      <c r="BC52" s="60" t="s">
        <v>66</v>
      </c>
      <c r="BD52" s="61" t="s">
        <v>67</v>
      </c>
    </row>
    <row r="53" spans="1:91" s="1" customFormat="1" ht="10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</row>
    <row r="54" spans="1:91" s="4" customFormat="1" ht="32.450000000000003" customHeight="1">
      <c r="B54" s="65"/>
      <c r="C54" s="66" t="s">
        <v>68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34">
        <f>ROUND(SUM(AG55:AG57),2)</f>
        <v>0</v>
      </c>
      <c r="AH54" s="234"/>
      <c r="AI54" s="234"/>
      <c r="AJ54" s="234"/>
      <c r="AK54" s="234"/>
      <c r="AL54" s="234"/>
      <c r="AM54" s="234"/>
      <c r="AN54" s="235">
        <f>SUM(AG54,AT54)</f>
        <v>0</v>
      </c>
      <c r="AO54" s="235"/>
      <c r="AP54" s="235"/>
      <c r="AQ54" s="69" t="s">
        <v>1</v>
      </c>
      <c r="AR54" s="70"/>
      <c r="AS54" s="71">
        <f>ROUND(SUM(AS55:AS57),2)</f>
        <v>0</v>
      </c>
      <c r="AT54" s="72">
        <f>ROUND(SUM(AV54:AW54),2)</f>
        <v>0</v>
      </c>
      <c r="AU54" s="73">
        <f>ROUND(SUM(AU55:AU57),5)</f>
        <v>0</v>
      </c>
      <c r="AV54" s="72">
        <f>ROUND(AZ54*L29,2)</f>
        <v>0</v>
      </c>
      <c r="AW54" s="72">
        <f>ROUND(BA54*L30,2)</f>
        <v>0</v>
      </c>
      <c r="AX54" s="72">
        <f>ROUND(BB54*L29,2)</f>
        <v>0</v>
      </c>
      <c r="AY54" s="72">
        <f>ROUND(BC54*L30,2)</f>
        <v>0</v>
      </c>
      <c r="AZ54" s="72">
        <f>ROUND(SUM(AZ55:AZ57),2)</f>
        <v>0</v>
      </c>
      <c r="BA54" s="72">
        <f>ROUND(SUM(BA55:BA57),2)</f>
        <v>0</v>
      </c>
      <c r="BB54" s="72">
        <f>ROUND(SUM(BB55:BB57),2)</f>
        <v>0</v>
      </c>
      <c r="BC54" s="72">
        <f>ROUND(SUM(BC55:BC57),2)</f>
        <v>0</v>
      </c>
      <c r="BD54" s="74">
        <f>ROUND(SUM(BD55:BD57),2)</f>
        <v>0</v>
      </c>
      <c r="BS54" s="75" t="s">
        <v>69</v>
      </c>
      <c r="BT54" s="75" t="s">
        <v>70</v>
      </c>
      <c r="BU54" s="76" t="s">
        <v>71</v>
      </c>
      <c r="BV54" s="75" t="s">
        <v>72</v>
      </c>
      <c r="BW54" s="75" t="s">
        <v>5</v>
      </c>
      <c r="BX54" s="75" t="s">
        <v>73</v>
      </c>
      <c r="CL54" s="75" t="s">
        <v>1</v>
      </c>
    </row>
    <row r="55" spans="1:91" s="5" customFormat="1" ht="16.5" customHeight="1">
      <c r="A55" s="77" t="s">
        <v>74</v>
      </c>
      <c r="B55" s="78"/>
      <c r="C55" s="79"/>
      <c r="D55" s="237" t="s">
        <v>75</v>
      </c>
      <c r="E55" s="237"/>
      <c r="F55" s="237"/>
      <c r="G55" s="237"/>
      <c r="H55" s="237"/>
      <c r="I55" s="80"/>
      <c r="J55" s="237" t="s">
        <v>76</v>
      </c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2">
        <f>'165a - SO 01 Oprava zásob...'!J30</f>
        <v>0</v>
      </c>
      <c r="AH55" s="233"/>
      <c r="AI55" s="233"/>
      <c r="AJ55" s="233"/>
      <c r="AK55" s="233"/>
      <c r="AL55" s="233"/>
      <c r="AM55" s="233"/>
      <c r="AN55" s="232">
        <f>SUM(AG55,AT55)</f>
        <v>0</v>
      </c>
      <c r="AO55" s="233"/>
      <c r="AP55" s="233"/>
      <c r="AQ55" s="81" t="s">
        <v>77</v>
      </c>
      <c r="AR55" s="82"/>
      <c r="AS55" s="83">
        <v>0</v>
      </c>
      <c r="AT55" s="84">
        <f>ROUND(SUM(AV55:AW55),2)</f>
        <v>0</v>
      </c>
      <c r="AU55" s="85">
        <f>'165a - SO 01 Oprava zásob...'!P100</f>
        <v>0</v>
      </c>
      <c r="AV55" s="84">
        <f>'165a - SO 01 Oprava zásob...'!J33</f>
        <v>0</v>
      </c>
      <c r="AW55" s="84">
        <f>'165a - SO 01 Oprava zásob...'!J34</f>
        <v>0</v>
      </c>
      <c r="AX55" s="84">
        <f>'165a - SO 01 Oprava zásob...'!J35</f>
        <v>0</v>
      </c>
      <c r="AY55" s="84">
        <f>'165a - SO 01 Oprava zásob...'!J36</f>
        <v>0</v>
      </c>
      <c r="AZ55" s="84">
        <f>'165a - SO 01 Oprava zásob...'!F33</f>
        <v>0</v>
      </c>
      <c r="BA55" s="84">
        <f>'165a - SO 01 Oprava zásob...'!F34</f>
        <v>0</v>
      </c>
      <c r="BB55" s="84">
        <f>'165a - SO 01 Oprava zásob...'!F35</f>
        <v>0</v>
      </c>
      <c r="BC55" s="84">
        <f>'165a - SO 01 Oprava zásob...'!F36</f>
        <v>0</v>
      </c>
      <c r="BD55" s="86">
        <f>'165a - SO 01 Oprava zásob...'!F37</f>
        <v>0</v>
      </c>
      <c r="BT55" s="87" t="s">
        <v>78</v>
      </c>
      <c r="BV55" s="87" t="s">
        <v>72</v>
      </c>
      <c r="BW55" s="87" t="s">
        <v>79</v>
      </c>
      <c r="BX55" s="87" t="s">
        <v>5</v>
      </c>
      <c r="CL55" s="87" t="s">
        <v>1</v>
      </c>
      <c r="CM55" s="87" t="s">
        <v>80</v>
      </c>
    </row>
    <row r="56" spans="1:91" s="5" customFormat="1" ht="16.5" customHeight="1">
      <c r="A56" s="77" t="s">
        <v>74</v>
      </c>
      <c r="B56" s="78"/>
      <c r="C56" s="79"/>
      <c r="D56" s="237" t="s">
        <v>81</v>
      </c>
      <c r="E56" s="237"/>
      <c r="F56" s="237"/>
      <c r="G56" s="237"/>
      <c r="H56" s="237"/>
      <c r="I56" s="80"/>
      <c r="J56" s="237" t="s">
        <v>82</v>
      </c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2">
        <f>'165b - SO 02 Zastřešení z...'!J30</f>
        <v>0</v>
      </c>
      <c r="AH56" s="233"/>
      <c r="AI56" s="233"/>
      <c r="AJ56" s="233"/>
      <c r="AK56" s="233"/>
      <c r="AL56" s="233"/>
      <c r="AM56" s="233"/>
      <c r="AN56" s="232">
        <f>SUM(AG56,AT56)</f>
        <v>0</v>
      </c>
      <c r="AO56" s="233"/>
      <c r="AP56" s="233"/>
      <c r="AQ56" s="81" t="s">
        <v>77</v>
      </c>
      <c r="AR56" s="82"/>
      <c r="AS56" s="83">
        <v>0</v>
      </c>
      <c r="AT56" s="84">
        <f>ROUND(SUM(AV56:AW56),2)</f>
        <v>0</v>
      </c>
      <c r="AU56" s="85">
        <f>'165b - SO 02 Zastřešení z...'!P92</f>
        <v>0</v>
      </c>
      <c r="AV56" s="84">
        <f>'165b - SO 02 Zastřešení z...'!J33</f>
        <v>0</v>
      </c>
      <c r="AW56" s="84">
        <f>'165b - SO 02 Zastřešení z...'!J34</f>
        <v>0</v>
      </c>
      <c r="AX56" s="84">
        <f>'165b - SO 02 Zastřešení z...'!J35</f>
        <v>0</v>
      </c>
      <c r="AY56" s="84">
        <f>'165b - SO 02 Zastřešení z...'!J36</f>
        <v>0</v>
      </c>
      <c r="AZ56" s="84">
        <f>'165b - SO 02 Zastřešení z...'!F33</f>
        <v>0</v>
      </c>
      <c r="BA56" s="84">
        <f>'165b - SO 02 Zastřešení z...'!F34</f>
        <v>0</v>
      </c>
      <c r="BB56" s="84">
        <f>'165b - SO 02 Zastřešení z...'!F35</f>
        <v>0</v>
      </c>
      <c r="BC56" s="84">
        <f>'165b - SO 02 Zastřešení z...'!F36</f>
        <v>0</v>
      </c>
      <c r="BD56" s="86">
        <f>'165b - SO 02 Zastřešení z...'!F37</f>
        <v>0</v>
      </c>
      <c r="BT56" s="87" t="s">
        <v>78</v>
      </c>
      <c r="BV56" s="87" t="s">
        <v>72</v>
      </c>
      <c r="BW56" s="87" t="s">
        <v>83</v>
      </c>
      <c r="BX56" s="87" t="s">
        <v>5</v>
      </c>
      <c r="CL56" s="87" t="s">
        <v>1</v>
      </c>
      <c r="CM56" s="87" t="s">
        <v>80</v>
      </c>
    </row>
    <row r="57" spans="1:91" s="5" customFormat="1" ht="16.5" customHeight="1">
      <c r="A57" s="77" t="s">
        <v>74</v>
      </c>
      <c r="B57" s="78"/>
      <c r="C57" s="79"/>
      <c r="D57" s="237" t="s">
        <v>84</v>
      </c>
      <c r="E57" s="237"/>
      <c r="F57" s="237"/>
      <c r="G57" s="237"/>
      <c r="H57" s="237"/>
      <c r="I57" s="80"/>
      <c r="J57" s="237" t="s">
        <v>85</v>
      </c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2">
        <f>'165c - SO 03 Oprava úniko...'!J30</f>
        <v>0</v>
      </c>
      <c r="AH57" s="233"/>
      <c r="AI57" s="233"/>
      <c r="AJ57" s="233"/>
      <c r="AK57" s="233"/>
      <c r="AL57" s="233"/>
      <c r="AM57" s="233"/>
      <c r="AN57" s="232">
        <f>SUM(AG57,AT57)</f>
        <v>0</v>
      </c>
      <c r="AO57" s="233"/>
      <c r="AP57" s="233"/>
      <c r="AQ57" s="81" t="s">
        <v>77</v>
      </c>
      <c r="AR57" s="82"/>
      <c r="AS57" s="88">
        <v>0</v>
      </c>
      <c r="AT57" s="89">
        <f>ROUND(SUM(AV57:AW57),2)</f>
        <v>0</v>
      </c>
      <c r="AU57" s="90">
        <f>'165c - SO 03 Oprava úniko...'!P97</f>
        <v>0</v>
      </c>
      <c r="AV57" s="89">
        <f>'165c - SO 03 Oprava úniko...'!J33</f>
        <v>0</v>
      </c>
      <c r="AW57" s="89">
        <f>'165c - SO 03 Oprava úniko...'!J34</f>
        <v>0</v>
      </c>
      <c r="AX57" s="89">
        <f>'165c - SO 03 Oprava úniko...'!J35</f>
        <v>0</v>
      </c>
      <c r="AY57" s="89">
        <f>'165c - SO 03 Oprava úniko...'!J36</f>
        <v>0</v>
      </c>
      <c r="AZ57" s="89">
        <f>'165c - SO 03 Oprava úniko...'!F33</f>
        <v>0</v>
      </c>
      <c r="BA57" s="89">
        <f>'165c - SO 03 Oprava úniko...'!F34</f>
        <v>0</v>
      </c>
      <c r="BB57" s="89">
        <f>'165c - SO 03 Oprava úniko...'!F35</f>
        <v>0</v>
      </c>
      <c r="BC57" s="89">
        <f>'165c - SO 03 Oprava úniko...'!F36</f>
        <v>0</v>
      </c>
      <c r="BD57" s="91">
        <f>'165c - SO 03 Oprava úniko...'!F37</f>
        <v>0</v>
      </c>
      <c r="BT57" s="87" t="s">
        <v>78</v>
      </c>
      <c r="BV57" s="87" t="s">
        <v>72</v>
      </c>
      <c r="BW57" s="87" t="s">
        <v>86</v>
      </c>
      <c r="BX57" s="87" t="s">
        <v>5</v>
      </c>
      <c r="CL57" s="87" t="s">
        <v>1</v>
      </c>
      <c r="CM57" s="87" t="s">
        <v>80</v>
      </c>
    </row>
    <row r="58" spans="1:91" s="1" customFormat="1" ht="30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3"/>
    </row>
    <row r="59" spans="1:91" s="1" customFormat="1" ht="6.95" customHeight="1"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33"/>
    </row>
  </sheetData>
  <sheetProtection algorithmName="SHA-512" hashValue="73m9rMvqGvu1c2PR9bAfnhPR8w/GeXN9YxSypFFOD9PLG3Q0x0kT4QPNZPJFt/yCA8sJUky2h7CGekZ3hoQEnw==" saltValue="J13kB3iwvTO+BYA1ZnEWMH4b+mqu/J9Rv5lZi2deAk7zP4JXx5V7Bxfm/x3qrlsjrYO8ubVZ59zIjwlInUv4NA==" spinCount="100000" sheet="1" objects="1" scenarios="1" formatColumns="0" formatRows="0"/>
  <mergeCells count="50">
    <mergeCell ref="D56:H56"/>
    <mergeCell ref="J56:AF56"/>
    <mergeCell ref="D57:H57"/>
    <mergeCell ref="J57:AF57"/>
    <mergeCell ref="AG54:AM54"/>
    <mergeCell ref="AN54:AP54"/>
    <mergeCell ref="C52:G52"/>
    <mergeCell ref="I52:AF52"/>
    <mergeCell ref="D55:H55"/>
    <mergeCell ref="J55:AF55"/>
    <mergeCell ref="AN55:AP55"/>
    <mergeCell ref="AG55:AM55"/>
    <mergeCell ref="AN56:AP56"/>
    <mergeCell ref="AG56:AM56"/>
    <mergeCell ref="AN57:AP57"/>
    <mergeCell ref="AG57:AM57"/>
    <mergeCell ref="L30:P30"/>
    <mergeCell ref="L31:P31"/>
    <mergeCell ref="L32:P32"/>
    <mergeCell ref="L33:P33"/>
    <mergeCell ref="AN52:AP52"/>
    <mergeCell ref="AG52:AM52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165a - SO 01 Oprava zásob...'!C2" display="/"/>
    <hyperlink ref="A56" location="'165b - SO 02 Zastřešení z...'!C2" display="/"/>
    <hyperlink ref="A57" location="'165c - SO 03 Oprava úniko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2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2" t="s">
        <v>79</v>
      </c>
    </row>
    <row r="3" spans="2:46" ht="6.95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15"/>
      <c r="AT3" s="12" t="s">
        <v>80</v>
      </c>
    </row>
    <row r="4" spans="2:46" ht="24.95" customHeight="1">
      <c r="B4" s="15"/>
      <c r="D4" s="96" t="s">
        <v>87</v>
      </c>
      <c r="L4" s="15"/>
      <c r="M4" s="19" t="s">
        <v>10</v>
      </c>
      <c r="AT4" s="12" t="s">
        <v>4</v>
      </c>
    </row>
    <row r="5" spans="2:46" ht="6.95" customHeight="1">
      <c r="B5" s="15"/>
      <c r="L5" s="15"/>
    </row>
    <row r="6" spans="2:46" ht="12" customHeight="1">
      <c r="B6" s="15"/>
      <c r="D6" s="97" t="s">
        <v>16</v>
      </c>
      <c r="L6" s="15"/>
    </row>
    <row r="7" spans="2:46" ht="16.5" customHeight="1">
      <c r="B7" s="15"/>
      <c r="E7" s="238" t="str">
        <f>'Rekapitulace stavby'!K6</f>
        <v>Oprava zásobovací rampy MŠ Barvířská</v>
      </c>
      <c r="F7" s="239"/>
      <c r="G7" s="239"/>
      <c r="H7" s="239"/>
      <c r="L7" s="15"/>
    </row>
    <row r="8" spans="2:46" s="1" customFormat="1" ht="12" customHeight="1">
      <c r="B8" s="33"/>
      <c r="D8" s="97" t="s">
        <v>88</v>
      </c>
      <c r="I8" s="98"/>
      <c r="L8" s="33"/>
    </row>
    <row r="9" spans="2:46" s="1" customFormat="1" ht="36.950000000000003" customHeight="1">
      <c r="B9" s="33"/>
      <c r="E9" s="240" t="s">
        <v>89</v>
      </c>
      <c r="F9" s="241"/>
      <c r="G9" s="241"/>
      <c r="H9" s="241"/>
      <c r="I9" s="98"/>
      <c r="L9" s="33"/>
    </row>
    <row r="10" spans="2:46" s="1" customFormat="1" ht="11.25">
      <c r="B10" s="33"/>
      <c r="I10" s="98"/>
      <c r="L10" s="33"/>
    </row>
    <row r="11" spans="2:46" s="1" customFormat="1" ht="12" customHeight="1">
      <c r="B11" s="33"/>
      <c r="D11" s="97" t="s">
        <v>18</v>
      </c>
      <c r="F11" s="12" t="s">
        <v>1</v>
      </c>
      <c r="I11" s="99" t="s">
        <v>19</v>
      </c>
      <c r="J11" s="12" t="s">
        <v>1</v>
      </c>
      <c r="L11" s="33"/>
    </row>
    <row r="12" spans="2:46" s="1" customFormat="1" ht="12" customHeight="1">
      <c r="B12" s="33"/>
      <c r="D12" s="97" t="s">
        <v>20</v>
      </c>
      <c r="F12" s="12" t="s">
        <v>21</v>
      </c>
      <c r="I12" s="99" t="s">
        <v>22</v>
      </c>
      <c r="J12" s="100" t="str">
        <f>'Rekapitulace stavby'!AN8</f>
        <v>4. 11. 2019</v>
      </c>
      <c r="L12" s="33"/>
    </row>
    <row r="13" spans="2:46" s="1" customFormat="1" ht="10.9" customHeight="1">
      <c r="B13" s="33"/>
      <c r="I13" s="98"/>
      <c r="L13" s="33"/>
    </row>
    <row r="14" spans="2:46" s="1" customFormat="1" ht="12" customHeight="1">
      <c r="B14" s="33"/>
      <c r="D14" s="97" t="s">
        <v>24</v>
      </c>
      <c r="I14" s="99" t="s">
        <v>25</v>
      </c>
      <c r="J14" s="12" t="s">
        <v>1</v>
      </c>
      <c r="L14" s="33"/>
    </row>
    <row r="15" spans="2:46" s="1" customFormat="1" ht="18" customHeight="1">
      <c r="B15" s="33"/>
      <c r="E15" s="12" t="s">
        <v>26</v>
      </c>
      <c r="I15" s="99" t="s">
        <v>27</v>
      </c>
      <c r="J15" s="12" t="s">
        <v>1</v>
      </c>
      <c r="L15" s="33"/>
    </row>
    <row r="16" spans="2:46" s="1" customFormat="1" ht="6.95" customHeight="1">
      <c r="B16" s="33"/>
      <c r="I16" s="98"/>
      <c r="L16" s="33"/>
    </row>
    <row r="17" spans="2:12" s="1" customFormat="1" ht="12" customHeight="1">
      <c r="B17" s="33"/>
      <c r="D17" s="97" t="s">
        <v>28</v>
      </c>
      <c r="I17" s="99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42" t="str">
        <f>'Rekapitulace stavby'!E14</f>
        <v>Vyplň údaj</v>
      </c>
      <c r="F18" s="243"/>
      <c r="G18" s="243"/>
      <c r="H18" s="243"/>
      <c r="I18" s="99" t="s">
        <v>27</v>
      </c>
      <c r="J18" s="25" t="str">
        <f>'Rekapitulace stavby'!AN14</f>
        <v>Vyplň údaj</v>
      </c>
      <c r="L18" s="33"/>
    </row>
    <row r="19" spans="2:12" s="1" customFormat="1" ht="6.95" customHeight="1">
      <c r="B19" s="33"/>
      <c r="I19" s="98"/>
      <c r="L19" s="33"/>
    </row>
    <row r="20" spans="2:12" s="1" customFormat="1" ht="12" customHeight="1">
      <c r="B20" s="33"/>
      <c r="D20" s="97" t="s">
        <v>30</v>
      </c>
      <c r="I20" s="99" t="s">
        <v>25</v>
      </c>
      <c r="J20" s="12" t="s">
        <v>1</v>
      </c>
      <c r="L20" s="33"/>
    </row>
    <row r="21" spans="2:12" s="1" customFormat="1" ht="18" customHeight="1">
      <c r="B21" s="33"/>
      <c r="E21" s="12" t="s">
        <v>31</v>
      </c>
      <c r="I21" s="99" t="s">
        <v>27</v>
      </c>
      <c r="J21" s="12" t="s">
        <v>1</v>
      </c>
      <c r="L21" s="33"/>
    </row>
    <row r="22" spans="2:12" s="1" customFormat="1" ht="6.95" customHeight="1">
      <c r="B22" s="33"/>
      <c r="I22" s="98"/>
      <c r="L22" s="33"/>
    </row>
    <row r="23" spans="2:12" s="1" customFormat="1" ht="12" customHeight="1">
      <c r="B23" s="33"/>
      <c r="D23" s="97" t="s">
        <v>33</v>
      </c>
      <c r="I23" s="99" t="s">
        <v>25</v>
      </c>
      <c r="J23" s="12" t="s">
        <v>1</v>
      </c>
      <c r="L23" s="33"/>
    </row>
    <row r="24" spans="2:12" s="1" customFormat="1" ht="18" customHeight="1">
      <c r="B24" s="33"/>
      <c r="E24" s="12" t="s">
        <v>34</v>
      </c>
      <c r="I24" s="99" t="s">
        <v>27</v>
      </c>
      <c r="J24" s="12" t="s">
        <v>1</v>
      </c>
      <c r="L24" s="33"/>
    </row>
    <row r="25" spans="2:12" s="1" customFormat="1" ht="6.95" customHeight="1">
      <c r="B25" s="33"/>
      <c r="I25" s="98"/>
      <c r="L25" s="33"/>
    </row>
    <row r="26" spans="2:12" s="1" customFormat="1" ht="12" customHeight="1">
      <c r="B26" s="33"/>
      <c r="D26" s="97" t="s">
        <v>35</v>
      </c>
      <c r="I26" s="98"/>
      <c r="L26" s="33"/>
    </row>
    <row r="27" spans="2:12" s="6" customFormat="1" ht="16.5" customHeight="1">
      <c r="B27" s="101"/>
      <c r="E27" s="244" t="s">
        <v>1</v>
      </c>
      <c r="F27" s="244"/>
      <c r="G27" s="244"/>
      <c r="H27" s="244"/>
      <c r="I27" s="102"/>
      <c r="L27" s="101"/>
    </row>
    <row r="28" spans="2:12" s="1" customFormat="1" ht="6.95" customHeight="1">
      <c r="B28" s="33"/>
      <c r="I28" s="98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103"/>
      <c r="J29" s="51"/>
      <c r="K29" s="51"/>
      <c r="L29" s="33"/>
    </row>
    <row r="30" spans="2:12" s="1" customFormat="1" ht="25.35" customHeight="1">
      <c r="B30" s="33"/>
      <c r="D30" s="104" t="s">
        <v>36</v>
      </c>
      <c r="I30" s="98"/>
      <c r="J30" s="105">
        <f>ROUND(J100,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103"/>
      <c r="J31" s="51"/>
      <c r="K31" s="51"/>
      <c r="L31" s="33"/>
    </row>
    <row r="32" spans="2:12" s="1" customFormat="1" ht="14.45" customHeight="1">
      <c r="B32" s="33"/>
      <c r="F32" s="106" t="s">
        <v>38</v>
      </c>
      <c r="I32" s="107" t="s">
        <v>37</v>
      </c>
      <c r="J32" s="106" t="s">
        <v>39</v>
      </c>
      <c r="L32" s="33"/>
    </row>
    <row r="33" spans="2:12" s="1" customFormat="1" ht="14.45" customHeight="1">
      <c r="B33" s="33"/>
      <c r="D33" s="97" t="s">
        <v>40</v>
      </c>
      <c r="E33" s="97" t="s">
        <v>41</v>
      </c>
      <c r="F33" s="108">
        <f>ROUND((SUM(BE100:BE201)),  2)</f>
        <v>0</v>
      </c>
      <c r="I33" s="109">
        <v>0.21</v>
      </c>
      <c r="J33" s="108">
        <f>ROUND(((SUM(BE100:BE201))*I33),  2)</f>
        <v>0</v>
      </c>
      <c r="L33" s="33"/>
    </row>
    <row r="34" spans="2:12" s="1" customFormat="1" ht="14.45" customHeight="1">
      <c r="B34" s="33"/>
      <c r="E34" s="97" t="s">
        <v>42</v>
      </c>
      <c r="F34" s="108">
        <f>ROUND((SUM(BF100:BF201)),  2)</f>
        <v>0</v>
      </c>
      <c r="I34" s="109">
        <v>0.15</v>
      </c>
      <c r="J34" s="108">
        <f>ROUND(((SUM(BF100:BF201))*I34),  2)</f>
        <v>0</v>
      </c>
      <c r="L34" s="33"/>
    </row>
    <row r="35" spans="2:12" s="1" customFormat="1" ht="14.45" hidden="1" customHeight="1">
      <c r="B35" s="33"/>
      <c r="E35" s="97" t="s">
        <v>43</v>
      </c>
      <c r="F35" s="108">
        <f>ROUND((SUM(BG100:BG201)),  2)</f>
        <v>0</v>
      </c>
      <c r="I35" s="109">
        <v>0.21</v>
      </c>
      <c r="J35" s="108">
        <f>0</f>
        <v>0</v>
      </c>
      <c r="L35" s="33"/>
    </row>
    <row r="36" spans="2:12" s="1" customFormat="1" ht="14.45" hidden="1" customHeight="1">
      <c r="B36" s="33"/>
      <c r="E36" s="97" t="s">
        <v>44</v>
      </c>
      <c r="F36" s="108">
        <f>ROUND((SUM(BH100:BH201)),  2)</f>
        <v>0</v>
      </c>
      <c r="I36" s="109">
        <v>0.15</v>
      </c>
      <c r="J36" s="108">
        <f>0</f>
        <v>0</v>
      </c>
      <c r="L36" s="33"/>
    </row>
    <row r="37" spans="2:12" s="1" customFormat="1" ht="14.45" hidden="1" customHeight="1">
      <c r="B37" s="33"/>
      <c r="E37" s="97" t="s">
        <v>45</v>
      </c>
      <c r="F37" s="108">
        <f>ROUND((SUM(BI100:BI201)),  2)</f>
        <v>0</v>
      </c>
      <c r="I37" s="109">
        <v>0</v>
      </c>
      <c r="J37" s="108">
        <f>0</f>
        <v>0</v>
      </c>
      <c r="L37" s="33"/>
    </row>
    <row r="38" spans="2:12" s="1" customFormat="1" ht="6.95" customHeight="1">
      <c r="B38" s="33"/>
      <c r="I38" s="98"/>
      <c r="L38" s="33"/>
    </row>
    <row r="39" spans="2:12" s="1" customFormat="1" ht="25.35" customHeight="1">
      <c r="B39" s="33"/>
      <c r="C39" s="110"/>
      <c r="D39" s="111" t="s">
        <v>46</v>
      </c>
      <c r="E39" s="112"/>
      <c r="F39" s="112"/>
      <c r="G39" s="113" t="s">
        <v>47</v>
      </c>
      <c r="H39" s="114" t="s">
        <v>48</v>
      </c>
      <c r="I39" s="115"/>
      <c r="J39" s="116">
        <f>SUM(J30:J37)</f>
        <v>0</v>
      </c>
      <c r="K39" s="117"/>
      <c r="L39" s="33"/>
    </row>
    <row r="40" spans="2:12" s="1" customFormat="1" ht="14.45" customHeight="1">
      <c r="B40" s="118"/>
      <c r="C40" s="119"/>
      <c r="D40" s="119"/>
      <c r="E40" s="119"/>
      <c r="F40" s="119"/>
      <c r="G40" s="119"/>
      <c r="H40" s="119"/>
      <c r="I40" s="120"/>
      <c r="J40" s="119"/>
      <c r="K40" s="119"/>
      <c r="L40" s="33"/>
    </row>
    <row r="44" spans="2:12" s="1" customFormat="1" ht="6.95" customHeight="1">
      <c r="B44" s="121"/>
      <c r="C44" s="122"/>
      <c r="D44" s="122"/>
      <c r="E44" s="122"/>
      <c r="F44" s="122"/>
      <c r="G44" s="122"/>
      <c r="H44" s="122"/>
      <c r="I44" s="123"/>
      <c r="J44" s="122"/>
      <c r="K44" s="122"/>
      <c r="L44" s="33"/>
    </row>
    <row r="45" spans="2:12" s="1" customFormat="1" ht="24.95" customHeight="1">
      <c r="B45" s="29"/>
      <c r="C45" s="18" t="s">
        <v>90</v>
      </c>
      <c r="D45" s="30"/>
      <c r="E45" s="30"/>
      <c r="F45" s="30"/>
      <c r="G45" s="30"/>
      <c r="H45" s="30"/>
      <c r="I45" s="98"/>
      <c r="J45" s="30"/>
      <c r="K45" s="30"/>
      <c r="L45" s="33"/>
    </row>
    <row r="46" spans="2:12" s="1" customFormat="1" ht="6.95" customHeight="1">
      <c r="B46" s="29"/>
      <c r="C46" s="30"/>
      <c r="D46" s="30"/>
      <c r="E46" s="30"/>
      <c r="F46" s="30"/>
      <c r="G46" s="30"/>
      <c r="H46" s="30"/>
      <c r="I46" s="98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8"/>
      <c r="J47" s="30"/>
      <c r="K47" s="30"/>
      <c r="L47" s="33"/>
    </row>
    <row r="48" spans="2:12" s="1" customFormat="1" ht="16.5" customHeight="1">
      <c r="B48" s="29"/>
      <c r="C48" s="30"/>
      <c r="D48" s="30"/>
      <c r="E48" s="245" t="str">
        <f>E7</f>
        <v>Oprava zásobovací rampy MŠ Barvířská</v>
      </c>
      <c r="F48" s="246"/>
      <c r="G48" s="246"/>
      <c r="H48" s="246"/>
      <c r="I48" s="98"/>
      <c r="J48" s="30"/>
      <c r="K48" s="30"/>
      <c r="L48" s="33"/>
    </row>
    <row r="49" spans="2:47" s="1" customFormat="1" ht="12" customHeight="1">
      <c r="B49" s="29"/>
      <c r="C49" s="24" t="s">
        <v>88</v>
      </c>
      <c r="D49" s="30"/>
      <c r="E49" s="30"/>
      <c r="F49" s="30"/>
      <c r="G49" s="30"/>
      <c r="H49" s="30"/>
      <c r="I49" s="98"/>
      <c r="J49" s="30"/>
      <c r="K49" s="30"/>
      <c r="L49" s="33"/>
    </row>
    <row r="50" spans="2:47" s="1" customFormat="1" ht="16.5" customHeight="1">
      <c r="B50" s="29"/>
      <c r="C50" s="30"/>
      <c r="D50" s="30"/>
      <c r="E50" s="217" t="str">
        <f>E9</f>
        <v>165a - SO 01 Oprava zásobovací rampy</v>
      </c>
      <c r="F50" s="216"/>
      <c r="G50" s="216"/>
      <c r="H50" s="216"/>
      <c r="I50" s="98"/>
      <c r="J50" s="30"/>
      <c r="K50" s="30"/>
      <c r="L50" s="33"/>
    </row>
    <row r="51" spans="2:47" s="1" customFormat="1" ht="6.95" customHeight="1">
      <c r="B51" s="29"/>
      <c r="C51" s="30"/>
      <c r="D51" s="30"/>
      <c r="E51" s="30"/>
      <c r="F51" s="30"/>
      <c r="G51" s="30"/>
      <c r="H51" s="30"/>
      <c r="I51" s="98"/>
      <c r="J51" s="30"/>
      <c r="K51" s="30"/>
      <c r="L51" s="33"/>
    </row>
    <row r="52" spans="2:47" s="1" customFormat="1" ht="12" customHeight="1">
      <c r="B52" s="29"/>
      <c r="C52" s="24" t="s">
        <v>20</v>
      </c>
      <c r="D52" s="30"/>
      <c r="E52" s="30"/>
      <c r="F52" s="22" t="str">
        <f>F12</f>
        <v>Liberec</v>
      </c>
      <c r="G52" s="30"/>
      <c r="H52" s="30"/>
      <c r="I52" s="99" t="s">
        <v>22</v>
      </c>
      <c r="J52" s="50" t="str">
        <f>IF(J12="","",J12)</f>
        <v>4. 11. 2019</v>
      </c>
      <c r="K52" s="30"/>
      <c r="L52" s="33"/>
    </row>
    <row r="53" spans="2:47" s="1" customFormat="1" ht="6.95" customHeight="1">
      <c r="B53" s="29"/>
      <c r="C53" s="30"/>
      <c r="D53" s="30"/>
      <c r="E53" s="30"/>
      <c r="F53" s="30"/>
      <c r="G53" s="30"/>
      <c r="H53" s="30"/>
      <c r="I53" s="98"/>
      <c r="J53" s="30"/>
      <c r="K53" s="30"/>
      <c r="L53" s="33"/>
    </row>
    <row r="54" spans="2:47" s="1" customFormat="1" ht="13.7" customHeight="1">
      <c r="B54" s="29"/>
      <c r="C54" s="24" t="s">
        <v>24</v>
      </c>
      <c r="D54" s="30"/>
      <c r="E54" s="30"/>
      <c r="F54" s="22" t="str">
        <f>E15</f>
        <v>MML</v>
      </c>
      <c r="G54" s="30"/>
      <c r="H54" s="30"/>
      <c r="I54" s="99" t="s">
        <v>30</v>
      </c>
      <c r="J54" s="27" t="str">
        <f>E21</f>
        <v>Bortis Weinfurter</v>
      </c>
      <c r="K54" s="30"/>
      <c r="L54" s="33"/>
    </row>
    <row r="55" spans="2:47" s="1" customFormat="1" ht="13.7" customHeight="1">
      <c r="B55" s="29"/>
      <c r="C55" s="24" t="s">
        <v>28</v>
      </c>
      <c r="D55" s="30"/>
      <c r="E55" s="30"/>
      <c r="F55" s="22" t="str">
        <f>IF(E18="","",E18)</f>
        <v>Vyplň údaj</v>
      </c>
      <c r="G55" s="30"/>
      <c r="H55" s="30"/>
      <c r="I55" s="99" t="s">
        <v>33</v>
      </c>
      <c r="J55" s="27" t="str">
        <f>E24</f>
        <v>Boris Weinfurter</v>
      </c>
      <c r="K55" s="30"/>
      <c r="L55" s="33"/>
    </row>
    <row r="56" spans="2:47" s="1" customFormat="1" ht="10.35" customHeight="1">
      <c r="B56" s="29"/>
      <c r="C56" s="30"/>
      <c r="D56" s="30"/>
      <c r="E56" s="30"/>
      <c r="F56" s="30"/>
      <c r="G56" s="30"/>
      <c r="H56" s="30"/>
      <c r="I56" s="98"/>
      <c r="J56" s="30"/>
      <c r="K56" s="30"/>
      <c r="L56" s="33"/>
    </row>
    <row r="57" spans="2:47" s="1" customFormat="1" ht="29.25" customHeight="1">
      <c r="B57" s="29"/>
      <c r="C57" s="124" t="s">
        <v>91</v>
      </c>
      <c r="D57" s="125"/>
      <c r="E57" s="125"/>
      <c r="F57" s="125"/>
      <c r="G57" s="125"/>
      <c r="H57" s="125"/>
      <c r="I57" s="126"/>
      <c r="J57" s="127" t="s">
        <v>92</v>
      </c>
      <c r="K57" s="125"/>
      <c r="L57" s="33"/>
    </row>
    <row r="58" spans="2:47" s="1" customFormat="1" ht="10.35" customHeight="1">
      <c r="B58" s="29"/>
      <c r="C58" s="30"/>
      <c r="D58" s="30"/>
      <c r="E58" s="30"/>
      <c r="F58" s="30"/>
      <c r="G58" s="30"/>
      <c r="H58" s="30"/>
      <c r="I58" s="98"/>
      <c r="J58" s="30"/>
      <c r="K58" s="30"/>
      <c r="L58" s="33"/>
    </row>
    <row r="59" spans="2:47" s="1" customFormat="1" ht="22.9" customHeight="1">
      <c r="B59" s="29"/>
      <c r="C59" s="128" t="s">
        <v>93</v>
      </c>
      <c r="D59" s="30"/>
      <c r="E59" s="30"/>
      <c r="F59" s="30"/>
      <c r="G59" s="30"/>
      <c r="H59" s="30"/>
      <c r="I59" s="98"/>
      <c r="J59" s="68">
        <f>J100</f>
        <v>0</v>
      </c>
      <c r="K59" s="30"/>
      <c r="L59" s="33"/>
      <c r="AU59" s="12" t="s">
        <v>94</v>
      </c>
    </row>
    <row r="60" spans="2:47" s="7" customFormat="1" ht="24.95" customHeight="1">
      <c r="B60" s="129"/>
      <c r="C60" s="130"/>
      <c r="D60" s="131" t="s">
        <v>95</v>
      </c>
      <c r="E60" s="132"/>
      <c r="F60" s="132"/>
      <c r="G60" s="132"/>
      <c r="H60" s="132"/>
      <c r="I60" s="133"/>
      <c r="J60" s="134">
        <f>J101</f>
        <v>0</v>
      </c>
      <c r="K60" s="130"/>
      <c r="L60" s="135"/>
    </row>
    <row r="61" spans="2:47" s="8" customFormat="1" ht="19.899999999999999" customHeight="1">
      <c r="B61" s="136"/>
      <c r="C61" s="137"/>
      <c r="D61" s="138" t="s">
        <v>96</v>
      </c>
      <c r="E61" s="139"/>
      <c r="F61" s="139"/>
      <c r="G61" s="139"/>
      <c r="H61" s="139"/>
      <c r="I61" s="140"/>
      <c r="J61" s="141">
        <f>J102</f>
        <v>0</v>
      </c>
      <c r="K61" s="137"/>
      <c r="L61" s="142"/>
    </row>
    <row r="62" spans="2:47" s="8" customFormat="1" ht="19.899999999999999" customHeight="1">
      <c r="B62" s="136"/>
      <c r="C62" s="137"/>
      <c r="D62" s="138" t="s">
        <v>97</v>
      </c>
      <c r="E62" s="139"/>
      <c r="F62" s="139"/>
      <c r="G62" s="139"/>
      <c r="H62" s="139"/>
      <c r="I62" s="140"/>
      <c r="J62" s="141">
        <f>J109</f>
        <v>0</v>
      </c>
      <c r="K62" s="137"/>
      <c r="L62" s="142"/>
    </row>
    <row r="63" spans="2:47" s="8" customFormat="1" ht="19.899999999999999" customHeight="1">
      <c r="B63" s="136"/>
      <c r="C63" s="137"/>
      <c r="D63" s="138" t="s">
        <v>98</v>
      </c>
      <c r="E63" s="139"/>
      <c r="F63" s="139"/>
      <c r="G63" s="139"/>
      <c r="H63" s="139"/>
      <c r="I63" s="140"/>
      <c r="J63" s="141">
        <f>J111</f>
        <v>0</v>
      </c>
      <c r="K63" s="137"/>
      <c r="L63" s="142"/>
    </row>
    <row r="64" spans="2:47" s="8" customFormat="1" ht="19.899999999999999" customHeight="1">
      <c r="B64" s="136"/>
      <c r="C64" s="137"/>
      <c r="D64" s="138" t="s">
        <v>99</v>
      </c>
      <c r="E64" s="139"/>
      <c r="F64" s="139"/>
      <c r="G64" s="139"/>
      <c r="H64" s="139"/>
      <c r="I64" s="140"/>
      <c r="J64" s="141">
        <f>J116</f>
        <v>0</v>
      </c>
      <c r="K64" s="137"/>
      <c r="L64" s="142"/>
    </row>
    <row r="65" spans="2:12" s="8" customFormat="1" ht="19.899999999999999" customHeight="1">
      <c r="B65" s="136"/>
      <c r="C65" s="137"/>
      <c r="D65" s="138" t="s">
        <v>100</v>
      </c>
      <c r="E65" s="139"/>
      <c r="F65" s="139"/>
      <c r="G65" s="139"/>
      <c r="H65" s="139"/>
      <c r="I65" s="140"/>
      <c r="J65" s="141">
        <f>J124</f>
        <v>0</v>
      </c>
      <c r="K65" s="137"/>
      <c r="L65" s="142"/>
    </row>
    <row r="66" spans="2:12" s="8" customFormat="1" ht="19.899999999999999" customHeight="1">
      <c r="B66" s="136"/>
      <c r="C66" s="137"/>
      <c r="D66" s="138" t="s">
        <v>101</v>
      </c>
      <c r="E66" s="139"/>
      <c r="F66" s="139"/>
      <c r="G66" s="139"/>
      <c r="H66" s="139"/>
      <c r="I66" s="140"/>
      <c r="J66" s="141">
        <f>J130</f>
        <v>0</v>
      </c>
      <c r="K66" s="137"/>
      <c r="L66" s="142"/>
    </row>
    <row r="67" spans="2:12" s="8" customFormat="1" ht="19.899999999999999" customHeight="1">
      <c r="B67" s="136"/>
      <c r="C67" s="137"/>
      <c r="D67" s="138" t="s">
        <v>102</v>
      </c>
      <c r="E67" s="139"/>
      <c r="F67" s="139"/>
      <c r="G67" s="139"/>
      <c r="H67" s="139"/>
      <c r="I67" s="140"/>
      <c r="J67" s="141">
        <f>J136</f>
        <v>0</v>
      </c>
      <c r="K67" s="137"/>
      <c r="L67" s="142"/>
    </row>
    <row r="68" spans="2:12" s="8" customFormat="1" ht="19.899999999999999" customHeight="1">
      <c r="B68" s="136"/>
      <c r="C68" s="137"/>
      <c r="D68" s="138" t="s">
        <v>103</v>
      </c>
      <c r="E68" s="139"/>
      <c r="F68" s="139"/>
      <c r="G68" s="139"/>
      <c r="H68" s="139"/>
      <c r="I68" s="140"/>
      <c r="J68" s="141">
        <f>J148</f>
        <v>0</v>
      </c>
      <c r="K68" s="137"/>
      <c r="L68" s="142"/>
    </row>
    <row r="69" spans="2:12" s="8" customFormat="1" ht="19.899999999999999" customHeight="1">
      <c r="B69" s="136"/>
      <c r="C69" s="137"/>
      <c r="D69" s="138" t="s">
        <v>104</v>
      </c>
      <c r="E69" s="139"/>
      <c r="F69" s="139"/>
      <c r="G69" s="139"/>
      <c r="H69" s="139"/>
      <c r="I69" s="140"/>
      <c r="J69" s="141">
        <f>J154</f>
        <v>0</v>
      </c>
      <c r="K69" s="137"/>
      <c r="L69" s="142"/>
    </row>
    <row r="70" spans="2:12" s="7" customFormat="1" ht="24.95" customHeight="1">
      <c r="B70" s="129"/>
      <c r="C70" s="130"/>
      <c r="D70" s="131" t="s">
        <v>105</v>
      </c>
      <c r="E70" s="132"/>
      <c r="F70" s="132"/>
      <c r="G70" s="132"/>
      <c r="H70" s="132"/>
      <c r="I70" s="133"/>
      <c r="J70" s="134">
        <f>J156</f>
        <v>0</v>
      </c>
      <c r="K70" s="130"/>
      <c r="L70" s="135"/>
    </row>
    <row r="71" spans="2:12" s="8" customFormat="1" ht="19.899999999999999" customHeight="1">
      <c r="B71" s="136"/>
      <c r="C71" s="137"/>
      <c r="D71" s="138" t="s">
        <v>106</v>
      </c>
      <c r="E71" s="139"/>
      <c r="F71" s="139"/>
      <c r="G71" s="139"/>
      <c r="H71" s="139"/>
      <c r="I71" s="140"/>
      <c r="J71" s="141">
        <f>J157</f>
        <v>0</v>
      </c>
      <c r="K71" s="137"/>
      <c r="L71" s="142"/>
    </row>
    <row r="72" spans="2:12" s="8" customFormat="1" ht="19.899999999999999" customHeight="1">
      <c r="B72" s="136"/>
      <c r="C72" s="137"/>
      <c r="D72" s="138" t="s">
        <v>107</v>
      </c>
      <c r="E72" s="139"/>
      <c r="F72" s="139"/>
      <c r="G72" s="139"/>
      <c r="H72" s="139"/>
      <c r="I72" s="140"/>
      <c r="J72" s="141">
        <f>J160</f>
        <v>0</v>
      </c>
      <c r="K72" s="137"/>
      <c r="L72" s="142"/>
    </row>
    <row r="73" spans="2:12" s="8" customFormat="1" ht="19.899999999999999" customHeight="1">
      <c r="B73" s="136"/>
      <c r="C73" s="137"/>
      <c r="D73" s="138" t="s">
        <v>108</v>
      </c>
      <c r="E73" s="139"/>
      <c r="F73" s="139"/>
      <c r="G73" s="139"/>
      <c r="H73" s="139"/>
      <c r="I73" s="140"/>
      <c r="J73" s="141">
        <f>J175</f>
        <v>0</v>
      </c>
      <c r="K73" s="137"/>
      <c r="L73" s="142"/>
    </row>
    <row r="74" spans="2:12" s="8" customFormat="1" ht="19.899999999999999" customHeight="1">
      <c r="B74" s="136"/>
      <c r="C74" s="137"/>
      <c r="D74" s="138" t="s">
        <v>109</v>
      </c>
      <c r="E74" s="139"/>
      <c r="F74" s="139"/>
      <c r="G74" s="139"/>
      <c r="H74" s="139"/>
      <c r="I74" s="140"/>
      <c r="J74" s="141">
        <f>J185</f>
        <v>0</v>
      </c>
      <c r="K74" s="137"/>
      <c r="L74" s="142"/>
    </row>
    <row r="75" spans="2:12" s="7" customFormat="1" ht="24.95" customHeight="1">
      <c r="B75" s="129"/>
      <c r="C75" s="130"/>
      <c r="D75" s="131" t="s">
        <v>110</v>
      </c>
      <c r="E75" s="132"/>
      <c r="F75" s="132"/>
      <c r="G75" s="132"/>
      <c r="H75" s="132"/>
      <c r="I75" s="133"/>
      <c r="J75" s="134">
        <f>J190</f>
        <v>0</v>
      </c>
      <c r="K75" s="130"/>
      <c r="L75" s="135"/>
    </row>
    <row r="76" spans="2:12" s="7" customFormat="1" ht="24.95" customHeight="1">
      <c r="B76" s="129"/>
      <c r="C76" s="130"/>
      <c r="D76" s="131" t="s">
        <v>111</v>
      </c>
      <c r="E76" s="132"/>
      <c r="F76" s="132"/>
      <c r="G76" s="132"/>
      <c r="H76" s="132"/>
      <c r="I76" s="133"/>
      <c r="J76" s="134">
        <f>J192</f>
        <v>0</v>
      </c>
      <c r="K76" s="130"/>
      <c r="L76" s="135"/>
    </row>
    <row r="77" spans="2:12" s="7" customFormat="1" ht="24.95" customHeight="1">
      <c r="B77" s="129"/>
      <c r="C77" s="130"/>
      <c r="D77" s="131" t="s">
        <v>112</v>
      </c>
      <c r="E77" s="132"/>
      <c r="F77" s="132"/>
      <c r="G77" s="132"/>
      <c r="H77" s="132"/>
      <c r="I77" s="133"/>
      <c r="J77" s="134">
        <f>J195</f>
        <v>0</v>
      </c>
      <c r="K77" s="130"/>
      <c r="L77" s="135"/>
    </row>
    <row r="78" spans="2:12" s="8" customFormat="1" ht="19.899999999999999" customHeight="1">
      <c r="B78" s="136"/>
      <c r="C78" s="137"/>
      <c r="D78" s="138" t="s">
        <v>113</v>
      </c>
      <c r="E78" s="139"/>
      <c r="F78" s="139"/>
      <c r="G78" s="139"/>
      <c r="H78" s="139"/>
      <c r="I78" s="140"/>
      <c r="J78" s="141">
        <f>J196</f>
        <v>0</v>
      </c>
      <c r="K78" s="137"/>
      <c r="L78" s="142"/>
    </row>
    <row r="79" spans="2:12" s="8" customFormat="1" ht="19.899999999999999" customHeight="1">
      <c r="B79" s="136"/>
      <c r="C79" s="137"/>
      <c r="D79" s="138" t="s">
        <v>114</v>
      </c>
      <c r="E79" s="139"/>
      <c r="F79" s="139"/>
      <c r="G79" s="139"/>
      <c r="H79" s="139"/>
      <c r="I79" s="140"/>
      <c r="J79" s="141">
        <f>J198</f>
        <v>0</v>
      </c>
      <c r="K79" s="137"/>
      <c r="L79" s="142"/>
    </row>
    <row r="80" spans="2:12" s="8" customFormat="1" ht="19.899999999999999" customHeight="1">
      <c r="B80" s="136"/>
      <c r="C80" s="137"/>
      <c r="D80" s="138" t="s">
        <v>115</v>
      </c>
      <c r="E80" s="139"/>
      <c r="F80" s="139"/>
      <c r="G80" s="139"/>
      <c r="H80" s="139"/>
      <c r="I80" s="140"/>
      <c r="J80" s="141">
        <f>J200</f>
        <v>0</v>
      </c>
      <c r="K80" s="137"/>
      <c r="L80" s="142"/>
    </row>
    <row r="81" spans="2:12" s="1" customFormat="1" ht="21.75" customHeight="1">
      <c r="B81" s="29"/>
      <c r="C81" s="30"/>
      <c r="D81" s="30"/>
      <c r="E81" s="30"/>
      <c r="F81" s="30"/>
      <c r="G81" s="30"/>
      <c r="H81" s="30"/>
      <c r="I81" s="98"/>
      <c r="J81" s="30"/>
      <c r="K81" s="30"/>
      <c r="L81" s="33"/>
    </row>
    <row r="82" spans="2:12" s="1" customFormat="1" ht="6.95" customHeight="1">
      <c r="B82" s="41"/>
      <c r="C82" s="42"/>
      <c r="D82" s="42"/>
      <c r="E82" s="42"/>
      <c r="F82" s="42"/>
      <c r="G82" s="42"/>
      <c r="H82" s="42"/>
      <c r="I82" s="120"/>
      <c r="J82" s="42"/>
      <c r="K82" s="42"/>
      <c r="L82" s="33"/>
    </row>
    <row r="86" spans="2:12" s="1" customFormat="1" ht="6.95" customHeight="1">
      <c r="B86" s="43"/>
      <c r="C86" s="44"/>
      <c r="D86" s="44"/>
      <c r="E86" s="44"/>
      <c r="F86" s="44"/>
      <c r="G86" s="44"/>
      <c r="H86" s="44"/>
      <c r="I86" s="123"/>
      <c r="J86" s="44"/>
      <c r="K86" s="44"/>
      <c r="L86" s="33"/>
    </row>
    <row r="87" spans="2:12" s="1" customFormat="1" ht="24.95" customHeight="1">
      <c r="B87" s="29"/>
      <c r="C87" s="18" t="s">
        <v>116</v>
      </c>
      <c r="D87" s="30"/>
      <c r="E87" s="30"/>
      <c r="F87" s="30"/>
      <c r="G87" s="30"/>
      <c r="H87" s="30"/>
      <c r="I87" s="98"/>
      <c r="J87" s="30"/>
      <c r="K87" s="30"/>
      <c r="L87" s="33"/>
    </row>
    <row r="88" spans="2:12" s="1" customFormat="1" ht="6.95" customHeight="1">
      <c r="B88" s="29"/>
      <c r="C88" s="30"/>
      <c r="D88" s="30"/>
      <c r="E88" s="30"/>
      <c r="F88" s="30"/>
      <c r="G88" s="30"/>
      <c r="H88" s="30"/>
      <c r="I88" s="98"/>
      <c r="J88" s="30"/>
      <c r="K88" s="30"/>
      <c r="L88" s="33"/>
    </row>
    <row r="89" spans="2:12" s="1" customFormat="1" ht="12" customHeight="1">
      <c r="B89" s="29"/>
      <c r="C89" s="24" t="s">
        <v>16</v>
      </c>
      <c r="D89" s="30"/>
      <c r="E89" s="30"/>
      <c r="F89" s="30"/>
      <c r="G89" s="30"/>
      <c r="H89" s="30"/>
      <c r="I89" s="98"/>
      <c r="J89" s="30"/>
      <c r="K89" s="30"/>
      <c r="L89" s="33"/>
    </row>
    <row r="90" spans="2:12" s="1" customFormat="1" ht="16.5" customHeight="1">
      <c r="B90" s="29"/>
      <c r="C90" s="30"/>
      <c r="D90" s="30"/>
      <c r="E90" s="245" t="str">
        <f>E7</f>
        <v>Oprava zásobovací rampy MŠ Barvířská</v>
      </c>
      <c r="F90" s="246"/>
      <c r="G90" s="246"/>
      <c r="H90" s="246"/>
      <c r="I90" s="98"/>
      <c r="J90" s="30"/>
      <c r="K90" s="30"/>
      <c r="L90" s="33"/>
    </row>
    <row r="91" spans="2:12" s="1" customFormat="1" ht="12" customHeight="1">
      <c r="B91" s="29"/>
      <c r="C91" s="24" t="s">
        <v>88</v>
      </c>
      <c r="D91" s="30"/>
      <c r="E91" s="30"/>
      <c r="F91" s="30"/>
      <c r="G91" s="30"/>
      <c r="H91" s="30"/>
      <c r="I91" s="98"/>
      <c r="J91" s="30"/>
      <c r="K91" s="30"/>
      <c r="L91" s="33"/>
    </row>
    <row r="92" spans="2:12" s="1" customFormat="1" ht="16.5" customHeight="1">
      <c r="B92" s="29"/>
      <c r="C92" s="30"/>
      <c r="D92" s="30"/>
      <c r="E92" s="217" t="str">
        <f>E9</f>
        <v>165a - SO 01 Oprava zásobovací rampy</v>
      </c>
      <c r="F92" s="216"/>
      <c r="G92" s="216"/>
      <c r="H92" s="216"/>
      <c r="I92" s="98"/>
      <c r="J92" s="30"/>
      <c r="K92" s="30"/>
      <c r="L92" s="33"/>
    </row>
    <row r="93" spans="2:12" s="1" customFormat="1" ht="6.95" customHeight="1">
      <c r="B93" s="29"/>
      <c r="C93" s="30"/>
      <c r="D93" s="30"/>
      <c r="E93" s="30"/>
      <c r="F93" s="30"/>
      <c r="G93" s="30"/>
      <c r="H93" s="30"/>
      <c r="I93" s="98"/>
      <c r="J93" s="30"/>
      <c r="K93" s="30"/>
      <c r="L93" s="33"/>
    </row>
    <row r="94" spans="2:12" s="1" customFormat="1" ht="12" customHeight="1">
      <c r="B94" s="29"/>
      <c r="C94" s="24" t="s">
        <v>20</v>
      </c>
      <c r="D94" s="30"/>
      <c r="E94" s="30"/>
      <c r="F94" s="22" t="str">
        <f>F12</f>
        <v>Liberec</v>
      </c>
      <c r="G94" s="30"/>
      <c r="H94" s="30"/>
      <c r="I94" s="99" t="s">
        <v>22</v>
      </c>
      <c r="J94" s="50" t="str">
        <f>IF(J12="","",J12)</f>
        <v>4. 11. 2019</v>
      </c>
      <c r="K94" s="30"/>
      <c r="L94" s="33"/>
    </row>
    <row r="95" spans="2:12" s="1" customFormat="1" ht="6.95" customHeight="1">
      <c r="B95" s="29"/>
      <c r="C95" s="30"/>
      <c r="D95" s="30"/>
      <c r="E95" s="30"/>
      <c r="F95" s="30"/>
      <c r="G95" s="30"/>
      <c r="H95" s="30"/>
      <c r="I95" s="98"/>
      <c r="J95" s="30"/>
      <c r="K95" s="30"/>
      <c r="L95" s="33"/>
    </row>
    <row r="96" spans="2:12" s="1" customFormat="1" ht="13.7" customHeight="1">
      <c r="B96" s="29"/>
      <c r="C96" s="24" t="s">
        <v>24</v>
      </c>
      <c r="D96" s="30"/>
      <c r="E96" s="30"/>
      <c r="F96" s="22" t="str">
        <f>E15</f>
        <v>MML</v>
      </c>
      <c r="G96" s="30"/>
      <c r="H96" s="30"/>
      <c r="I96" s="99" t="s">
        <v>30</v>
      </c>
      <c r="J96" s="27" t="str">
        <f>E21</f>
        <v>Bortis Weinfurter</v>
      </c>
      <c r="K96" s="30"/>
      <c r="L96" s="33"/>
    </row>
    <row r="97" spans="2:65" s="1" customFormat="1" ht="13.7" customHeight="1">
      <c r="B97" s="29"/>
      <c r="C97" s="24" t="s">
        <v>28</v>
      </c>
      <c r="D97" s="30"/>
      <c r="E97" s="30"/>
      <c r="F97" s="22" t="str">
        <f>IF(E18="","",E18)</f>
        <v>Vyplň údaj</v>
      </c>
      <c r="G97" s="30"/>
      <c r="H97" s="30"/>
      <c r="I97" s="99" t="s">
        <v>33</v>
      </c>
      <c r="J97" s="27" t="str">
        <f>E24</f>
        <v>Boris Weinfurter</v>
      </c>
      <c r="K97" s="30"/>
      <c r="L97" s="33"/>
    </row>
    <row r="98" spans="2:65" s="1" customFormat="1" ht="10.35" customHeight="1">
      <c r="B98" s="29"/>
      <c r="C98" s="30"/>
      <c r="D98" s="30"/>
      <c r="E98" s="30"/>
      <c r="F98" s="30"/>
      <c r="G98" s="30"/>
      <c r="H98" s="30"/>
      <c r="I98" s="98"/>
      <c r="J98" s="30"/>
      <c r="K98" s="30"/>
      <c r="L98" s="33"/>
    </row>
    <row r="99" spans="2:65" s="9" customFormat="1" ht="29.25" customHeight="1">
      <c r="B99" s="143"/>
      <c r="C99" s="144" t="s">
        <v>117</v>
      </c>
      <c r="D99" s="145" t="s">
        <v>55</v>
      </c>
      <c r="E99" s="145" t="s">
        <v>51</v>
      </c>
      <c r="F99" s="145" t="s">
        <v>52</v>
      </c>
      <c r="G99" s="145" t="s">
        <v>118</v>
      </c>
      <c r="H99" s="145" t="s">
        <v>119</v>
      </c>
      <c r="I99" s="146" t="s">
        <v>120</v>
      </c>
      <c r="J99" s="147" t="s">
        <v>92</v>
      </c>
      <c r="K99" s="148" t="s">
        <v>121</v>
      </c>
      <c r="L99" s="149"/>
      <c r="M99" s="59" t="s">
        <v>1</v>
      </c>
      <c r="N99" s="60" t="s">
        <v>40</v>
      </c>
      <c r="O99" s="60" t="s">
        <v>122</v>
      </c>
      <c r="P99" s="60" t="s">
        <v>123</v>
      </c>
      <c r="Q99" s="60" t="s">
        <v>124</v>
      </c>
      <c r="R99" s="60" t="s">
        <v>125</v>
      </c>
      <c r="S99" s="60" t="s">
        <v>126</v>
      </c>
      <c r="T99" s="61" t="s">
        <v>127</v>
      </c>
    </row>
    <row r="100" spans="2:65" s="1" customFormat="1" ht="22.9" customHeight="1">
      <c r="B100" s="29"/>
      <c r="C100" s="66" t="s">
        <v>128</v>
      </c>
      <c r="D100" s="30"/>
      <c r="E100" s="30"/>
      <c r="F100" s="30"/>
      <c r="G100" s="30"/>
      <c r="H100" s="30"/>
      <c r="I100" s="98"/>
      <c r="J100" s="150">
        <f>BK100</f>
        <v>0</v>
      </c>
      <c r="K100" s="30"/>
      <c r="L100" s="33"/>
      <c r="M100" s="62"/>
      <c r="N100" s="63"/>
      <c r="O100" s="63"/>
      <c r="P100" s="151">
        <f>P101+P156+P190+P192+P195</f>
        <v>0</v>
      </c>
      <c r="Q100" s="63"/>
      <c r="R100" s="151">
        <f>R101+R156+R190+R192+R195</f>
        <v>15.567160899999999</v>
      </c>
      <c r="S100" s="63"/>
      <c r="T100" s="152">
        <f>T101+T156+T190+T192+T195</f>
        <v>24.832374999999995</v>
      </c>
      <c r="AT100" s="12" t="s">
        <v>69</v>
      </c>
      <c r="AU100" s="12" t="s">
        <v>94</v>
      </c>
      <c r="BK100" s="153">
        <f>BK101+BK156+BK190+BK192+BK195</f>
        <v>0</v>
      </c>
    </row>
    <row r="101" spans="2:65" s="10" customFormat="1" ht="25.9" customHeight="1">
      <c r="B101" s="154"/>
      <c r="C101" s="155"/>
      <c r="D101" s="156" t="s">
        <v>69</v>
      </c>
      <c r="E101" s="157" t="s">
        <v>129</v>
      </c>
      <c r="F101" s="157" t="s">
        <v>130</v>
      </c>
      <c r="G101" s="155"/>
      <c r="H101" s="155"/>
      <c r="I101" s="158"/>
      <c r="J101" s="159">
        <f>BK101</f>
        <v>0</v>
      </c>
      <c r="K101" s="155"/>
      <c r="L101" s="160"/>
      <c r="M101" s="161"/>
      <c r="N101" s="162"/>
      <c r="O101" s="162"/>
      <c r="P101" s="163">
        <f>P102+P109+P111+P116+P124+P130+P136+P148+P154</f>
        <v>0</v>
      </c>
      <c r="Q101" s="162"/>
      <c r="R101" s="163">
        <f>R102+R109+R111+R116+R124+R130+R136+R148+R154</f>
        <v>14.3396759</v>
      </c>
      <c r="S101" s="162"/>
      <c r="T101" s="164">
        <f>T102+T109+T111+T116+T124+T130+T136+T148+T154</f>
        <v>24.679999999999996</v>
      </c>
      <c r="AR101" s="165" t="s">
        <v>78</v>
      </c>
      <c r="AT101" s="166" t="s">
        <v>69</v>
      </c>
      <c r="AU101" s="166" t="s">
        <v>70</v>
      </c>
      <c r="AY101" s="165" t="s">
        <v>131</v>
      </c>
      <c r="BK101" s="167">
        <f>BK102+BK109+BK111+BK116+BK124+BK130+BK136+BK148+BK154</f>
        <v>0</v>
      </c>
    </row>
    <row r="102" spans="2:65" s="10" customFormat="1" ht="22.9" customHeight="1">
      <c r="B102" s="154"/>
      <c r="C102" s="155"/>
      <c r="D102" s="156" t="s">
        <v>69</v>
      </c>
      <c r="E102" s="168" t="s">
        <v>78</v>
      </c>
      <c r="F102" s="168" t="s">
        <v>132</v>
      </c>
      <c r="G102" s="155"/>
      <c r="H102" s="155"/>
      <c r="I102" s="158"/>
      <c r="J102" s="169">
        <f>BK102</f>
        <v>0</v>
      </c>
      <c r="K102" s="155"/>
      <c r="L102" s="160"/>
      <c r="M102" s="161"/>
      <c r="N102" s="162"/>
      <c r="O102" s="162"/>
      <c r="P102" s="163">
        <f>SUM(P103:P108)</f>
        <v>0</v>
      </c>
      <c r="Q102" s="162"/>
      <c r="R102" s="163">
        <f>SUM(R103:R108)</f>
        <v>0</v>
      </c>
      <c r="S102" s="162"/>
      <c r="T102" s="164">
        <f>SUM(T103:T108)</f>
        <v>0</v>
      </c>
      <c r="AR102" s="165" t="s">
        <v>78</v>
      </c>
      <c r="AT102" s="166" t="s">
        <v>69</v>
      </c>
      <c r="AU102" s="166" t="s">
        <v>78</v>
      </c>
      <c r="AY102" s="165" t="s">
        <v>131</v>
      </c>
      <c r="BK102" s="167">
        <f>SUM(BK103:BK108)</f>
        <v>0</v>
      </c>
    </row>
    <row r="103" spans="2:65" s="1" customFormat="1" ht="16.5" customHeight="1">
      <c r="B103" s="29"/>
      <c r="C103" s="170" t="s">
        <v>133</v>
      </c>
      <c r="D103" s="170" t="s">
        <v>134</v>
      </c>
      <c r="E103" s="171" t="s">
        <v>135</v>
      </c>
      <c r="F103" s="172" t="s">
        <v>136</v>
      </c>
      <c r="G103" s="173" t="s">
        <v>137</v>
      </c>
      <c r="H103" s="174">
        <v>1</v>
      </c>
      <c r="I103" s="175"/>
      <c r="J103" s="176">
        <f t="shared" ref="J103:J108" si="0">ROUND(I103*H103,2)</f>
        <v>0</v>
      </c>
      <c r="K103" s="172" t="s">
        <v>138</v>
      </c>
      <c r="L103" s="33"/>
      <c r="M103" s="177" t="s">
        <v>1</v>
      </c>
      <c r="N103" s="178" t="s">
        <v>41</v>
      </c>
      <c r="O103" s="55"/>
      <c r="P103" s="179">
        <f t="shared" ref="P103:P108" si="1">O103*H103</f>
        <v>0</v>
      </c>
      <c r="Q103" s="179">
        <v>0</v>
      </c>
      <c r="R103" s="179">
        <f t="shared" ref="R103:R108" si="2">Q103*H103</f>
        <v>0</v>
      </c>
      <c r="S103" s="179">
        <v>0</v>
      </c>
      <c r="T103" s="180">
        <f t="shared" ref="T103:T108" si="3">S103*H103</f>
        <v>0</v>
      </c>
      <c r="AR103" s="12" t="s">
        <v>139</v>
      </c>
      <c r="AT103" s="12" t="s">
        <v>134</v>
      </c>
      <c r="AU103" s="12" t="s">
        <v>80</v>
      </c>
      <c r="AY103" s="12" t="s">
        <v>131</v>
      </c>
      <c r="BE103" s="181">
        <f t="shared" ref="BE103:BE108" si="4">IF(N103="základní",J103,0)</f>
        <v>0</v>
      </c>
      <c r="BF103" s="181">
        <f t="shared" ref="BF103:BF108" si="5">IF(N103="snížená",J103,0)</f>
        <v>0</v>
      </c>
      <c r="BG103" s="181">
        <f t="shared" ref="BG103:BG108" si="6">IF(N103="zákl. přenesená",J103,0)</f>
        <v>0</v>
      </c>
      <c r="BH103" s="181">
        <f t="shared" ref="BH103:BH108" si="7">IF(N103="sníž. přenesená",J103,0)</f>
        <v>0</v>
      </c>
      <c r="BI103" s="181">
        <f t="shared" ref="BI103:BI108" si="8">IF(N103="nulová",J103,0)</f>
        <v>0</v>
      </c>
      <c r="BJ103" s="12" t="s">
        <v>78</v>
      </c>
      <c r="BK103" s="181">
        <f t="shared" ref="BK103:BK108" si="9">ROUND(I103*H103,2)</f>
        <v>0</v>
      </c>
      <c r="BL103" s="12" t="s">
        <v>139</v>
      </c>
      <c r="BM103" s="12" t="s">
        <v>140</v>
      </c>
    </row>
    <row r="104" spans="2:65" s="1" customFormat="1" ht="16.5" customHeight="1">
      <c r="B104" s="29"/>
      <c r="C104" s="170" t="s">
        <v>141</v>
      </c>
      <c r="D104" s="170" t="s">
        <v>134</v>
      </c>
      <c r="E104" s="171" t="s">
        <v>142</v>
      </c>
      <c r="F104" s="172" t="s">
        <v>143</v>
      </c>
      <c r="G104" s="173" t="s">
        <v>137</v>
      </c>
      <c r="H104" s="174">
        <v>1</v>
      </c>
      <c r="I104" s="175"/>
      <c r="J104" s="176">
        <f t="shared" si="0"/>
        <v>0</v>
      </c>
      <c r="K104" s="172" t="s">
        <v>138</v>
      </c>
      <c r="L104" s="33"/>
      <c r="M104" s="177" t="s">
        <v>1</v>
      </c>
      <c r="N104" s="178" t="s">
        <v>41</v>
      </c>
      <c r="O104" s="55"/>
      <c r="P104" s="179">
        <f t="shared" si="1"/>
        <v>0</v>
      </c>
      <c r="Q104" s="179">
        <v>0</v>
      </c>
      <c r="R104" s="179">
        <f t="shared" si="2"/>
        <v>0</v>
      </c>
      <c r="S104" s="179">
        <v>0</v>
      </c>
      <c r="T104" s="180">
        <f t="shared" si="3"/>
        <v>0</v>
      </c>
      <c r="AR104" s="12" t="s">
        <v>139</v>
      </c>
      <c r="AT104" s="12" t="s">
        <v>134</v>
      </c>
      <c r="AU104" s="12" t="s">
        <v>80</v>
      </c>
      <c r="AY104" s="12" t="s">
        <v>131</v>
      </c>
      <c r="BE104" s="181">
        <f t="shared" si="4"/>
        <v>0</v>
      </c>
      <c r="BF104" s="181">
        <f t="shared" si="5"/>
        <v>0</v>
      </c>
      <c r="BG104" s="181">
        <f t="shared" si="6"/>
        <v>0</v>
      </c>
      <c r="BH104" s="181">
        <f t="shared" si="7"/>
        <v>0</v>
      </c>
      <c r="BI104" s="181">
        <f t="shared" si="8"/>
        <v>0</v>
      </c>
      <c r="BJ104" s="12" t="s">
        <v>78</v>
      </c>
      <c r="BK104" s="181">
        <f t="shared" si="9"/>
        <v>0</v>
      </c>
      <c r="BL104" s="12" t="s">
        <v>139</v>
      </c>
      <c r="BM104" s="12" t="s">
        <v>144</v>
      </c>
    </row>
    <row r="105" spans="2:65" s="1" customFormat="1" ht="16.5" customHeight="1">
      <c r="B105" s="29"/>
      <c r="C105" s="170" t="s">
        <v>145</v>
      </c>
      <c r="D105" s="170" t="s">
        <v>134</v>
      </c>
      <c r="E105" s="171" t="s">
        <v>146</v>
      </c>
      <c r="F105" s="172" t="s">
        <v>147</v>
      </c>
      <c r="G105" s="173" t="s">
        <v>137</v>
      </c>
      <c r="H105" s="174">
        <v>1</v>
      </c>
      <c r="I105" s="175"/>
      <c r="J105" s="176">
        <f t="shared" si="0"/>
        <v>0</v>
      </c>
      <c r="K105" s="172" t="s">
        <v>138</v>
      </c>
      <c r="L105" s="33"/>
      <c r="M105" s="177" t="s">
        <v>1</v>
      </c>
      <c r="N105" s="178" t="s">
        <v>41</v>
      </c>
      <c r="O105" s="55"/>
      <c r="P105" s="179">
        <f t="shared" si="1"/>
        <v>0</v>
      </c>
      <c r="Q105" s="179">
        <v>0</v>
      </c>
      <c r="R105" s="179">
        <f t="shared" si="2"/>
        <v>0</v>
      </c>
      <c r="S105" s="179">
        <v>0</v>
      </c>
      <c r="T105" s="180">
        <f t="shared" si="3"/>
        <v>0</v>
      </c>
      <c r="AR105" s="12" t="s">
        <v>139</v>
      </c>
      <c r="AT105" s="12" t="s">
        <v>134</v>
      </c>
      <c r="AU105" s="12" t="s">
        <v>80</v>
      </c>
      <c r="AY105" s="12" t="s">
        <v>131</v>
      </c>
      <c r="BE105" s="181">
        <f t="shared" si="4"/>
        <v>0</v>
      </c>
      <c r="BF105" s="181">
        <f t="shared" si="5"/>
        <v>0</v>
      </c>
      <c r="BG105" s="181">
        <f t="shared" si="6"/>
        <v>0</v>
      </c>
      <c r="BH105" s="181">
        <f t="shared" si="7"/>
        <v>0</v>
      </c>
      <c r="BI105" s="181">
        <f t="shared" si="8"/>
        <v>0</v>
      </c>
      <c r="BJ105" s="12" t="s">
        <v>78</v>
      </c>
      <c r="BK105" s="181">
        <f t="shared" si="9"/>
        <v>0</v>
      </c>
      <c r="BL105" s="12" t="s">
        <v>139</v>
      </c>
      <c r="BM105" s="12" t="s">
        <v>148</v>
      </c>
    </row>
    <row r="106" spans="2:65" s="1" customFormat="1" ht="16.5" customHeight="1">
      <c r="B106" s="29"/>
      <c r="C106" s="170" t="s">
        <v>149</v>
      </c>
      <c r="D106" s="170" t="s">
        <v>134</v>
      </c>
      <c r="E106" s="171" t="s">
        <v>150</v>
      </c>
      <c r="F106" s="172" t="s">
        <v>151</v>
      </c>
      <c r="G106" s="173" t="s">
        <v>137</v>
      </c>
      <c r="H106" s="174">
        <v>1</v>
      </c>
      <c r="I106" s="175"/>
      <c r="J106" s="176">
        <f t="shared" si="0"/>
        <v>0</v>
      </c>
      <c r="K106" s="172" t="s">
        <v>138</v>
      </c>
      <c r="L106" s="33"/>
      <c r="M106" s="177" t="s">
        <v>1</v>
      </c>
      <c r="N106" s="178" t="s">
        <v>41</v>
      </c>
      <c r="O106" s="55"/>
      <c r="P106" s="179">
        <f t="shared" si="1"/>
        <v>0</v>
      </c>
      <c r="Q106" s="179">
        <v>0</v>
      </c>
      <c r="R106" s="179">
        <f t="shared" si="2"/>
        <v>0</v>
      </c>
      <c r="S106" s="179">
        <v>0</v>
      </c>
      <c r="T106" s="180">
        <f t="shared" si="3"/>
        <v>0</v>
      </c>
      <c r="AR106" s="12" t="s">
        <v>139</v>
      </c>
      <c r="AT106" s="12" t="s">
        <v>134</v>
      </c>
      <c r="AU106" s="12" t="s">
        <v>80</v>
      </c>
      <c r="AY106" s="12" t="s">
        <v>131</v>
      </c>
      <c r="BE106" s="181">
        <f t="shared" si="4"/>
        <v>0</v>
      </c>
      <c r="BF106" s="181">
        <f t="shared" si="5"/>
        <v>0</v>
      </c>
      <c r="BG106" s="181">
        <f t="shared" si="6"/>
        <v>0</v>
      </c>
      <c r="BH106" s="181">
        <f t="shared" si="7"/>
        <v>0</v>
      </c>
      <c r="BI106" s="181">
        <f t="shared" si="8"/>
        <v>0</v>
      </c>
      <c r="BJ106" s="12" t="s">
        <v>78</v>
      </c>
      <c r="BK106" s="181">
        <f t="shared" si="9"/>
        <v>0</v>
      </c>
      <c r="BL106" s="12" t="s">
        <v>139</v>
      </c>
      <c r="BM106" s="12" t="s">
        <v>152</v>
      </c>
    </row>
    <row r="107" spans="2:65" s="1" customFormat="1" ht="16.5" customHeight="1">
      <c r="B107" s="29"/>
      <c r="C107" s="170" t="s">
        <v>7</v>
      </c>
      <c r="D107" s="170" t="s">
        <v>134</v>
      </c>
      <c r="E107" s="171" t="s">
        <v>153</v>
      </c>
      <c r="F107" s="172" t="s">
        <v>154</v>
      </c>
      <c r="G107" s="173" t="s">
        <v>137</v>
      </c>
      <c r="H107" s="174">
        <v>1</v>
      </c>
      <c r="I107" s="175"/>
      <c r="J107" s="176">
        <f t="shared" si="0"/>
        <v>0</v>
      </c>
      <c r="K107" s="172" t="s">
        <v>138</v>
      </c>
      <c r="L107" s="33"/>
      <c r="M107" s="177" t="s">
        <v>1</v>
      </c>
      <c r="N107" s="178" t="s">
        <v>41</v>
      </c>
      <c r="O107" s="55"/>
      <c r="P107" s="179">
        <f t="shared" si="1"/>
        <v>0</v>
      </c>
      <c r="Q107" s="179">
        <v>0</v>
      </c>
      <c r="R107" s="179">
        <f t="shared" si="2"/>
        <v>0</v>
      </c>
      <c r="S107" s="179">
        <v>0</v>
      </c>
      <c r="T107" s="180">
        <f t="shared" si="3"/>
        <v>0</v>
      </c>
      <c r="AR107" s="12" t="s">
        <v>139</v>
      </c>
      <c r="AT107" s="12" t="s">
        <v>134</v>
      </c>
      <c r="AU107" s="12" t="s">
        <v>80</v>
      </c>
      <c r="AY107" s="12" t="s">
        <v>131</v>
      </c>
      <c r="BE107" s="181">
        <f t="shared" si="4"/>
        <v>0</v>
      </c>
      <c r="BF107" s="181">
        <f t="shared" si="5"/>
        <v>0</v>
      </c>
      <c r="BG107" s="181">
        <f t="shared" si="6"/>
        <v>0</v>
      </c>
      <c r="BH107" s="181">
        <f t="shared" si="7"/>
        <v>0</v>
      </c>
      <c r="BI107" s="181">
        <f t="shared" si="8"/>
        <v>0</v>
      </c>
      <c r="BJ107" s="12" t="s">
        <v>78</v>
      </c>
      <c r="BK107" s="181">
        <f t="shared" si="9"/>
        <v>0</v>
      </c>
      <c r="BL107" s="12" t="s">
        <v>139</v>
      </c>
      <c r="BM107" s="12" t="s">
        <v>155</v>
      </c>
    </row>
    <row r="108" spans="2:65" s="1" customFormat="1" ht="16.5" customHeight="1">
      <c r="B108" s="29"/>
      <c r="C108" s="170" t="s">
        <v>156</v>
      </c>
      <c r="D108" s="170" t="s">
        <v>134</v>
      </c>
      <c r="E108" s="171" t="s">
        <v>157</v>
      </c>
      <c r="F108" s="172" t="s">
        <v>158</v>
      </c>
      <c r="G108" s="173" t="s">
        <v>159</v>
      </c>
      <c r="H108" s="174">
        <v>1.7</v>
      </c>
      <c r="I108" s="175"/>
      <c r="J108" s="176">
        <f t="shared" si="0"/>
        <v>0</v>
      </c>
      <c r="K108" s="172" t="s">
        <v>138</v>
      </c>
      <c r="L108" s="33"/>
      <c r="M108" s="177" t="s">
        <v>1</v>
      </c>
      <c r="N108" s="178" t="s">
        <v>41</v>
      </c>
      <c r="O108" s="55"/>
      <c r="P108" s="179">
        <f t="shared" si="1"/>
        <v>0</v>
      </c>
      <c r="Q108" s="179">
        <v>0</v>
      </c>
      <c r="R108" s="179">
        <f t="shared" si="2"/>
        <v>0</v>
      </c>
      <c r="S108" s="179">
        <v>0</v>
      </c>
      <c r="T108" s="180">
        <f t="shared" si="3"/>
        <v>0</v>
      </c>
      <c r="AR108" s="12" t="s">
        <v>139</v>
      </c>
      <c r="AT108" s="12" t="s">
        <v>134</v>
      </c>
      <c r="AU108" s="12" t="s">
        <v>80</v>
      </c>
      <c r="AY108" s="12" t="s">
        <v>131</v>
      </c>
      <c r="BE108" s="181">
        <f t="shared" si="4"/>
        <v>0</v>
      </c>
      <c r="BF108" s="181">
        <f t="shared" si="5"/>
        <v>0</v>
      </c>
      <c r="BG108" s="181">
        <f t="shared" si="6"/>
        <v>0</v>
      </c>
      <c r="BH108" s="181">
        <f t="shared" si="7"/>
        <v>0</v>
      </c>
      <c r="BI108" s="181">
        <f t="shared" si="8"/>
        <v>0</v>
      </c>
      <c r="BJ108" s="12" t="s">
        <v>78</v>
      </c>
      <c r="BK108" s="181">
        <f t="shared" si="9"/>
        <v>0</v>
      </c>
      <c r="BL108" s="12" t="s">
        <v>139</v>
      </c>
      <c r="BM108" s="12" t="s">
        <v>160</v>
      </c>
    </row>
    <row r="109" spans="2:65" s="10" customFormat="1" ht="22.9" customHeight="1">
      <c r="B109" s="154"/>
      <c r="C109" s="155"/>
      <c r="D109" s="156" t="s">
        <v>69</v>
      </c>
      <c r="E109" s="168" t="s">
        <v>80</v>
      </c>
      <c r="F109" s="168" t="s">
        <v>161</v>
      </c>
      <c r="G109" s="155"/>
      <c r="H109" s="155"/>
      <c r="I109" s="158"/>
      <c r="J109" s="169">
        <f>BK109</f>
        <v>0</v>
      </c>
      <c r="K109" s="155"/>
      <c r="L109" s="160"/>
      <c r="M109" s="161"/>
      <c r="N109" s="162"/>
      <c r="O109" s="162"/>
      <c r="P109" s="163">
        <f>P110</f>
        <v>0</v>
      </c>
      <c r="Q109" s="162"/>
      <c r="R109" s="163">
        <f>R110</f>
        <v>3.3845099999999997</v>
      </c>
      <c r="S109" s="162"/>
      <c r="T109" s="164">
        <f>T110</f>
        <v>0</v>
      </c>
      <c r="AR109" s="165" t="s">
        <v>78</v>
      </c>
      <c r="AT109" s="166" t="s">
        <v>69</v>
      </c>
      <c r="AU109" s="166" t="s">
        <v>78</v>
      </c>
      <c r="AY109" s="165" t="s">
        <v>131</v>
      </c>
      <c r="BK109" s="167">
        <f>BK110</f>
        <v>0</v>
      </c>
    </row>
    <row r="110" spans="2:65" s="1" customFormat="1" ht="16.5" customHeight="1">
      <c r="B110" s="29"/>
      <c r="C110" s="170" t="s">
        <v>162</v>
      </c>
      <c r="D110" s="170" t="s">
        <v>134</v>
      </c>
      <c r="E110" s="171" t="s">
        <v>163</v>
      </c>
      <c r="F110" s="172" t="s">
        <v>164</v>
      </c>
      <c r="G110" s="173" t="s">
        <v>137</v>
      </c>
      <c r="H110" s="174">
        <v>1.5</v>
      </c>
      <c r="I110" s="175"/>
      <c r="J110" s="176">
        <f>ROUND(I110*H110,2)</f>
        <v>0</v>
      </c>
      <c r="K110" s="172" t="s">
        <v>138</v>
      </c>
      <c r="L110" s="33"/>
      <c r="M110" s="177" t="s">
        <v>1</v>
      </c>
      <c r="N110" s="178" t="s">
        <v>41</v>
      </c>
      <c r="O110" s="55"/>
      <c r="P110" s="179">
        <f>O110*H110</f>
        <v>0</v>
      </c>
      <c r="Q110" s="179">
        <v>2.2563399999999998</v>
      </c>
      <c r="R110" s="179">
        <f>Q110*H110</f>
        <v>3.3845099999999997</v>
      </c>
      <c r="S110" s="179">
        <v>0</v>
      </c>
      <c r="T110" s="180">
        <f>S110*H110</f>
        <v>0</v>
      </c>
      <c r="AR110" s="12" t="s">
        <v>139</v>
      </c>
      <c r="AT110" s="12" t="s">
        <v>134</v>
      </c>
      <c r="AU110" s="12" t="s">
        <v>80</v>
      </c>
      <c r="AY110" s="12" t="s">
        <v>131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12" t="s">
        <v>78</v>
      </c>
      <c r="BK110" s="181">
        <f>ROUND(I110*H110,2)</f>
        <v>0</v>
      </c>
      <c r="BL110" s="12" t="s">
        <v>139</v>
      </c>
      <c r="BM110" s="12" t="s">
        <v>165</v>
      </c>
    </row>
    <row r="111" spans="2:65" s="10" customFormat="1" ht="22.9" customHeight="1">
      <c r="B111" s="154"/>
      <c r="C111" s="155"/>
      <c r="D111" s="156" t="s">
        <v>69</v>
      </c>
      <c r="E111" s="168" t="s">
        <v>166</v>
      </c>
      <c r="F111" s="168" t="s">
        <v>167</v>
      </c>
      <c r="G111" s="155"/>
      <c r="H111" s="155"/>
      <c r="I111" s="158"/>
      <c r="J111" s="169">
        <f>BK111</f>
        <v>0</v>
      </c>
      <c r="K111" s="155"/>
      <c r="L111" s="160"/>
      <c r="M111" s="161"/>
      <c r="N111" s="162"/>
      <c r="O111" s="162"/>
      <c r="P111" s="163">
        <f>SUM(P112:P115)</f>
        <v>0</v>
      </c>
      <c r="Q111" s="162"/>
      <c r="R111" s="163">
        <f>SUM(R112:R115)</f>
        <v>5.6313598999999996</v>
      </c>
      <c r="S111" s="162"/>
      <c r="T111" s="164">
        <f>SUM(T112:T115)</f>
        <v>0</v>
      </c>
      <c r="AR111" s="165" t="s">
        <v>78</v>
      </c>
      <c r="AT111" s="166" t="s">
        <v>69</v>
      </c>
      <c r="AU111" s="166" t="s">
        <v>78</v>
      </c>
      <c r="AY111" s="165" t="s">
        <v>131</v>
      </c>
      <c r="BK111" s="167">
        <f>SUM(BK112:BK115)</f>
        <v>0</v>
      </c>
    </row>
    <row r="112" spans="2:65" s="1" customFormat="1" ht="16.5" customHeight="1">
      <c r="B112" s="29"/>
      <c r="C112" s="170" t="s">
        <v>168</v>
      </c>
      <c r="D112" s="170" t="s">
        <v>134</v>
      </c>
      <c r="E112" s="171" t="s">
        <v>169</v>
      </c>
      <c r="F112" s="172" t="s">
        <v>170</v>
      </c>
      <c r="G112" s="173" t="s">
        <v>171</v>
      </c>
      <c r="H112" s="174">
        <v>7.2</v>
      </c>
      <c r="I112" s="175"/>
      <c r="J112" s="176">
        <f>ROUND(I112*H112,2)</f>
        <v>0</v>
      </c>
      <c r="K112" s="172" t="s">
        <v>138</v>
      </c>
      <c r="L112" s="33"/>
      <c r="M112" s="177" t="s">
        <v>1</v>
      </c>
      <c r="N112" s="178" t="s">
        <v>41</v>
      </c>
      <c r="O112" s="55"/>
      <c r="P112" s="179">
        <f>O112*H112</f>
        <v>0</v>
      </c>
      <c r="Q112" s="179">
        <v>0.67488999999999999</v>
      </c>
      <c r="R112" s="179">
        <f>Q112*H112</f>
        <v>4.8592079999999997</v>
      </c>
      <c r="S112" s="179">
        <v>0</v>
      </c>
      <c r="T112" s="180">
        <f>S112*H112</f>
        <v>0</v>
      </c>
      <c r="AR112" s="12" t="s">
        <v>139</v>
      </c>
      <c r="AT112" s="12" t="s">
        <v>134</v>
      </c>
      <c r="AU112" s="12" t="s">
        <v>80</v>
      </c>
      <c r="AY112" s="12" t="s">
        <v>131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12" t="s">
        <v>78</v>
      </c>
      <c r="BK112" s="181">
        <f>ROUND(I112*H112,2)</f>
        <v>0</v>
      </c>
      <c r="BL112" s="12" t="s">
        <v>139</v>
      </c>
      <c r="BM112" s="12" t="s">
        <v>172</v>
      </c>
    </row>
    <row r="113" spans="2:65" s="1" customFormat="1" ht="16.5" customHeight="1">
      <c r="B113" s="29"/>
      <c r="C113" s="170" t="s">
        <v>173</v>
      </c>
      <c r="D113" s="170" t="s">
        <v>134</v>
      </c>
      <c r="E113" s="171" t="s">
        <v>174</v>
      </c>
      <c r="F113" s="172" t="s">
        <v>175</v>
      </c>
      <c r="G113" s="173" t="s">
        <v>159</v>
      </c>
      <c r="H113" s="174">
        <v>0.3</v>
      </c>
      <c r="I113" s="175"/>
      <c r="J113" s="176">
        <f>ROUND(I113*H113,2)</f>
        <v>0</v>
      </c>
      <c r="K113" s="172" t="s">
        <v>138</v>
      </c>
      <c r="L113" s="33"/>
      <c r="M113" s="177" t="s">
        <v>1</v>
      </c>
      <c r="N113" s="178" t="s">
        <v>41</v>
      </c>
      <c r="O113" s="55"/>
      <c r="P113" s="179">
        <f>O113*H113</f>
        <v>0</v>
      </c>
      <c r="Q113" s="179">
        <v>1.04715</v>
      </c>
      <c r="R113" s="179">
        <f>Q113*H113</f>
        <v>0.31414500000000001</v>
      </c>
      <c r="S113" s="179">
        <v>0</v>
      </c>
      <c r="T113" s="180">
        <f>S113*H113</f>
        <v>0</v>
      </c>
      <c r="AR113" s="12" t="s">
        <v>139</v>
      </c>
      <c r="AT113" s="12" t="s">
        <v>134</v>
      </c>
      <c r="AU113" s="12" t="s">
        <v>80</v>
      </c>
      <c r="AY113" s="12" t="s">
        <v>131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12" t="s">
        <v>78</v>
      </c>
      <c r="BK113" s="181">
        <f>ROUND(I113*H113,2)</f>
        <v>0</v>
      </c>
      <c r="BL113" s="12" t="s">
        <v>139</v>
      </c>
      <c r="BM113" s="12" t="s">
        <v>176</v>
      </c>
    </row>
    <row r="114" spans="2:65" s="1" customFormat="1" ht="16.5" customHeight="1">
      <c r="B114" s="29"/>
      <c r="C114" s="170" t="s">
        <v>177</v>
      </c>
      <c r="D114" s="170" t="s">
        <v>134</v>
      </c>
      <c r="E114" s="171" t="s">
        <v>178</v>
      </c>
      <c r="F114" s="172" t="s">
        <v>179</v>
      </c>
      <c r="G114" s="173" t="s">
        <v>159</v>
      </c>
      <c r="H114" s="174">
        <v>0.41</v>
      </c>
      <c r="I114" s="175"/>
      <c r="J114" s="176">
        <f>ROUND(I114*H114,2)</f>
        <v>0</v>
      </c>
      <c r="K114" s="172" t="s">
        <v>138</v>
      </c>
      <c r="L114" s="33"/>
      <c r="M114" s="177" t="s">
        <v>1</v>
      </c>
      <c r="N114" s="178" t="s">
        <v>41</v>
      </c>
      <c r="O114" s="55"/>
      <c r="P114" s="179">
        <f>O114*H114</f>
        <v>0</v>
      </c>
      <c r="Q114" s="179">
        <v>1.7090000000000001E-2</v>
      </c>
      <c r="R114" s="179">
        <f>Q114*H114</f>
        <v>7.0068999999999999E-3</v>
      </c>
      <c r="S114" s="179">
        <v>0</v>
      </c>
      <c r="T114" s="180">
        <f>S114*H114</f>
        <v>0</v>
      </c>
      <c r="AR114" s="12" t="s">
        <v>139</v>
      </c>
      <c r="AT114" s="12" t="s">
        <v>134</v>
      </c>
      <c r="AU114" s="12" t="s">
        <v>80</v>
      </c>
      <c r="AY114" s="12" t="s">
        <v>131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2" t="s">
        <v>78</v>
      </c>
      <c r="BK114" s="181">
        <f>ROUND(I114*H114,2)</f>
        <v>0</v>
      </c>
      <c r="BL114" s="12" t="s">
        <v>139</v>
      </c>
      <c r="BM114" s="12" t="s">
        <v>180</v>
      </c>
    </row>
    <row r="115" spans="2:65" s="1" customFormat="1" ht="16.5" customHeight="1">
      <c r="B115" s="29"/>
      <c r="C115" s="182" t="s">
        <v>181</v>
      </c>
      <c r="D115" s="182" t="s">
        <v>182</v>
      </c>
      <c r="E115" s="183" t="s">
        <v>183</v>
      </c>
      <c r="F115" s="184" t="s">
        <v>184</v>
      </c>
      <c r="G115" s="185" t="s">
        <v>159</v>
      </c>
      <c r="H115" s="186">
        <v>0.45100000000000001</v>
      </c>
      <c r="I115" s="187"/>
      <c r="J115" s="188">
        <f>ROUND(I115*H115,2)</f>
        <v>0</v>
      </c>
      <c r="K115" s="184" t="s">
        <v>138</v>
      </c>
      <c r="L115" s="189"/>
      <c r="M115" s="190" t="s">
        <v>1</v>
      </c>
      <c r="N115" s="191" t="s">
        <v>41</v>
      </c>
      <c r="O115" s="55"/>
      <c r="P115" s="179">
        <f>O115*H115</f>
        <v>0</v>
      </c>
      <c r="Q115" s="179">
        <v>1</v>
      </c>
      <c r="R115" s="179">
        <f>Q115*H115</f>
        <v>0.45100000000000001</v>
      </c>
      <c r="S115" s="179">
        <v>0</v>
      </c>
      <c r="T115" s="180">
        <f>S115*H115</f>
        <v>0</v>
      </c>
      <c r="AR115" s="12" t="s">
        <v>185</v>
      </c>
      <c r="AT115" s="12" t="s">
        <v>182</v>
      </c>
      <c r="AU115" s="12" t="s">
        <v>80</v>
      </c>
      <c r="AY115" s="12" t="s">
        <v>131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12" t="s">
        <v>78</v>
      </c>
      <c r="BK115" s="181">
        <f>ROUND(I115*H115,2)</f>
        <v>0</v>
      </c>
      <c r="BL115" s="12" t="s">
        <v>139</v>
      </c>
      <c r="BM115" s="12" t="s">
        <v>186</v>
      </c>
    </row>
    <row r="116" spans="2:65" s="10" customFormat="1" ht="22.9" customHeight="1">
      <c r="B116" s="154"/>
      <c r="C116" s="155"/>
      <c r="D116" s="156" t="s">
        <v>69</v>
      </c>
      <c r="E116" s="168" t="s">
        <v>139</v>
      </c>
      <c r="F116" s="168" t="s">
        <v>187</v>
      </c>
      <c r="G116" s="155"/>
      <c r="H116" s="155"/>
      <c r="I116" s="158"/>
      <c r="J116" s="169">
        <f>BK116</f>
        <v>0</v>
      </c>
      <c r="K116" s="155"/>
      <c r="L116" s="160"/>
      <c r="M116" s="161"/>
      <c r="N116" s="162"/>
      <c r="O116" s="162"/>
      <c r="P116" s="163">
        <f>SUM(P117:P123)</f>
        <v>0</v>
      </c>
      <c r="Q116" s="162"/>
      <c r="R116" s="163">
        <f>SUM(R117:R123)</f>
        <v>4.2371160000000003</v>
      </c>
      <c r="S116" s="162"/>
      <c r="T116" s="164">
        <f>SUM(T117:T123)</f>
        <v>0</v>
      </c>
      <c r="AR116" s="165" t="s">
        <v>78</v>
      </c>
      <c r="AT116" s="166" t="s">
        <v>69</v>
      </c>
      <c r="AU116" s="166" t="s">
        <v>78</v>
      </c>
      <c r="AY116" s="165" t="s">
        <v>131</v>
      </c>
      <c r="BK116" s="167">
        <f>SUM(BK117:BK123)</f>
        <v>0</v>
      </c>
    </row>
    <row r="117" spans="2:65" s="1" customFormat="1" ht="16.5" customHeight="1">
      <c r="B117" s="29"/>
      <c r="C117" s="170" t="s">
        <v>188</v>
      </c>
      <c r="D117" s="170" t="s">
        <v>134</v>
      </c>
      <c r="E117" s="171" t="s">
        <v>189</v>
      </c>
      <c r="F117" s="172" t="s">
        <v>190</v>
      </c>
      <c r="G117" s="173" t="s">
        <v>137</v>
      </c>
      <c r="H117" s="174">
        <v>1.6</v>
      </c>
      <c r="I117" s="175"/>
      <c r="J117" s="176">
        <f t="shared" ref="J117:J123" si="10">ROUND(I117*H117,2)</f>
        <v>0</v>
      </c>
      <c r="K117" s="172" t="s">
        <v>138</v>
      </c>
      <c r="L117" s="33"/>
      <c r="M117" s="177" t="s">
        <v>1</v>
      </c>
      <c r="N117" s="178" t="s">
        <v>41</v>
      </c>
      <c r="O117" s="55"/>
      <c r="P117" s="179">
        <f t="shared" ref="P117:P123" si="11">O117*H117</f>
        <v>0</v>
      </c>
      <c r="Q117" s="179">
        <v>2.45343</v>
      </c>
      <c r="R117" s="179">
        <f t="shared" ref="R117:R123" si="12">Q117*H117</f>
        <v>3.9254880000000001</v>
      </c>
      <c r="S117" s="179">
        <v>0</v>
      </c>
      <c r="T117" s="180">
        <f t="shared" ref="T117:T123" si="13">S117*H117</f>
        <v>0</v>
      </c>
      <c r="AR117" s="12" t="s">
        <v>139</v>
      </c>
      <c r="AT117" s="12" t="s">
        <v>134</v>
      </c>
      <c r="AU117" s="12" t="s">
        <v>80</v>
      </c>
      <c r="AY117" s="12" t="s">
        <v>131</v>
      </c>
      <c r="BE117" s="181">
        <f t="shared" ref="BE117:BE123" si="14">IF(N117="základní",J117,0)</f>
        <v>0</v>
      </c>
      <c r="BF117" s="181">
        <f t="shared" ref="BF117:BF123" si="15">IF(N117="snížená",J117,0)</f>
        <v>0</v>
      </c>
      <c r="BG117" s="181">
        <f t="shared" ref="BG117:BG123" si="16">IF(N117="zákl. přenesená",J117,0)</f>
        <v>0</v>
      </c>
      <c r="BH117" s="181">
        <f t="shared" ref="BH117:BH123" si="17">IF(N117="sníž. přenesená",J117,0)</f>
        <v>0</v>
      </c>
      <c r="BI117" s="181">
        <f t="shared" ref="BI117:BI123" si="18">IF(N117="nulová",J117,0)</f>
        <v>0</v>
      </c>
      <c r="BJ117" s="12" t="s">
        <v>78</v>
      </c>
      <c r="BK117" s="181">
        <f t="shared" ref="BK117:BK123" si="19">ROUND(I117*H117,2)</f>
        <v>0</v>
      </c>
      <c r="BL117" s="12" t="s">
        <v>139</v>
      </c>
      <c r="BM117" s="12" t="s">
        <v>191</v>
      </c>
    </row>
    <row r="118" spans="2:65" s="1" customFormat="1" ht="16.5" customHeight="1">
      <c r="B118" s="29"/>
      <c r="C118" s="170" t="s">
        <v>192</v>
      </c>
      <c r="D118" s="170" t="s">
        <v>134</v>
      </c>
      <c r="E118" s="171" t="s">
        <v>193</v>
      </c>
      <c r="F118" s="172" t="s">
        <v>194</v>
      </c>
      <c r="G118" s="173" t="s">
        <v>171</v>
      </c>
      <c r="H118" s="174">
        <v>14.5</v>
      </c>
      <c r="I118" s="175"/>
      <c r="J118" s="176">
        <f t="shared" si="10"/>
        <v>0</v>
      </c>
      <c r="K118" s="172" t="s">
        <v>138</v>
      </c>
      <c r="L118" s="33"/>
      <c r="M118" s="177" t="s">
        <v>1</v>
      </c>
      <c r="N118" s="178" t="s">
        <v>41</v>
      </c>
      <c r="O118" s="55"/>
      <c r="P118" s="179">
        <f t="shared" si="11"/>
        <v>0</v>
      </c>
      <c r="Q118" s="179">
        <v>1.128E-2</v>
      </c>
      <c r="R118" s="179">
        <f t="shared" si="12"/>
        <v>0.16356000000000001</v>
      </c>
      <c r="S118" s="179">
        <v>0</v>
      </c>
      <c r="T118" s="180">
        <f t="shared" si="13"/>
        <v>0</v>
      </c>
      <c r="AR118" s="12" t="s">
        <v>139</v>
      </c>
      <c r="AT118" s="12" t="s">
        <v>134</v>
      </c>
      <c r="AU118" s="12" t="s">
        <v>80</v>
      </c>
      <c r="AY118" s="12" t="s">
        <v>131</v>
      </c>
      <c r="BE118" s="181">
        <f t="shared" si="14"/>
        <v>0</v>
      </c>
      <c r="BF118" s="181">
        <f t="shared" si="15"/>
        <v>0</v>
      </c>
      <c r="BG118" s="181">
        <f t="shared" si="16"/>
        <v>0</v>
      </c>
      <c r="BH118" s="181">
        <f t="shared" si="17"/>
        <v>0</v>
      </c>
      <c r="BI118" s="181">
        <f t="shared" si="18"/>
        <v>0</v>
      </c>
      <c r="BJ118" s="12" t="s">
        <v>78</v>
      </c>
      <c r="BK118" s="181">
        <f t="shared" si="19"/>
        <v>0</v>
      </c>
      <c r="BL118" s="12" t="s">
        <v>139</v>
      </c>
      <c r="BM118" s="12" t="s">
        <v>195</v>
      </c>
    </row>
    <row r="119" spans="2:65" s="1" customFormat="1" ht="16.5" customHeight="1">
      <c r="B119" s="29"/>
      <c r="C119" s="170" t="s">
        <v>196</v>
      </c>
      <c r="D119" s="170" t="s">
        <v>134</v>
      </c>
      <c r="E119" s="171" t="s">
        <v>197</v>
      </c>
      <c r="F119" s="172" t="s">
        <v>198</v>
      </c>
      <c r="G119" s="173" t="s">
        <v>199</v>
      </c>
      <c r="H119" s="174">
        <v>30</v>
      </c>
      <c r="I119" s="175"/>
      <c r="J119" s="176">
        <f t="shared" si="10"/>
        <v>0</v>
      </c>
      <c r="K119" s="172" t="s">
        <v>138</v>
      </c>
      <c r="L119" s="33"/>
      <c r="M119" s="177" t="s">
        <v>1</v>
      </c>
      <c r="N119" s="178" t="s">
        <v>41</v>
      </c>
      <c r="O119" s="55"/>
      <c r="P119" s="179">
        <f t="shared" si="11"/>
        <v>0</v>
      </c>
      <c r="Q119" s="179">
        <v>1.0000000000000001E-5</v>
      </c>
      <c r="R119" s="179">
        <f t="shared" si="12"/>
        <v>3.0000000000000003E-4</v>
      </c>
      <c r="S119" s="179">
        <v>0</v>
      </c>
      <c r="T119" s="180">
        <f t="shared" si="13"/>
        <v>0</v>
      </c>
      <c r="AR119" s="12" t="s">
        <v>139</v>
      </c>
      <c r="AT119" s="12" t="s">
        <v>134</v>
      </c>
      <c r="AU119" s="12" t="s">
        <v>80</v>
      </c>
      <c r="AY119" s="12" t="s">
        <v>131</v>
      </c>
      <c r="BE119" s="181">
        <f t="shared" si="14"/>
        <v>0</v>
      </c>
      <c r="BF119" s="181">
        <f t="shared" si="15"/>
        <v>0</v>
      </c>
      <c r="BG119" s="181">
        <f t="shared" si="16"/>
        <v>0</v>
      </c>
      <c r="BH119" s="181">
        <f t="shared" si="17"/>
        <v>0</v>
      </c>
      <c r="BI119" s="181">
        <f t="shared" si="18"/>
        <v>0</v>
      </c>
      <c r="BJ119" s="12" t="s">
        <v>78</v>
      </c>
      <c r="BK119" s="181">
        <f t="shared" si="19"/>
        <v>0</v>
      </c>
      <c r="BL119" s="12" t="s">
        <v>139</v>
      </c>
      <c r="BM119" s="12" t="s">
        <v>200</v>
      </c>
    </row>
    <row r="120" spans="2:65" s="1" customFormat="1" ht="16.5" customHeight="1">
      <c r="B120" s="29"/>
      <c r="C120" s="170" t="s">
        <v>201</v>
      </c>
      <c r="D120" s="170" t="s">
        <v>134</v>
      </c>
      <c r="E120" s="171" t="s">
        <v>202</v>
      </c>
      <c r="F120" s="172" t="s">
        <v>203</v>
      </c>
      <c r="G120" s="173" t="s">
        <v>159</v>
      </c>
      <c r="H120" s="174">
        <v>0.04</v>
      </c>
      <c r="I120" s="175"/>
      <c r="J120" s="176">
        <f t="shared" si="10"/>
        <v>0</v>
      </c>
      <c r="K120" s="172" t="s">
        <v>138</v>
      </c>
      <c r="L120" s="33"/>
      <c r="M120" s="177" t="s">
        <v>1</v>
      </c>
      <c r="N120" s="178" t="s">
        <v>41</v>
      </c>
      <c r="O120" s="55"/>
      <c r="P120" s="179">
        <f t="shared" si="11"/>
        <v>0</v>
      </c>
      <c r="Q120" s="179">
        <v>1.04966</v>
      </c>
      <c r="R120" s="179">
        <f t="shared" si="12"/>
        <v>4.19864E-2</v>
      </c>
      <c r="S120" s="179">
        <v>0</v>
      </c>
      <c r="T120" s="180">
        <f t="shared" si="13"/>
        <v>0</v>
      </c>
      <c r="AR120" s="12" t="s">
        <v>139</v>
      </c>
      <c r="AT120" s="12" t="s">
        <v>134</v>
      </c>
      <c r="AU120" s="12" t="s">
        <v>80</v>
      </c>
      <c r="AY120" s="12" t="s">
        <v>131</v>
      </c>
      <c r="BE120" s="181">
        <f t="shared" si="14"/>
        <v>0</v>
      </c>
      <c r="BF120" s="181">
        <f t="shared" si="15"/>
        <v>0</v>
      </c>
      <c r="BG120" s="181">
        <f t="shared" si="16"/>
        <v>0</v>
      </c>
      <c r="BH120" s="181">
        <f t="shared" si="17"/>
        <v>0</v>
      </c>
      <c r="BI120" s="181">
        <f t="shared" si="18"/>
        <v>0</v>
      </c>
      <c r="BJ120" s="12" t="s">
        <v>78</v>
      </c>
      <c r="BK120" s="181">
        <f t="shared" si="19"/>
        <v>0</v>
      </c>
      <c r="BL120" s="12" t="s">
        <v>139</v>
      </c>
      <c r="BM120" s="12" t="s">
        <v>204</v>
      </c>
    </row>
    <row r="121" spans="2:65" s="1" customFormat="1" ht="16.5" customHeight="1">
      <c r="B121" s="29"/>
      <c r="C121" s="170" t="s">
        <v>205</v>
      </c>
      <c r="D121" s="170" t="s">
        <v>134</v>
      </c>
      <c r="E121" s="171" t="s">
        <v>206</v>
      </c>
      <c r="F121" s="172" t="s">
        <v>207</v>
      </c>
      <c r="G121" s="173" t="s">
        <v>159</v>
      </c>
      <c r="H121" s="174">
        <v>0.08</v>
      </c>
      <c r="I121" s="175"/>
      <c r="J121" s="176">
        <f t="shared" si="10"/>
        <v>0</v>
      </c>
      <c r="K121" s="172" t="s">
        <v>138</v>
      </c>
      <c r="L121" s="33"/>
      <c r="M121" s="177" t="s">
        <v>1</v>
      </c>
      <c r="N121" s="178" t="s">
        <v>41</v>
      </c>
      <c r="O121" s="55"/>
      <c r="P121" s="179">
        <f t="shared" si="11"/>
        <v>0</v>
      </c>
      <c r="Q121" s="179">
        <v>1.06277</v>
      </c>
      <c r="R121" s="179">
        <f t="shared" si="12"/>
        <v>8.5021600000000003E-2</v>
      </c>
      <c r="S121" s="179">
        <v>0</v>
      </c>
      <c r="T121" s="180">
        <f t="shared" si="13"/>
        <v>0</v>
      </c>
      <c r="AR121" s="12" t="s">
        <v>139</v>
      </c>
      <c r="AT121" s="12" t="s">
        <v>134</v>
      </c>
      <c r="AU121" s="12" t="s">
        <v>80</v>
      </c>
      <c r="AY121" s="12" t="s">
        <v>131</v>
      </c>
      <c r="BE121" s="181">
        <f t="shared" si="14"/>
        <v>0</v>
      </c>
      <c r="BF121" s="181">
        <f t="shared" si="15"/>
        <v>0</v>
      </c>
      <c r="BG121" s="181">
        <f t="shared" si="16"/>
        <v>0</v>
      </c>
      <c r="BH121" s="181">
        <f t="shared" si="17"/>
        <v>0</v>
      </c>
      <c r="BI121" s="181">
        <f t="shared" si="18"/>
        <v>0</v>
      </c>
      <c r="BJ121" s="12" t="s">
        <v>78</v>
      </c>
      <c r="BK121" s="181">
        <f t="shared" si="19"/>
        <v>0</v>
      </c>
      <c r="BL121" s="12" t="s">
        <v>139</v>
      </c>
      <c r="BM121" s="12" t="s">
        <v>208</v>
      </c>
    </row>
    <row r="122" spans="2:65" s="1" customFormat="1" ht="16.5" customHeight="1">
      <c r="B122" s="29"/>
      <c r="C122" s="170" t="s">
        <v>209</v>
      </c>
      <c r="D122" s="170" t="s">
        <v>134</v>
      </c>
      <c r="E122" s="171" t="s">
        <v>210</v>
      </c>
      <c r="F122" s="172" t="s">
        <v>211</v>
      </c>
      <c r="G122" s="173" t="s">
        <v>171</v>
      </c>
      <c r="H122" s="174">
        <v>4</v>
      </c>
      <c r="I122" s="175"/>
      <c r="J122" s="176">
        <f t="shared" si="10"/>
        <v>0</v>
      </c>
      <c r="K122" s="172" t="s">
        <v>138</v>
      </c>
      <c r="L122" s="33"/>
      <c r="M122" s="177" t="s">
        <v>1</v>
      </c>
      <c r="N122" s="178" t="s">
        <v>41</v>
      </c>
      <c r="O122" s="55"/>
      <c r="P122" s="179">
        <f t="shared" si="11"/>
        <v>0</v>
      </c>
      <c r="Q122" s="179">
        <v>5.1900000000000002E-3</v>
      </c>
      <c r="R122" s="179">
        <f t="shared" si="12"/>
        <v>2.0760000000000001E-2</v>
      </c>
      <c r="S122" s="179">
        <v>0</v>
      </c>
      <c r="T122" s="180">
        <f t="shared" si="13"/>
        <v>0</v>
      </c>
      <c r="AR122" s="12" t="s">
        <v>139</v>
      </c>
      <c r="AT122" s="12" t="s">
        <v>134</v>
      </c>
      <c r="AU122" s="12" t="s">
        <v>80</v>
      </c>
      <c r="AY122" s="12" t="s">
        <v>131</v>
      </c>
      <c r="BE122" s="181">
        <f t="shared" si="14"/>
        <v>0</v>
      </c>
      <c r="BF122" s="181">
        <f t="shared" si="15"/>
        <v>0</v>
      </c>
      <c r="BG122" s="181">
        <f t="shared" si="16"/>
        <v>0</v>
      </c>
      <c r="BH122" s="181">
        <f t="shared" si="17"/>
        <v>0</v>
      </c>
      <c r="BI122" s="181">
        <f t="shared" si="18"/>
        <v>0</v>
      </c>
      <c r="BJ122" s="12" t="s">
        <v>78</v>
      </c>
      <c r="BK122" s="181">
        <f t="shared" si="19"/>
        <v>0</v>
      </c>
      <c r="BL122" s="12" t="s">
        <v>139</v>
      </c>
      <c r="BM122" s="12" t="s">
        <v>212</v>
      </c>
    </row>
    <row r="123" spans="2:65" s="1" customFormat="1" ht="16.5" customHeight="1">
      <c r="B123" s="29"/>
      <c r="C123" s="170" t="s">
        <v>213</v>
      </c>
      <c r="D123" s="170" t="s">
        <v>134</v>
      </c>
      <c r="E123" s="171" t="s">
        <v>214</v>
      </c>
      <c r="F123" s="172" t="s">
        <v>215</v>
      </c>
      <c r="G123" s="173" t="s">
        <v>171</v>
      </c>
      <c r="H123" s="174">
        <v>4</v>
      </c>
      <c r="I123" s="175"/>
      <c r="J123" s="176">
        <f t="shared" si="10"/>
        <v>0</v>
      </c>
      <c r="K123" s="172" t="s">
        <v>138</v>
      </c>
      <c r="L123" s="33"/>
      <c r="M123" s="177" t="s">
        <v>1</v>
      </c>
      <c r="N123" s="178" t="s">
        <v>41</v>
      </c>
      <c r="O123" s="55"/>
      <c r="P123" s="179">
        <f t="shared" si="11"/>
        <v>0</v>
      </c>
      <c r="Q123" s="179">
        <v>0</v>
      </c>
      <c r="R123" s="179">
        <f t="shared" si="12"/>
        <v>0</v>
      </c>
      <c r="S123" s="179">
        <v>0</v>
      </c>
      <c r="T123" s="180">
        <f t="shared" si="13"/>
        <v>0</v>
      </c>
      <c r="AR123" s="12" t="s">
        <v>139</v>
      </c>
      <c r="AT123" s="12" t="s">
        <v>134</v>
      </c>
      <c r="AU123" s="12" t="s">
        <v>80</v>
      </c>
      <c r="AY123" s="12" t="s">
        <v>131</v>
      </c>
      <c r="BE123" s="181">
        <f t="shared" si="14"/>
        <v>0</v>
      </c>
      <c r="BF123" s="181">
        <f t="shared" si="15"/>
        <v>0</v>
      </c>
      <c r="BG123" s="181">
        <f t="shared" si="16"/>
        <v>0</v>
      </c>
      <c r="BH123" s="181">
        <f t="shared" si="17"/>
        <v>0</v>
      </c>
      <c r="BI123" s="181">
        <f t="shared" si="18"/>
        <v>0</v>
      </c>
      <c r="BJ123" s="12" t="s">
        <v>78</v>
      </c>
      <c r="BK123" s="181">
        <f t="shared" si="19"/>
        <v>0</v>
      </c>
      <c r="BL123" s="12" t="s">
        <v>139</v>
      </c>
      <c r="BM123" s="12" t="s">
        <v>216</v>
      </c>
    </row>
    <row r="124" spans="2:65" s="10" customFormat="1" ht="22.9" customHeight="1">
      <c r="B124" s="154"/>
      <c r="C124" s="155"/>
      <c r="D124" s="156" t="s">
        <v>69</v>
      </c>
      <c r="E124" s="168" t="s">
        <v>217</v>
      </c>
      <c r="F124" s="168" t="s">
        <v>218</v>
      </c>
      <c r="G124" s="155"/>
      <c r="H124" s="155"/>
      <c r="I124" s="158"/>
      <c r="J124" s="169">
        <f>BK124</f>
        <v>0</v>
      </c>
      <c r="K124" s="155"/>
      <c r="L124" s="160"/>
      <c r="M124" s="161"/>
      <c r="N124" s="162"/>
      <c r="O124" s="162"/>
      <c r="P124" s="163">
        <f>SUM(P125:P129)</f>
        <v>0</v>
      </c>
      <c r="Q124" s="162"/>
      <c r="R124" s="163">
        <f>SUM(R125:R129)</f>
        <v>0.71872000000000003</v>
      </c>
      <c r="S124" s="162"/>
      <c r="T124" s="164">
        <f>SUM(T125:T129)</f>
        <v>0.49</v>
      </c>
      <c r="AR124" s="165" t="s">
        <v>78</v>
      </c>
      <c r="AT124" s="166" t="s">
        <v>69</v>
      </c>
      <c r="AU124" s="166" t="s">
        <v>78</v>
      </c>
      <c r="AY124" s="165" t="s">
        <v>131</v>
      </c>
      <c r="BK124" s="167">
        <f>SUM(BK125:BK129)</f>
        <v>0</v>
      </c>
    </row>
    <row r="125" spans="2:65" s="1" customFormat="1" ht="16.5" customHeight="1">
      <c r="B125" s="29"/>
      <c r="C125" s="170" t="s">
        <v>219</v>
      </c>
      <c r="D125" s="170" t="s">
        <v>134</v>
      </c>
      <c r="E125" s="171" t="s">
        <v>220</v>
      </c>
      <c r="F125" s="172" t="s">
        <v>221</v>
      </c>
      <c r="G125" s="173" t="s">
        <v>171</v>
      </c>
      <c r="H125" s="174">
        <v>5</v>
      </c>
      <c r="I125" s="175"/>
      <c r="J125" s="176">
        <f>ROUND(I125*H125,2)</f>
        <v>0</v>
      </c>
      <c r="K125" s="172" t="s">
        <v>138</v>
      </c>
      <c r="L125" s="33"/>
      <c r="M125" s="177" t="s">
        <v>1</v>
      </c>
      <c r="N125" s="178" t="s">
        <v>41</v>
      </c>
      <c r="O125" s="55"/>
      <c r="P125" s="179">
        <f>O125*H125</f>
        <v>0</v>
      </c>
      <c r="Q125" s="179">
        <v>0</v>
      </c>
      <c r="R125" s="179">
        <f>Q125*H125</f>
        <v>0</v>
      </c>
      <c r="S125" s="179">
        <v>9.8000000000000004E-2</v>
      </c>
      <c r="T125" s="180">
        <f>S125*H125</f>
        <v>0.49</v>
      </c>
      <c r="AR125" s="12" t="s">
        <v>139</v>
      </c>
      <c r="AT125" s="12" t="s">
        <v>134</v>
      </c>
      <c r="AU125" s="12" t="s">
        <v>80</v>
      </c>
      <c r="AY125" s="12" t="s">
        <v>131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12" t="s">
        <v>78</v>
      </c>
      <c r="BK125" s="181">
        <f>ROUND(I125*H125,2)</f>
        <v>0</v>
      </c>
      <c r="BL125" s="12" t="s">
        <v>139</v>
      </c>
      <c r="BM125" s="12" t="s">
        <v>222</v>
      </c>
    </row>
    <row r="126" spans="2:65" s="1" customFormat="1" ht="16.5" customHeight="1">
      <c r="B126" s="29"/>
      <c r="C126" s="170" t="s">
        <v>223</v>
      </c>
      <c r="D126" s="170" t="s">
        <v>134</v>
      </c>
      <c r="E126" s="171" t="s">
        <v>224</v>
      </c>
      <c r="F126" s="172" t="s">
        <v>225</v>
      </c>
      <c r="G126" s="173" t="s">
        <v>171</v>
      </c>
      <c r="H126" s="174">
        <v>5</v>
      </c>
      <c r="I126" s="175"/>
      <c r="J126" s="176">
        <f>ROUND(I126*H126,2)</f>
        <v>0</v>
      </c>
      <c r="K126" s="172" t="s">
        <v>138</v>
      </c>
      <c r="L126" s="33"/>
      <c r="M126" s="177" t="s">
        <v>1</v>
      </c>
      <c r="N126" s="178" t="s">
        <v>41</v>
      </c>
      <c r="O126" s="55"/>
      <c r="P126" s="179">
        <f>O126*H126</f>
        <v>0</v>
      </c>
      <c r="Q126" s="179">
        <v>1.2619999999999999E-2</v>
      </c>
      <c r="R126" s="179">
        <f>Q126*H126</f>
        <v>6.3099999999999989E-2</v>
      </c>
      <c r="S126" s="179">
        <v>0</v>
      </c>
      <c r="T126" s="180">
        <f>S126*H126</f>
        <v>0</v>
      </c>
      <c r="AR126" s="12" t="s">
        <v>139</v>
      </c>
      <c r="AT126" s="12" t="s">
        <v>134</v>
      </c>
      <c r="AU126" s="12" t="s">
        <v>80</v>
      </c>
      <c r="AY126" s="12" t="s">
        <v>131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12" t="s">
        <v>78</v>
      </c>
      <c r="BK126" s="181">
        <f>ROUND(I126*H126,2)</f>
        <v>0</v>
      </c>
      <c r="BL126" s="12" t="s">
        <v>139</v>
      </c>
      <c r="BM126" s="12" t="s">
        <v>226</v>
      </c>
    </row>
    <row r="127" spans="2:65" s="1" customFormat="1" ht="16.5" customHeight="1">
      <c r="B127" s="29"/>
      <c r="C127" s="170" t="s">
        <v>227</v>
      </c>
      <c r="D127" s="170" t="s">
        <v>134</v>
      </c>
      <c r="E127" s="171" t="s">
        <v>228</v>
      </c>
      <c r="F127" s="172" t="s">
        <v>229</v>
      </c>
      <c r="G127" s="173" t="s">
        <v>171</v>
      </c>
      <c r="H127" s="174">
        <v>5</v>
      </c>
      <c r="I127" s="175"/>
      <c r="J127" s="176">
        <f>ROUND(I127*H127,2)</f>
        <v>0</v>
      </c>
      <c r="K127" s="172" t="s">
        <v>138</v>
      </c>
      <c r="L127" s="33"/>
      <c r="M127" s="177" t="s">
        <v>1</v>
      </c>
      <c r="N127" s="178" t="s">
        <v>41</v>
      </c>
      <c r="O127" s="55"/>
      <c r="P127" s="179">
        <f>O127*H127</f>
        <v>0</v>
      </c>
      <c r="Q127" s="179">
        <v>0.12966</v>
      </c>
      <c r="R127" s="179">
        <f>Q127*H127</f>
        <v>0.64829999999999999</v>
      </c>
      <c r="S127" s="179">
        <v>0</v>
      </c>
      <c r="T127" s="180">
        <f>S127*H127</f>
        <v>0</v>
      </c>
      <c r="AR127" s="12" t="s">
        <v>139</v>
      </c>
      <c r="AT127" s="12" t="s">
        <v>134</v>
      </c>
      <c r="AU127" s="12" t="s">
        <v>80</v>
      </c>
      <c r="AY127" s="12" t="s">
        <v>131</v>
      </c>
      <c r="BE127" s="181">
        <f>IF(N127="základní",J127,0)</f>
        <v>0</v>
      </c>
      <c r="BF127" s="181">
        <f>IF(N127="snížená",J127,0)</f>
        <v>0</v>
      </c>
      <c r="BG127" s="181">
        <f>IF(N127="zákl. přenesená",J127,0)</f>
        <v>0</v>
      </c>
      <c r="BH127" s="181">
        <f>IF(N127="sníž. přenesená",J127,0)</f>
        <v>0</v>
      </c>
      <c r="BI127" s="181">
        <f>IF(N127="nulová",J127,0)</f>
        <v>0</v>
      </c>
      <c r="BJ127" s="12" t="s">
        <v>78</v>
      </c>
      <c r="BK127" s="181">
        <f>ROUND(I127*H127,2)</f>
        <v>0</v>
      </c>
      <c r="BL127" s="12" t="s">
        <v>139</v>
      </c>
      <c r="BM127" s="12" t="s">
        <v>230</v>
      </c>
    </row>
    <row r="128" spans="2:65" s="1" customFormat="1" ht="16.5" customHeight="1">
      <c r="B128" s="29"/>
      <c r="C128" s="170" t="s">
        <v>231</v>
      </c>
      <c r="D128" s="170" t="s">
        <v>134</v>
      </c>
      <c r="E128" s="171" t="s">
        <v>232</v>
      </c>
      <c r="F128" s="172" t="s">
        <v>233</v>
      </c>
      <c r="G128" s="173" t="s">
        <v>234</v>
      </c>
      <c r="H128" s="174">
        <v>12</v>
      </c>
      <c r="I128" s="175"/>
      <c r="J128" s="176">
        <f>ROUND(I128*H128,2)</f>
        <v>0</v>
      </c>
      <c r="K128" s="172" t="s">
        <v>138</v>
      </c>
      <c r="L128" s="33"/>
      <c r="M128" s="177" t="s">
        <v>1</v>
      </c>
      <c r="N128" s="178" t="s">
        <v>41</v>
      </c>
      <c r="O128" s="55"/>
      <c r="P128" s="179">
        <f>O128*H128</f>
        <v>0</v>
      </c>
      <c r="Q128" s="179">
        <v>0</v>
      </c>
      <c r="R128" s="179">
        <f>Q128*H128</f>
        <v>0</v>
      </c>
      <c r="S128" s="179">
        <v>0</v>
      </c>
      <c r="T128" s="180">
        <f>S128*H128</f>
        <v>0</v>
      </c>
      <c r="AR128" s="12" t="s">
        <v>139</v>
      </c>
      <c r="AT128" s="12" t="s">
        <v>134</v>
      </c>
      <c r="AU128" s="12" t="s">
        <v>80</v>
      </c>
      <c r="AY128" s="12" t="s">
        <v>131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12" t="s">
        <v>78</v>
      </c>
      <c r="BK128" s="181">
        <f>ROUND(I128*H128,2)</f>
        <v>0</v>
      </c>
      <c r="BL128" s="12" t="s">
        <v>139</v>
      </c>
      <c r="BM128" s="12" t="s">
        <v>235</v>
      </c>
    </row>
    <row r="129" spans="2:65" s="1" customFormat="1" ht="16.5" customHeight="1">
      <c r="B129" s="29"/>
      <c r="C129" s="170" t="s">
        <v>236</v>
      </c>
      <c r="D129" s="170" t="s">
        <v>134</v>
      </c>
      <c r="E129" s="171" t="s">
        <v>237</v>
      </c>
      <c r="F129" s="172" t="s">
        <v>238</v>
      </c>
      <c r="G129" s="173" t="s">
        <v>234</v>
      </c>
      <c r="H129" s="174">
        <v>12</v>
      </c>
      <c r="I129" s="175"/>
      <c r="J129" s="176">
        <f>ROUND(I129*H129,2)</f>
        <v>0</v>
      </c>
      <c r="K129" s="172" t="s">
        <v>138</v>
      </c>
      <c r="L129" s="33"/>
      <c r="M129" s="177" t="s">
        <v>1</v>
      </c>
      <c r="N129" s="178" t="s">
        <v>41</v>
      </c>
      <c r="O129" s="55"/>
      <c r="P129" s="179">
        <f>O129*H129</f>
        <v>0</v>
      </c>
      <c r="Q129" s="179">
        <v>6.0999999999999997E-4</v>
      </c>
      <c r="R129" s="179">
        <f>Q129*H129</f>
        <v>7.3200000000000001E-3</v>
      </c>
      <c r="S129" s="179">
        <v>0</v>
      </c>
      <c r="T129" s="180">
        <f>S129*H129</f>
        <v>0</v>
      </c>
      <c r="AR129" s="12" t="s">
        <v>139</v>
      </c>
      <c r="AT129" s="12" t="s">
        <v>134</v>
      </c>
      <c r="AU129" s="12" t="s">
        <v>80</v>
      </c>
      <c r="AY129" s="12" t="s">
        <v>131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12" t="s">
        <v>78</v>
      </c>
      <c r="BK129" s="181">
        <f>ROUND(I129*H129,2)</f>
        <v>0</v>
      </c>
      <c r="BL129" s="12" t="s">
        <v>139</v>
      </c>
      <c r="BM129" s="12" t="s">
        <v>239</v>
      </c>
    </row>
    <row r="130" spans="2:65" s="10" customFormat="1" ht="22.9" customHeight="1">
      <c r="B130" s="154"/>
      <c r="C130" s="155"/>
      <c r="D130" s="156" t="s">
        <v>69</v>
      </c>
      <c r="E130" s="168" t="s">
        <v>240</v>
      </c>
      <c r="F130" s="168" t="s">
        <v>241</v>
      </c>
      <c r="G130" s="155"/>
      <c r="H130" s="155"/>
      <c r="I130" s="158"/>
      <c r="J130" s="169">
        <f>BK130</f>
        <v>0</v>
      </c>
      <c r="K130" s="155"/>
      <c r="L130" s="160"/>
      <c r="M130" s="161"/>
      <c r="N130" s="162"/>
      <c r="O130" s="162"/>
      <c r="P130" s="163">
        <f>SUM(P131:P135)</f>
        <v>0</v>
      </c>
      <c r="Q130" s="162"/>
      <c r="R130" s="163">
        <f>SUM(R131:R135)</f>
        <v>0.35855999999999999</v>
      </c>
      <c r="S130" s="162"/>
      <c r="T130" s="164">
        <f>SUM(T131:T135)</f>
        <v>0</v>
      </c>
      <c r="AR130" s="165" t="s">
        <v>78</v>
      </c>
      <c r="AT130" s="166" t="s">
        <v>69</v>
      </c>
      <c r="AU130" s="166" t="s">
        <v>78</v>
      </c>
      <c r="AY130" s="165" t="s">
        <v>131</v>
      </c>
      <c r="BK130" s="167">
        <f>SUM(BK131:BK135)</f>
        <v>0</v>
      </c>
    </row>
    <row r="131" spans="2:65" s="1" customFormat="1" ht="16.5" customHeight="1">
      <c r="B131" s="29"/>
      <c r="C131" s="170" t="s">
        <v>242</v>
      </c>
      <c r="D131" s="170" t="s">
        <v>134</v>
      </c>
      <c r="E131" s="171" t="s">
        <v>243</v>
      </c>
      <c r="F131" s="172" t="s">
        <v>244</v>
      </c>
      <c r="G131" s="173" t="s">
        <v>199</v>
      </c>
      <c r="H131" s="174">
        <v>4</v>
      </c>
      <c r="I131" s="175"/>
      <c r="J131" s="176">
        <f>ROUND(I131*H131,2)</f>
        <v>0</v>
      </c>
      <c r="K131" s="172" t="s">
        <v>138</v>
      </c>
      <c r="L131" s="33"/>
      <c r="M131" s="177" t="s">
        <v>1</v>
      </c>
      <c r="N131" s="178" t="s">
        <v>41</v>
      </c>
      <c r="O131" s="55"/>
      <c r="P131" s="179">
        <f>O131*H131</f>
        <v>0</v>
      </c>
      <c r="Q131" s="179">
        <v>1.57E-3</v>
      </c>
      <c r="R131" s="179">
        <f>Q131*H131</f>
        <v>6.28E-3</v>
      </c>
      <c r="S131" s="179">
        <v>0</v>
      </c>
      <c r="T131" s="180">
        <f>S131*H131</f>
        <v>0</v>
      </c>
      <c r="AR131" s="12" t="s">
        <v>139</v>
      </c>
      <c r="AT131" s="12" t="s">
        <v>134</v>
      </c>
      <c r="AU131" s="12" t="s">
        <v>80</v>
      </c>
      <c r="AY131" s="12" t="s">
        <v>131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2" t="s">
        <v>78</v>
      </c>
      <c r="BK131" s="181">
        <f>ROUND(I131*H131,2)</f>
        <v>0</v>
      </c>
      <c r="BL131" s="12" t="s">
        <v>139</v>
      </c>
      <c r="BM131" s="12" t="s">
        <v>245</v>
      </c>
    </row>
    <row r="132" spans="2:65" s="1" customFormat="1" ht="22.5" customHeight="1">
      <c r="B132" s="29"/>
      <c r="C132" s="170" t="s">
        <v>246</v>
      </c>
      <c r="D132" s="170" t="s">
        <v>134</v>
      </c>
      <c r="E132" s="171" t="s">
        <v>247</v>
      </c>
      <c r="F132" s="172" t="s">
        <v>248</v>
      </c>
      <c r="G132" s="173" t="s">
        <v>199</v>
      </c>
      <c r="H132" s="174">
        <v>4</v>
      </c>
      <c r="I132" s="175"/>
      <c r="J132" s="176">
        <f>ROUND(I132*H132,2)</f>
        <v>0</v>
      </c>
      <c r="K132" s="172" t="s">
        <v>138</v>
      </c>
      <c r="L132" s="33"/>
      <c r="M132" s="177" t="s">
        <v>1</v>
      </c>
      <c r="N132" s="178" t="s">
        <v>41</v>
      </c>
      <c r="O132" s="55"/>
      <c r="P132" s="179">
        <f>O132*H132</f>
        <v>0</v>
      </c>
      <c r="Q132" s="179">
        <v>6.6899999999999998E-3</v>
      </c>
      <c r="R132" s="179">
        <f>Q132*H132</f>
        <v>2.6759999999999999E-2</v>
      </c>
      <c r="S132" s="179">
        <v>0</v>
      </c>
      <c r="T132" s="180">
        <f>S132*H132</f>
        <v>0</v>
      </c>
      <c r="AR132" s="12" t="s">
        <v>139</v>
      </c>
      <c r="AT132" s="12" t="s">
        <v>134</v>
      </c>
      <c r="AU132" s="12" t="s">
        <v>80</v>
      </c>
      <c r="AY132" s="12" t="s">
        <v>131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12" t="s">
        <v>78</v>
      </c>
      <c r="BK132" s="181">
        <f>ROUND(I132*H132,2)</f>
        <v>0</v>
      </c>
      <c r="BL132" s="12" t="s">
        <v>139</v>
      </c>
      <c r="BM132" s="12" t="s">
        <v>249</v>
      </c>
    </row>
    <row r="133" spans="2:65" s="1" customFormat="1" ht="16.5" customHeight="1">
      <c r="B133" s="29"/>
      <c r="C133" s="170" t="s">
        <v>250</v>
      </c>
      <c r="D133" s="170" t="s">
        <v>134</v>
      </c>
      <c r="E133" s="171" t="s">
        <v>251</v>
      </c>
      <c r="F133" s="172" t="s">
        <v>252</v>
      </c>
      <c r="G133" s="173" t="s">
        <v>199</v>
      </c>
      <c r="H133" s="174">
        <v>4</v>
      </c>
      <c r="I133" s="175"/>
      <c r="J133" s="176">
        <f>ROUND(I133*H133,2)</f>
        <v>0</v>
      </c>
      <c r="K133" s="172" t="s">
        <v>138</v>
      </c>
      <c r="L133" s="33"/>
      <c r="M133" s="177" t="s">
        <v>1</v>
      </c>
      <c r="N133" s="178" t="s">
        <v>41</v>
      </c>
      <c r="O133" s="55"/>
      <c r="P133" s="179">
        <f>O133*H133</f>
        <v>0</v>
      </c>
      <c r="Q133" s="179">
        <v>5.2999999999999998E-4</v>
      </c>
      <c r="R133" s="179">
        <f>Q133*H133</f>
        <v>2.1199999999999999E-3</v>
      </c>
      <c r="S133" s="179">
        <v>0</v>
      </c>
      <c r="T133" s="180">
        <f>S133*H133</f>
        <v>0</v>
      </c>
      <c r="AR133" s="12" t="s">
        <v>139</v>
      </c>
      <c r="AT133" s="12" t="s">
        <v>134</v>
      </c>
      <c r="AU133" s="12" t="s">
        <v>80</v>
      </c>
      <c r="AY133" s="12" t="s">
        <v>131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2" t="s">
        <v>78</v>
      </c>
      <c r="BK133" s="181">
        <f>ROUND(I133*H133,2)</f>
        <v>0</v>
      </c>
      <c r="BL133" s="12" t="s">
        <v>139</v>
      </c>
      <c r="BM133" s="12" t="s">
        <v>253</v>
      </c>
    </row>
    <row r="134" spans="2:65" s="1" customFormat="1" ht="16.5" customHeight="1">
      <c r="B134" s="29"/>
      <c r="C134" s="170" t="s">
        <v>254</v>
      </c>
      <c r="D134" s="170" t="s">
        <v>134</v>
      </c>
      <c r="E134" s="171" t="s">
        <v>255</v>
      </c>
      <c r="F134" s="172" t="s">
        <v>256</v>
      </c>
      <c r="G134" s="173" t="s">
        <v>199</v>
      </c>
      <c r="H134" s="174">
        <v>4</v>
      </c>
      <c r="I134" s="175"/>
      <c r="J134" s="176">
        <f>ROUND(I134*H134,2)</f>
        <v>0</v>
      </c>
      <c r="K134" s="172" t="s">
        <v>138</v>
      </c>
      <c r="L134" s="33"/>
      <c r="M134" s="177" t="s">
        <v>1</v>
      </c>
      <c r="N134" s="178" t="s">
        <v>41</v>
      </c>
      <c r="O134" s="55"/>
      <c r="P134" s="179">
        <f>O134*H134</f>
        <v>0</v>
      </c>
      <c r="Q134" s="179">
        <v>2.0999999999999999E-3</v>
      </c>
      <c r="R134" s="179">
        <f>Q134*H134</f>
        <v>8.3999999999999995E-3</v>
      </c>
      <c r="S134" s="179">
        <v>0</v>
      </c>
      <c r="T134" s="180">
        <f>S134*H134</f>
        <v>0</v>
      </c>
      <c r="AR134" s="12" t="s">
        <v>139</v>
      </c>
      <c r="AT134" s="12" t="s">
        <v>134</v>
      </c>
      <c r="AU134" s="12" t="s">
        <v>80</v>
      </c>
      <c r="AY134" s="12" t="s">
        <v>131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2" t="s">
        <v>78</v>
      </c>
      <c r="BK134" s="181">
        <f>ROUND(I134*H134,2)</f>
        <v>0</v>
      </c>
      <c r="BL134" s="12" t="s">
        <v>139</v>
      </c>
      <c r="BM134" s="12" t="s">
        <v>257</v>
      </c>
    </row>
    <row r="135" spans="2:65" s="1" customFormat="1" ht="22.5" customHeight="1">
      <c r="B135" s="29"/>
      <c r="C135" s="170" t="s">
        <v>258</v>
      </c>
      <c r="D135" s="170" t="s">
        <v>134</v>
      </c>
      <c r="E135" s="171" t="s">
        <v>259</v>
      </c>
      <c r="F135" s="172" t="s">
        <v>260</v>
      </c>
      <c r="G135" s="173" t="s">
        <v>171</v>
      </c>
      <c r="H135" s="174">
        <v>3</v>
      </c>
      <c r="I135" s="175"/>
      <c r="J135" s="176">
        <f>ROUND(I135*H135,2)</f>
        <v>0</v>
      </c>
      <c r="K135" s="172" t="s">
        <v>138</v>
      </c>
      <c r="L135" s="33"/>
      <c r="M135" s="177" t="s">
        <v>1</v>
      </c>
      <c r="N135" s="178" t="s">
        <v>41</v>
      </c>
      <c r="O135" s="55"/>
      <c r="P135" s="179">
        <f>O135*H135</f>
        <v>0</v>
      </c>
      <c r="Q135" s="179">
        <v>0.105</v>
      </c>
      <c r="R135" s="179">
        <f>Q135*H135</f>
        <v>0.315</v>
      </c>
      <c r="S135" s="179">
        <v>0</v>
      </c>
      <c r="T135" s="180">
        <f>S135*H135</f>
        <v>0</v>
      </c>
      <c r="AR135" s="12" t="s">
        <v>139</v>
      </c>
      <c r="AT135" s="12" t="s">
        <v>134</v>
      </c>
      <c r="AU135" s="12" t="s">
        <v>80</v>
      </c>
      <c r="AY135" s="12" t="s">
        <v>131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2" t="s">
        <v>78</v>
      </c>
      <c r="BK135" s="181">
        <f>ROUND(I135*H135,2)</f>
        <v>0</v>
      </c>
      <c r="BL135" s="12" t="s">
        <v>139</v>
      </c>
      <c r="BM135" s="12" t="s">
        <v>261</v>
      </c>
    </row>
    <row r="136" spans="2:65" s="10" customFormat="1" ht="22.9" customHeight="1">
      <c r="B136" s="154"/>
      <c r="C136" s="155"/>
      <c r="D136" s="156" t="s">
        <v>69</v>
      </c>
      <c r="E136" s="168" t="s">
        <v>262</v>
      </c>
      <c r="F136" s="168" t="s">
        <v>263</v>
      </c>
      <c r="G136" s="155"/>
      <c r="H136" s="155"/>
      <c r="I136" s="158"/>
      <c r="J136" s="169">
        <f>BK136</f>
        <v>0</v>
      </c>
      <c r="K136" s="155"/>
      <c r="L136" s="160"/>
      <c r="M136" s="161"/>
      <c r="N136" s="162"/>
      <c r="O136" s="162"/>
      <c r="P136" s="163">
        <f>SUM(P137:P147)</f>
        <v>0</v>
      </c>
      <c r="Q136" s="162"/>
      <c r="R136" s="163">
        <f>SUM(R137:R147)</f>
        <v>9.41E-3</v>
      </c>
      <c r="S136" s="162"/>
      <c r="T136" s="164">
        <f>SUM(T137:T147)</f>
        <v>24.189999999999998</v>
      </c>
      <c r="AR136" s="165" t="s">
        <v>78</v>
      </c>
      <c r="AT136" s="166" t="s">
        <v>69</v>
      </c>
      <c r="AU136" s="166" t="s">
        <v>78</v>
      </c>
      <c r="AY136" s="165" t="s">
        <v>131</v>
      </c>
      <c r="BK136" s="167">
        <f>SUM(BK137:BK147)</f>
        <v>0</v>
      </c>
    </row>
    <row r="137" spans="2:65" s="1" customFormat="1" ht="16.5" customHeight="1">
      <c r="B137" s="29"/>
      <c r="C137" s="170" t="s">
        <v>264</v>
      </c>
      <c r="D137" s="170" t="s">
        <v>134</v>
      </c>
      <c r="E137" s="171" t="s">
        <v>265</v>
      </c>
      <c r="F137" s="172" t="s">
        <v>266</v>
      </c>
      <c r="G137" s="173" t="s">
        <v>267</v>
      </c>
      <c r="H137" s="174">
        <v>4</v>
      </c>
      <c r="I137" s="175"/>
      <c r="J137" s="176">
        <f t="shared" ref="J137:J147" si="20">ROUND(I137*H137,2)</f>
        <v>0</v>
      </c>
      <c r="K137" s="172" t="s">
        <v>1</v>
      </c>
      <c r="L137" s="33"/>
      <c r="M137" s="177" t="s">
        <v>1</v>
      </c>
      <c r="N137" s="178" t="s">
        <v>41</v>
      </c>
      <c r="O137" s="55"/>
      <c r="P137" s="179">
        <f t="shared" ref="P137:P147" si="21">O137*H137</f>
        <v>0</v>
      </c>
      <c r="Q137" s="179">
        <v>0</v>
      </c>
      <c r="R137" s="179">
        <f t="shared" ref="R137:R147" si="22">Q137*H137</f>
        <v>0</v>
      </c>
      <c r="S137" s="179">
        <v>0</v>
      </c>
      <c r="T137" s="180">
        <f t="shared" ref="T137:T147" si="23">S137*H137</f>
        <v>0</v>
      </c>
      <c r="AR137" s="12" t="s">
        <v>139</v>
      </c>
      <c r="AT137" s="12" t="s">
        <v>134</v>
      </c>
      <c r="AU137" s="12" t="s">
        <v>80</v>
      </c>
      <c r="AY137" s="12" t="s">
        <v>131</v>
      </c>
      <c r="BE137" s="181">
        <f t="shared" ref="BE137:BE147" si="24">IF(N137="základní",J137,0)</f>
        <v>0</v>
      </c>
      <c r="BF137" s="181">
        <f t="shared" ref="BF137:BF147" si="25">IF(N137="snížená",J137,0)</f>
        <v>0</v>
      </c>
      <c r="BG137" s="181">
        <f t="shared" ref="BG137:BG147" si="26">IF(N137="zákl. přenesená",J137,0)</f>
        <v>0</v>
      </c>
      <c r="BH137" s="181">
        <f t="shared" ref="BH137:BH147" si="27">IF(N137="sníž. přenesená",J137,0)</f>
        <v>0</v>
      </c>
      <c r="BI137" s="181">
        <f t="shared" ref="BI137:BI147" si="28">IF(N137="nulová",J137,0)</f>
        <v>0</v>
      </c>
      <c r="BJ137" s="12" t="s">
        <v>78</v>
      </c>
      <c r="BK137" s="181">
        <f t="shared" ref="BK137:BK147" si="29">ROUND(I137*H137,2)</f>
        <v>0</v>
      </c>
      <c r="BL137" s="12" t="s">
        <v>139</v>
      </c>
      <c r="BM137" s="12" t="s">
        <v>268</v>
      </c>
    </row>
    <row r="138" spans="2:65" s="1" customFormat="1" ht="16.5" customHeight="1">
      <c r="B138" s="29"/>
      <c r="C138" s="170" t="s">
        <v>269</v>
      </c>
      <c r="D138" s="170" t="s">
        <v>134</v>
      </c>
      <c r="E138" s="171" t="s">
        <v>270</v>
      </c>
      <c r="F138" s="172" t="s">
        <v>271</v>
      </c>
      <c r="G138" s="173" t="s">
        <v>199</v>
      </c>
      <c r="H138" s="174">
        <v>4</v>
      </c>
      <c r="I138" s="175"/>
      <c r="J138" s="176">
        <f t="shared" si="20"/>
        <v>0</v>
      </c>
      <c r="K138" s="172" t="s">
        <v>138</v>
      </c>
      <c r="L138" s="33"/>
      <c r="M138" s="177" t="s">
        <v>1</v>
      </c>
      <c r="N138" s="178" t="s">
        <v>41</v>
      </c>
      <c r="O138" s="55"/>
      <c r="P138" s="179">
        <f t="shared" si="21"/>
        <v>0</v>
      </c>
      <c r="Q138" s="179">
        <v>1.91E-3</v>
      </c>
      <c r="R138" s="179">
        <f t="shared" si="22"/>
        <v>7.6400000000000001E-3</v>
      </c>
      <c r="S138" s="179">
        <v>0</v>
      </c>
      <c r="T138" s="180">
        <f t="shared" si="23"/>
        <v>0</v>
      </c>
      <c r="AR138" s="12" t="s">
        <v>139</v>
      </c>
      <c r="AT138" s="12" t="s">
        <v>134</v>
      </c>
      <c r="AU138" s="12" t="s">
        <v>80</v>
      </c>
      <c r="AY138" s="12" t="s">
        <v>131</v>
      </c>
      <c r="BE138" s="181">
        <f t="shared" si="24"/>
        <v>0</v>
      </c>
      <c r="BF138" s="181">
        <f t="shared" si="25"/>
        <v>0</v>
      </c>
      <c r="BG138" s="181">
        <f t="shared" si="26"/>
        <v>0</v>
      </c>
      <c r="BH138" s="181">
        <f t="shared" si="27"/>
        <v>0</v>
      </c>
      <c r="BI138" s="181">
        <f t="shared" si="28"/>
        <v>0</v>
      </c>
      <c r="BJ138" s="12" t="s">
        <v>78</v>
      </c>
      <c r="BK138" s="181">
        <f t="shared" si="29"/>
        <v>0</v>
      </c>
      <c r="BL138" s="12" t="s">
        <v>139</v>
      </c>
      <c r="BM138" s="12" t="s">
        <v>272</v>
      </c>
    </row>
    <row r="139" spans="2:65" s="1" customFormat="1" ht="22.5" customHeight="1">
      <c r="B139" s="29"/>
      <c r="C139" s="170" t="s">
        <v>273</v>
      </c>
      <c r="D139" s="170" t="s">
        <v>134</v>
      </c>
      <c r="E139" s="171" t="s">
        <v>274</v>
      </c>
      <c r="F139" s="172" t="s">
        <v>275</v>
      </c>
      <c r="G139" s="173" t="s">
        <v>199</v>
      </c>
      <c r="H139" s="174">
        <v>30</v>
      </c>
      <c r="I139" s="175"/>
      <c r="J139" s="176">
        <f t="shared" si="20"/>
        <v>0</v>
      </c>
      <c r="K139" s="172" t="s">
        <v>138</v>
      </c>
      <c r="L139" s="33"/>
      <c r="M139" s="177" t="s">
        <v>1</v>
      </c>
      <c r="N139" s="178" t="s">
        <v>41</v>
      </c>
      <c r="O139" s="55"/>
      <c r="P139" s="179">
        <f t="shared" si="21"/>
        <v>0</v>
      </c>
      <c r="Q139" s="179">
        <v>0</v>
      </c>
      <c r="R139" s="179">
        <f t="shared" si="22"/>
        <v>0</v>
      </c>
      <c r="S139" s="179">
        <v>0</v>
      </c>
      <c r="T139" s="180">
        <f t="shared" si="23"/>
        <v>0</v>
      </c>
      <c r="AR139" s="12" t="s">
        <v>139</v>
      </c>
      <c r="AT139" s="12" t="s">
        <v>134</v>
      </c>
      <c r="AU139" s="12" t="s">
        <v>80</v>
      </c>
      <c r="AY139" s="12" t="s">
        <v>131</v>
      </c>
      <c r="BE139" s="181">
        <f t="shared" si="24"/>
        <v>0</v>
      </c>
      <c r="BF139" s="181">
        <f t="shared" si="25"/>
        <v>0</v>
      </c>
      <c r="BG139" s="181">
        <f t="shared" si="26"/>
        <v>0</v>
      </c>
      <c r="BH139" s="181">
        <f t="shared" si="27"/>
        <v>0</v>
      </c>
      <c r="BI139" s="181">
        <f t="shared" si="28"/>
        <v>0</v>
      </c>
      <c r="BJ139" s="12" t="s">
        <v>78</v>
      </c>
      <c r="BK139" s="181">
        <f t="shared" si="29"/>
        <v>0</v>
      </c>
      <c r="BL139" s="12" t="s">
        <v>139</v>
      </c>
      <c r="BM139" s="12" t="s">
        <v>276</v>
      </c>
    </row>
    <row r="140" spans="2:65" s="1" customFormat="1" ht="16.5" customHeight="1">
      <c r="B140" s="29"/>
      <c r="C140" s="170" t="s">
        <v>277</v>
      </c>
      <c r="D140" s="170" t="s">
        <v>134</v>
      </c>
      <c r="E140" s="171" t="s">
        <v>278</v>
      </c>
      <c r="F140" s="172" t="s">
        <v>279</v>
      </c>
      <c r="G140" s="173" t="s">
        <v>137</v>
      </c>
      <c r="H140" s="174">
        <v>0.5</v>
      </c>
      <c r="I140" s="175"/>
      <c r="J140" s="176">
        <f t="shared" si="20"/>
        <v>0</v>
      </c>
      <c r="K140" s="172" t="s">
        <v>138</v>
      </c>
      <c r="L140" s="33"/>
      <c r="M140" s="177" t="s">
        <v>1</v>
      </c>
      <c r="N140" s="178" t="s">
        <v>41</v>
      </c>
      <c r="O140" s="55"/>
      <c r="P140" s="179">
        <f t="shared" si="21"/>
        <v>0</v>
      </c>
      <c r="Q140" s="179">
        <v>0</v>
      </c>
      <c r="R140" s="179">
        <f t="shared" si="22"/>
        <v>0</v>
      </c>
      <c r="S140" s="179">
        <v>2</v>
      </c>
      <c r="T140" s="180">
        <f t="shared" si="23"/>
        <v>1</v>
      </c>
      <c r="AR140" s="12" t="s">
        <v>139</v>
      </c>
      <c r="AT140" s="12" t="s">
        <v>134</v>
      </c>
      <c r="AU140" s="12" t="s">
        <v>80</v>
      </c>
      <c r="AY140" s="12" t="s">
        <v>131</v>
      </c>
      <c r="BE140" s="181">
        <f t="shared" si="24"/>
        <v>0</v>
      </c>
      <c r="BF140" s="181">
        <f t="shared" si="25"/>
        <v>0</v>
      </c>
      <c r="BG140" s="181">
        <f t="shared" si="26"/>
        <v>0</v>
      </c>
      <c r="BH140" s="181">
        <f t="shared" si="27"/>
        <v>0</v>
      </c>
      <c r="BI140" s="181">
        <f t="shared" si="28"/>
        <v>0</v>
      </c>
      <c r="BJ140" s="12" t="s">
        <v>78</v>
      </c>
      <c r="BK140" s="181">
        <f t="shared" si="29"/>
        <v>0</v>
      </c>
      <c r="BL140" s="12" t="s">
        <v>139</v>
      </c>
      <c r="BM140" s="12" t="s">
        <v>280</v>
      </c>
    </row>
    <row r="141" spans="2:65" s="1" customFormat="1" ht="16.5" customHeight="1">
      <c r="B141" s="29"/>
      <c r="C141" s="170" t="s">
        <v>281</v>
      </c>
      <c r="D141" s="170" t="s">
        <v>134</v>
      </c>
      <c r="E141" s="171" t="s">
        <v>282</v>
      </c>
      <c r="F141" s="172" t="s">
        <v>283</v>
      </c>
      <c r="G141" s="173" t="s">
        <v>137</v>
      </c>
      <c r="H141" s="174">
        <v>2.2999999999999998</v>
      </c>
      <c r="I141" s="175"/>
      <c r="J141" s="176">
        <f t="shared" si="20"/>
        <v>0</v>
      </c>
      <c r="K141" s="172" t="s">
        <v>138</v>
      </c>
      <c r="L141" s="33"/>
      <c r="M141" s="177" t="s">
        <v>1</v>
      </c>
      <c r="N141" s="178" t="s">
        <v>41</v>
      </c>
      <c r="O141" s="55"/>
      <c r="P141" s="179">
        <f t="shared" si="21"/>
        <v>0</v>
      </c>
      <c r="Q141" s="179">
        <v>0</v>
      </c>
      <c r="R141" s="179">
        <f t="shared" si="22"/>
        <v>0</v>
      </c>
      <c r="S141" s="179">
        <v>2.4</v>
      </c>
      <c r="T141" s="180">
        <f t="shared" si="23"/>
        <v>5.52</v>
      </c>
      <c r="AR141" s="12" t="s">
        <v>139</v>
      </c>
      <c r="AT141" s="12" t="s">
        <v>134</v>
      </c>
      <c r="AU141" s="12" t="s">
        <v>80</v>
      </c>
      <c r="AY141" s="12" t="s">
        <v>131</v>
      </c>
      <c r="BE141" s="181">
        <f t="shared" si="24"/>
        <v>0</v>
      </c>
      <c r="BF141" s="181">
        <f t="shared" si="25"/>
        <v>0</v>
      </c>
      <c r="BG141" s="181">
        <f t="shared" si="26"/>
        <v>0</v>
      </c>
      <c r="BH141" s="181">
        <f t="shared" si="27"/>
        <v>0</v>
      </c>
      <c r="BI141" s="181">
        <f t="shared" si="28"/>
        <v>0</v>
      </c>
      <c r="BJ141" s="12" t="s">
        <v>78</v>
      </c>
      <c r="BK141" s="181">
        <f t="shared" si="29"/>
        <v>0</v>
      </c>
      <c r="BL141" s="12" t="s">
        <v>139</v>
      </c>
      <c r="BM141" s="12" t="s">
        <v>284</v>
      </c>
    </row>
    <row r="142" spans="2:65" s="1" customFormat="1" ht="16.5" customHeight="1">
      <c r="B142" s="29"/>
      <c r="C142" s="170" t="s">
        <v>78</v>
      </c>
      <c r="D142" s="170" t="s">
        <v>134</v>
      </c>
      <c r="E142" s="171" t="s">
        <v>285</v>
      </c>
      <c r="F142" s="172" t="s">
        <v>286</v>
      </c>
      <c r="G142" s="173" t="s">
        <v>234</v>
      </c>
      <c r="H142" s="174">
        <v>9</v>
      </c>
      <c r="I142" s="175"/>
      <c r="J142" s="176">
        <f t="shared" si="20"/>
        <v>0</v>
      </c>
      <c r="K142" s="172" t="s">
        <v>138</v>
      </c>
      <c r="L142" s="33"/>
      <c r="M142" s="177" t="s">
        <v>1</v>
      </c>
      <c r="N142" s="178" t="s">
        <v>41</v>
      </c>
      <c r="O142" s="55"/>
      <c r="P142" s="179">
        <f t="shared" si="21"/>
        <v>0</v>
      </c>
      <c r="Q142" s="179">
        <v>0</v>
      </c>
      <c r="R142" s="179">
        <f t="shared" si="22"/>
        <v>0</v>
      </c>
      <c r="S142" s="179">
        <v>7.0000000000000007E-2</v>
      </c>
      <c r="T142" s="180">
        <f t="shared" si="23"/>
        <v>0.63000000000000012</v>
      </c>
      <c r="AR142" s="12" t="s">
        <v>139</v>
      </c>
      <c r="AT142" s="12" t="s">
        <v>134</v>
      </c>
      <c r="AU142" s="12" t="s">
        <v>80</v>
      </c>
      <c r="AY142" s="12" t="s">
        <v>131</v>
      </c>
      <c r="BE142" s="181">
        <f t="shared" si="24"/>
        <v>0</v>
      </c>
      <c r="BF142" s="181">
        <f t="shared" si="25"/>
        <v>0</v>
      </c>
      <c r="BG142" s="181">
        <f t="shared" si="26"/>
        <v>0</v>
      </c>
      <c r="BH142" s="181">
        <f t="shared" si="27"/>
        <v>0</v>
      </c>
      <c r="BI142" s="181">
        <f t="shared" si="28"/>
        <v>0</v>
      </c>
      <c r="BJ142" s="12" t="s">
        <v>78</v>
      </c>
      <c r="BK142" s="181">
        <f t="shared" si="29"/>
        <v>0</v>
      </c>
      <c r="BL142" s="12" t="s">
        <v>139</v>
      </c>
      <c r="BM142" s="12" t="s">
        <v>287</v>
      </c>
    </row>
    <row r="143" spans="2:65" s="1" customFormat="1" ht="16.5" customHeight="1">
      <c r="B143" s="29"/>
      <c r="C143" s="170" t="s">
        <v>288</v>
      </c>
      <c r="D143" s="170" t="s">
        <v>134</v>
      </c>
      <c r="E143" s="171" t="s">
        <v>289</v>
      </c>
      <c r="F143" s="172" t="s">
        <v>290</v>
      </c>
      <c r="G143" s="173" t="s">
        <v>137</v>
      </c>
      <c r="H143" s="174">
        <v>7.1</v>
      </c>
      <c r="I143" s="175"/>
      <c r="J143" s="176">
        <f t="shared" si="20"/>
        <v>0</v>
      </c>
      <c r="K143" s="172" t="s">
        <v>1</v>
      </c>
      <c r="L143" s="33"/>
      <c r="M143" s="177" t="s">
        <v>1</v>
      </c>
      <c r="N143" s="178" t="s">
        <v>41</v>
      </c>
      <c r="O143" s="55"/>
      <c r="P143" s="179">
        <f t="shared" si="21"/>
        <v>0</v>
      </c>
      <c r="Q143" s="179">
        <v>0</v>
      </c>
      <c r="R143" s="179">
        <f t="shared" si="22"/>
        <v>0</v>
      </c>
      <c r="S143" s="179">
        <v>2.4</v>
      </c>
      <c r="T143" s="180">
        <f t="shared" si="23"/>
        <v>17.04</v>
      </c>
      <c r="AR143" s="12" t="s">
        <v>139</v>
      </c>
      <c r="AT143" s="12" t="s">
        <v>134</v>
      </c>
      <c r="AU143" s="12" t="s">
        <v>80</v>
      </c>
      <c r="AY143" s="12" t="s">
        <v>131</v>
      </c>
      <c r="BE143" s="181">
        <f t="shared" si="24"/>
        <v>0</v>
      </c>
      <c r="BF143" s="181">
        <f t="shared" si="25"/>
        <v>0</v>
      </c>
      <c r="BG143" s="181">
        <f t="shared" si="26"/>
        <v>0</v>
      </c>
      <c r="BH143" s="181">
        <f t="shared" si="27"/>
        <v>0</v>
      </c>
      <c r="BI143" s="181">
        <f t="shared" si="28"/>
        <v>0</v>
      </c>
      <c r="BJ143" s="12" t="s">
        <v>78</v>
      </c>
      <c r="BK143" s="181">
        <f t="shared" si="29"/>
        <v>0</v>
      </c>
      <c r="BL143" s="12" t="s">
        <v>139</v>
      </c>
      <c r="BM143" s="12" t="s">
        <v>291</v>
      </c>
    </row>
    <row r="144" spans="2:65" s="1" customFormat="1" ht="16.5" customHeight="1">
      <c r="B144" s="29"/>
      <c r="C144" s="170" t="s">
        <v>80</v>
      </c>
      <c r="D144" s="170" t="s">
        <v>134</v>
      </c>
      <c r="E144" s="171" t="s">
        <v>292</v>
      </c>
      <c r="F144" s="172" t="s">
        <v>293</v>
      </c>
      <c r="G144" s="173" t="s">
        <v>234</v>
      </c>
      <c r="H144" s="174">
        <v>1</v>
      </c>
      <c r="I144" s="175"/>
      <c r="J144" s="176">
        <f t="shared" si="20"/>
        <v>0</v>
      </c>
      <c r="K144" s="172" t="s">
        <v>138</v>
      </c>
      <c r="L144" s="33"/>
      <c r="M144" s="177" t="s">
        <v>1</v>
      </c>
      <c r="N144" s="178" t="s">
        <v>41</v>
      </c>
      <c r="O144" s="55"/>
      <c r="P144" s="179">
        <f t="shared" si="21"/>
        <v>0</v>
      </c>
      <c r="Q144" s="179">
        <v>1.0000000000000001E-5</v>
      </c>
      <c r="R144" s="179">
        <f t="shared" si="22"/>
        <v>1.0000000000000001E-5</v>
      </c>
      <c r="S144" s="179">
        <v>0</v>
      </c>
      <c r="T144" s="180">
        <f t="shared" si="23"/>
        <v>0</v>
      </c>
      <c r="AR144" s="12" t="s">
        <v>139</v>
      </c>
      <c r="AT144" s="12" t="s">
        <v>134</v>
      </c>
      <c r="AU144" s="12" t="s">
        <v>80</v>
      </c>
      <c r="AY144" s="12" t="s">
        <v>131</v>
      </c>
      <c r="BE144" s="181">
        <f t="shared" si="24"/>
        <v>0</v>
      </c>
      <c r="BF144" s="181">
        <f t="shared" si="25"/>
        <v>0</v>
      </c>
      <c r="BG144" s="181">
        <f t="shared" si="26"/>
        <v>0</v>
      </c>
      <c r="BH144" s="181">
        <f t="shared" si="27"/>
        <v>0</v>
      </c>
      <c r="BI144" s="181">
        <f t="shared" si="28"/>
        <v>0</v>
      </c>
      <c r="BJ144" s="12" t="s">
        <v>78</v>
      </c>
      <c r="BK144" s="181">
        <f t="shared" si="29"/>
        <v>0</v>
      </c>
      <c r="BL144" s="12" t="s">
        <v>139</v>
      </c>
      <c r="BM144" s="12" t="s">
        <v>294</v>
      </c>
    </row>
    <row r="145" spans="2:65" s="1" customFormat="1" ht="16.5" customHeight="1">
      <c r="B145" s="29"/>
      <c r="C145" s="170" t="s">
        <v>295</v>
      </c>
      <c r="D145" s="170" t="s">
        <v>134</v>
      </c>
      <c r="E145" s="171" t="s">
        <v>296</v>
      </c>
      <c r="F145" s="172" t="s">
        <v>297</v>
      </c>
      <c r="G145" s="173" t="s">
        <v>234</v>
      </c>
      <c r="H145" s="174">
        <v>4</v>
      </c>
      <c r="I145" s="175"/>
      <c r="J145" s="176">
        <f t="shared" si="20"/>
        <v>0</v>
      </c>
      <c r="K145" s="172" t="s">
        <v>138</v>
      </c>
      <c r="L145" s="33"/>
      <c r="M145" s="177" t="s">
        <v>1</v>
      </c>
      <c r="N145" s="178" t="s">
        <v>41</v>
      </c>
      <c r="O145" s="55"/>
      <c r="P145" s="179">
        <f t="shared" si="21"/>
        <v>0</v>
      </c>
      <c r="Q145" s="179">
        <v>2.4000000000000001E-4</v>
      </c>
      <c r="R145" s="179">
        <f t="shared" si="22"/>
        <v>9.6000000000000002E-4</v>
      </c>
      <c r="S145" s="179">
        <v>0</v>
      </c>
      <c r="T145" s="180">
        <f t="shared" si="23"/>
        <v>0</v>
      </c>
      <c r="AR145" s="12" t="s">
        <v>139</v>
      </c>
      <c r="AT145" s="12" t="s">
        <v>134</v>
      </c>
      <c r="AU145" s="12" t="s">
        <v>80</v>
      </c>
      <c r="AY145" s="12" t="s">
        <v>131</v>
      </c>
      <c r="BE145" s="181">
        <f t="shared" si="24"/>
        <v>0</v>
      </c>
      <c r="BF145" s="181">
        <f t="shared" si="25"/>
        <v>0</v>
      </c>
      <c r="BG145" s="181">
        <f t="shared" si="26"/>
        <v>0</v>
      </c>
      <c r="BH145" s="181">
        <f t="shared" si="27"/>
        <v>0</v>
      </c>
      <c r="BI145" s="181">
        <f t="shared" si="28"/>
        <v>0</v>
      </c>
      <c r="BJ145" s="12" t="s">
        <v>78</v>
      </c>
      <c r="BK145" s="181">
        <f t="shared" si="29"/>
        <v>0</v>
      </c>
      <c r="BL145" s="12" t="s">
        <v>139</v>
      </c>
      <c r="BM145" s="12" t="s">
        <v>298</v>
      </c>
    </row>
    <row r="146" spans="2:65" s="1" customFormat="1" ht="16.5" customHeight="1">
      <c r="B146" s="29"/>
      <c r="C146" s="170" t="s">
        <v>299</v>
      </c>
      <c r="D146" s="170" t="s">
        <v>134</v>
      </c>
      <c r="E146" s="171" t="s">
        <v>300</v>
      </c>
      <c r="F146" s="172" t="s">
        <v>301</v>
      </c>
      <c r="G146" s="173" t="s">
        <v>234</v>
      </c>
      <c r="H146" s="174">
        <v>25</v>
      </c>
      <c r="I146" s="175"/>
      <c r="J146" s="176">
        <f t="shared" si="20"/>
        <v>0</v>
      </c>
      <c r="K146" s="172" t="s">
        <v>138</v>
      </c>
      <c r="L146" s="33"/>
      <c r="M146" s="177" t="s">
        <v>1</v>
      </c>
      <c r="N146" s="178" t="s">
        <v>41</v>
      </c>
      <c r="O146" s="55"/>
      <c r="P146" s="179">
        <f t="shared" si="21"/>
        <v>0</v>
      </c>
      <c r="Q146" s="179">
        <v>0</v>
      </c>
      <c r="R146" s="179">
        <f t="shared" si="22"/>
        <v>0</v>
      </c>
      <c r="S146" s="179">
        <v>0</v>
      </c>
      <c r="T146" s="180">
        <f t="shared" si="23"/>
        <v>0</v>
      </c>
      <c r="AR146" s="12" t="s">
        <v>302</v>
      </c>
      <c r="AT146" s="12" t="s">
        <v>134</v>
      </c>
      <c r="AU146" s="12" t="s">
        <v>80</v>
      </c>
      <c r="AY146" s="12" t="s">
        <v>131</v>
      </c>
      <c r="BE146" s="181">
        <f t="shared" si="24"/>
        <v>0</v>
      </c>
      <c r="BF146" s="181">
        <f t="shared" si="25"/>
        <v>0</v>
      </c>
      <c r="BG146" s="181">
        <f t="shared" si="26"/>
        <v>0</v>
      </c>
      <c r="BH146" s="181">
        <f t="shared" si="27"/>
        <v>0</v>
      </c>
      <c r="BI146" s="181">
        <f t="shared" si="28"/>
        <v>0</v>
      </c>
      <c r="BJ146" s="12" t="s">
        <v>78</v>
      </c>
      <c r="BK146" s="181">
        <f t="shared" si="29"/>
        <v>0</v>
      </c>
      <c r="BL146" s="12" t="s">
        <v>302</v>
      </c>
      <c r="BM146" s="12" t="s">
        <v>303</v>
      </c>
    </row>
    <row r="147" spans="2:65" s="1" customFormat="1" ht="16.5" customHeight="1">
      <c r="B147" s="29"/>
      <c r="C147" s="182" t="s">
        <v>304</v>
      </c>
      <c r="D147" s="182" t="s">
        <v>182</v>
      </c>
      <c r="E147" s="183" t="s">
        <v>305</v>
      </c>
      <c r="F147" s="184" t="s">
        <v>306</v>
      </c>
      <c r="G147" s="185" t="s">
        <v>199</v>
      </c>
      <c r="H147" s="186">
        <v>2</v>
      </c>
      <c r="I147" s="187"/>
      <c r="J147" s="188">
        <f t="shared" si="20"/>
        <v>0</v>
      </c>
      <c r="K147" s="184" t="s">
        <v>138</v>
      </c>
      <c r="L147" s="189"/>
      <c r="M147" s="190" t="s">
        <v>1</v>
      </c>
      <c r="N147" s="191" t="s">
        <v>41</v>
      </c>
      <c r="O147" s="55"/>
      <c r="P147" s="179">
        <f t="shared" si="21"/>
        <v>0</v>
      </c>
      <c r="Q147" s="179">
        <v>4.0000000000000002E-4</v>
      </c>
      <c r="R147" s="179">
        <f t="shared" si="22"/>
        <v>8.0000000000000004E-4</v>
      </c>
      <c r="S147" s="179">
        <v>0</v>
      </c>
      <c r="T147" s="180">
        <f t="shared" si="23"/>
        <v>0</v>
      </c>
      <c r="AR147" s="12" t="s">
        <v>258</v>
      </c>
      <c r="AT147" s="12" t="s">
        <v>182</v>
      </c>
      <c r="AU147" s="12" t="s">
        <v>80</v>
      </c>
      <c r="AY147" s="12" t="s">
        <v>131</v>
      </c>
      <c r="BE147" s="181">
        <f t="shared" si="24"/>
        <v>0</v>
      </c>
      <c r="BF147" s="181">
        <f t="shared" si="25"/>
        <v>0</v>
      </c>
      <c r="BG147" s="181">
        <f t="shared" si="26"/>
        <v>0</v>
      </c>
      <c r="BH147" s="181">
        <f t="shared" si="27"/>
        <v>0</v>
      </c>
      <c r="BI147" s="181">
        <f t="shared" si="28"/>
        <v>0</v>
      </c>
      <c r="BJ147" s="12" t="s">
        <v>78</v>
      </c>
      <c r="BK147" s="181">
        <f t="shared" si="29"/>
        <v>0</v>
      </c>
      <c r="BL147" s="12" t="s">
        <v>302</v>
      </c>
      <c r="BM147" s="12" t="s">
        <v>307</v>
      </c>
    </row>
    <row r="148" spans="2:65" s="10" customFormat="1" ht="22.9" customHeight="1">
      <c r="B148" s="154"/>
      <c r="C148" s="155"/>
      <c r="D148" s="156" t="s">
        <v>69</v>
      </c>
      <c r="E148" s="168" t="s">
        <v>308</v>
      </c>
      <c r="F148" s="168" t="s">
        <v>309</v>
      </c>
      <c r="G148" s="155"/>
      <c r="H148" s="155"/>
      <c r="I148" s="158"/>
      <c r="J148" s="169">
        <f>BK148</f>
        <v>0</v>
      </c>
      <c r="K148" s="155"/>
      <c r="L148" s="160"/>
      <c r="M148" s="161"/>
      <c r="N148" s="162"/>
      <c r="O148" s="162"/>
      <c r="P148" s="163">
        <f>SUM(P149:P153)</f>
        <v>0</v>
      </c>
      <c r="Q148" s="162"/>
      <c r="R148" s="163">
        <f>SUM(R149:R153)</f>
        <v>0</v>
      </c>
      <c r="S148" s="162"/>
      <c r="T148" s="164">
        <f>SUM(T149:T153)</f>
        <v>0</v>
      </c>
      <c r="AR148" s="165" t="s">
        <v>78</v>
      </c>
      <c r="AT148" s="166" t="s">
        <v>69</v>
      </c>
      <c r="AU148" s="166" t="s">
        <v>78</v>
      </c>
      <c r="AY148" s="165" t="s">
        <v>131</v>
      </c>
      <c r="BK148" s="167">
        <f>SUM(BK149:BK153)</f>
        <v>0</v>
      </c>
    </row>
    <row r="149" spans="2:65" s="1" customFormat="1" ht="16.5" customHeight="1">
      <c r="B149" s="29"/>
      <c r="C149" s="170" t="s">
        <v>166</v>
      </c>
      <c r="D149" s="170" t="s">
        <v>134</v>
      </c>
      <c r="E149" s="171" t="s">
        <v>310</v>
      </c>
      <c r="F149" s="172" t="s">
        <v>311</v>
      </c>
      <c r="G149" s="173" t="s">
        <v>159</v>
      </c>
      <c r="H149" s="174">
        <v>24.832000000000001</v>
      </c>
      <c r="I149" s="175"/>
      <c r="J149" s="176">
        <f>ROUND(I149*H149,2)</f>
        <v>0</v>
      </c>
      <c r="K149" s="172" t="s">
        <v>138</v>
      </c>
      <c r="L149" s="33"/>
      <c r="M149" s="177" t="s">
        <v>1</v>
      </c>
      <c r="N149" s="178" t="s">
        <v>41</v>
      </c>
      <c r="O149" s="55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AR149" s="12" t="s">
        <v>139</v>
      </c>
      <c r="AT149" s="12" t="s">
        <v>134</v>
      </c>
      <c r="AU149" s="12" t="s">
        <v>80</v>
      </c>
      <c r="AY149" s="12" t="s">
        <v>131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12" t="s">
        <v>78</v>
      </c>
      <c r="BK149" s="181">
        <f>ROUND(I149*H149,2)</f>
        <v>0</v>
      </c>
      <c r="BL149" s="12" t="s">
        <v>139</v>
      </c>
      <c r="BM149" s="12" t="s">
        <v>312</v>
      </c>
    </row>
    <row r="150" spans="2:65" s="1" customFormat="1" ht="16.5" customHeight="1">
      <c r="B150" s="29"/>
      <c r="C150" s="170" t="s">
        <v>139</v>
      </c>
      <c r="D150" s="170" t="s">
        <v>134</v>
      </c>
      <c r="E150" s="171" t="s">
        <v>313</v>
      </c>
      <c r="F150" s="172" t="s">
        <v>314</v>
      </c>
      <c r="G150" s="173" t="s">
        <v>159</v>
      </c>
      <c r="H150" s="174">
        <v>24.832000000000001</v>
      </c>
      <c r="I150" s="175"/>
      <c r="J150" s="176">
        <f>ROUND(I150*H150,2)</f>
        <v>0</v>
      </c>
      <c r="K150" s="172" t="s">
        <v>138</v>
      </c>
      <c r="L150" s="33"/>
      <c r="M150" s="177" t="s">
        <v>1</v>
      </c>
      <c r="N150" s="178" t="s">
        <v>41</v>
      </c>
      <c r="O150" s="55"/>
      <c r="P150" s="179">
        <f>O150*H150</f>
        <v>0</v>
      </c>
      <c r="Q150" s="179">
        <v>0</v>
      </c>
      <c r="R150" s="179">
        <f>Q150*H150</f>
        <v>0</v>
      </c>
      <c r="S150" s="179">
        <v>0</v>
      </c>
      <c r="T150" s="180">
        <f>S150*H150</f>
        <v>0</v>
      </c>
      <c r="AR150" s="12" t="s">
        <v>139</v>
      </c>
      <c r="AT150" s="12" t="s">
        <v>134</v>
      </c>
      <c r="AU150" s="12" t="s">
        <v>80</v>
      </c>
      <c r="AY150" s="12" t="s">
        <v>131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12" t="s">
        <v>78</v>
      </c>
      <c r="BK150" s="181">
        <f>ROUND(I150*H150,2)</f>
        <v>0</v>
      </c>
      <c r="BL150" s="12" t="s">
        <v>139</v>
      </c>
      <c r="BM150" s="12" t="s">
        <v>315</v>
      </c>
    </row>
    <row r="151" spans="2:65" s="1" customFormat="1" ht="16.5" customHeight="1">
      <c r="B151" s="29"/>
      <c r="C151" s="170" t="s">
        <v>217</v>
      </c>
      <c r="D151" s="170" t="s">
        <v>134</v>
      </c>
      <c r="E151" s="171" t="s">
        <v>316</v>
      </c>
      <c r="F151" s="172" t="s">
        <v>317</v>
      </c>
      <c r="G151" s="173" t="s">
        <v>159</v>
      </c>
      <c r="H151" s="174">
        <v>24.832000000000001</v>
      </c>
      <c r="I151" s="175"/>
      <c r="J151" s="176">
        <f>ROUND(I151*H151,2)</f>
        <v>0</v>
      </c>
      <c r="K151" s="172" t="s">
        <v>138</v>
      </c>
      <c r="L151" s="33"/>
      <c r="M151" s="177" t="s">
        <v>1</v>
      </c>
      <c r="N151" s="178" t="s">
        <v>41</v>
      </c>
      <c r="O151" s="55"/>
      <c r="P151" s="179">
        <f>O151*H151</f>
        <v>0</v>
      </c>
      <c r="Q151" s="179">
        <v>0</v>
      </c>
      <c r="R151" s="179">
        <f>Q151*H151</f>
        <v>0</v>
      </c>
      <c r="S151" s="179">
        <v>0</v>
      </c>
      <c r="T151" s="180">
        <f>S151*H151</f>
        <v>0</v>
      </c>
      <c r="AR151" s="12" t="s">
        <v>139</v>
      </c>
      <c r="AT151" s="12" t="s">
        <v>134</v>
      </c>
      <c r="AU151" s="12" t="s">
        <v>80</v>
      </c>
      <c r="AY151" s="12" t="s">
        <v>131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12" t="s">
        <v>78</v>
      </c>
      <c r="BK151" s="181">
        <f>ROUND(I151*H151,2)</f>
        <v>0</v>
      </c>
      <c r="BL151" s="12" t="s">
        <v>139</v>
      </c>
      <c r="BM151" s="12" t="s">
        <v>318</v>
      </c>
    </row>
    <row r="152" spans="2:65" s="1" customFormat="1" ht="16.5" customHeight="1">
      <c r="B152" s="29"/>
      <c r="C152" s="170" t="s">
        <v>240</v>
      </c>
      <c r="D152" s="170" t="s">
        <v>134</v>
      </c>
      <c r="E152" s="171" t="s">
        <v>319</v>
      </c>
      <c r="F152" s="172" t="s">
        <v>320</v>
      </c>
      <c r="G152" s="173" t="s">
        <v>159</v>
      </c>
      <c r="H152" s="174">
        <v>24.332000000000001</v>
      </c>
      <c r="I152" s="175"/>
      <c r="J152" s="176">
        <f>ROUND(I152*H152,2)</f>
        <v>0</v>
      </c>
      <c r="K152" s="172" t="s">
        <v>138</v>
      </c>
      <c r="L152" s="33"/>
      <c r="M152" s="177" t="s">
        <v>1</v>
      </c>
      <c r="N152" s="178" t="s">
        <v>41</v>
      </c>
      <c r="O152" s="55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12" t="s">
        <v>139</v>
      </c>
      <c r="AT152" s="12" t="s">
        <v>134</v>
      </c>
      <c r="AU152" s="12" t="s">
        <v>80</v>
      </c>
      <c r="AY152" s="12" t="s">
        <v>131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2" t="s">
        <v>78</v>
      </c>
      <c r="BK152" s="181">
        <f>ROUND(I152*H152,2)</f>
        <v>0</v>
      </c>
      <c r="BL152" s="12" t="s">
        <v>139</v>
      </c>
      <c r="BM152" s="12" t="s">
        <v>321</v>
      </c>
    </row>
    <row r="153" spans="2:65" s="1" customFormat="1" ht="16.5" customHeight="1">
      <c r="B153" s="29"/>
      <c r="C153" s="170" t="s">
        <v>322</v>
      </c>
      <c r="D153" s="170" t="s">
        <v>134</v>
      </c>
      <c r="E153" s="171" t="s">
        <v>323</v>
      </c>
      <c r="F153" s="172" t="s">
        <v>324</v>
      </c>
      <c r="G153" s="173" t="s">
        <v>159</v>
      </c>
      <c r="H153" s="174">
        <v>0.5</v>
      </c>
      <c r="I153" s="175"/>
      <c r="J153" s="176">
        <f>ROUND(I153*H153,2)</f>
        <v>0</v>
      </c>
      <c r="K153" s="172" t="s">
        <v>138</v>
      </c>
      <c r="L153" s="33"/>
      <c r="M153" s="177" t="s">
        <v>1</v>
      </c>
      <c r="N153" s="178" t="s">
        <v>41</v>
      </c>
      <c r="O153" s="55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12" t="s">
        <v>139</v>
      </c>
      <c r="AT153" s="12" t="s">
        <v>134</v>
      </c>
      <c r="AU153" s="12" t="s">
        <v>80</v>
      </c>
      <c r="AY153" s="12" t="s">
        <v>131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12" t="s">
        <v>78</v>
      </c>
      <c r="BK153" s="181">
        <f>ROUND(I153*H153,2)</f>
        <v>0</v>
      </c>
      <c r="BL153" s="12" t="s">
        <v>139</v>
      </c>
      <c r="BM153" s="12" t="s">
        <v>325</v>
      </c>
    </row>
    <row r="154" spans="2:65" s="10" customFormat="1" ht="22.9" customHeight="1">
      <c r="B154" s="154"/>
      <c r="C154" s="155"/>
      <c r="D154" s="156" t="s">
        <v>69</v>
      </c>
      <c r="E154" s="168" t="s">
        <v>326</v>
      </c>
      <c r="F154" s="168" t="s">
        <v>327</v>
      </c>
      <c r="G154" s="155"/>
      <c r="H154" s="155"/>
      <c r="I154" s="158"/>
      <c r="J154" s="169">
        <f>BK154</f>
        <v>0</v>
      </c>
      <c r="K154" s="155"/>
      <c r="L154" s="160"/>
      <c r="M154" s="161"/>
      <c r="N154" s="162"/>
      <c r="O154" s="162"/>
      <c r="P154" s="163">
        <f>P155</f>
        <v>0</v>
      </c>
      <c r="Q154" s="162"/>
      <c r="R154" s="163">
        <f>R155</f>
        <v>0</v>
      </c>
      <c r="S154" s="162"/>
      <c r="T154" s="164">
        <f>T155</f>
        <v>0</v>
      </c>
      <c r="AR154" s="165" t="s">
        <v>78</v>
      </c>
      <c r="AT154" s="166" t="s">
        <v>69</v>
      </c>
      <c r="AU154" s="166" t="s">
        <v>78</v>
      </c>
      <c r="AY154" s="165" t="s">
        <v>131</v>
      </c>
      <c r="BK154" s="167">
        <f>BK155</f>
        <v>0</v>
      </c>
    </row>
    <row r="155" spans="2:65" s="1" customFormat="1" ht="16.5" customHeight="1">
      <c r="B155" s="29"/>
      <c r="C155" s="170" t="s">
        <v>328</v>
      </c>
      <c r="D155" s="170" t="s">
        <v>134</v>
      </c>
      <c r="E155" s="171" t="s">
        <v>329</v>
      </c>
      <c r="F155" s="172" t="s">
        <v>330</v>
      </c>
      <c r="G155" s="173" t="s">
        <v>159</v>
      </c>
      <c r="H155" s="174">
        <v>14.539</v>
      </c>
      <c r="I155" s="175"/>
      <c r="J155" s="176">
        <f>ROUND(I155*H155,2)</f>
        <v>0</v>
      </c>
      <c r="K155" s="172" t="s">
        <v>138</v>
      </c>
      <c r="L155" s="33"/>
      <c r="M155" s="177" t="s">
        <v>1</v>
      </c>
      <c r="N155" s="178" t="s">
        <v>41</v>
      </c>
      <c r="O155" s="55"/>
      <c r="P155" s="179">
        <f>O155*H155</f>
        <v>0</v>
      </c>
      <c r="Q155" s="179">
        <v>0</v>
      </c>
      <c r="R155" s="179">
        <f>Q155*H155</f>
        <v>0</v>
      </c>
      <c r="S155" s="179">
        <v>0</v>
      </c>
      <c r="T155" s="180">
        <f>S155*H155</f>
        <v>0</v>
      </c>
      <c r="AR155" s="12" t="s">
        <v>139</v>
      </c>
      <c r="AT155" s="12" t="s">
        <v>134</v>
      </c>
      <c r="AU155" s="12" t="s">
        <v>80</v>
      </c>
      <c r="AY155" s="12" t="s">
        <v>131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12" t="s">
        <v>78</v>
      </c>
      <c r="BK155" s="181">
        <f>ROUND(I155*H155,2)</f>
        <v>0</v>
      </c>
      <c r="BL155" s="12" t="s">
        <v>139</v>
      </c>
      <c r="BM155" s="12" t="s">
        <v>331</v>
      </c>
    </row>
    <row r="156" spans="2:65" s="10" customFormat="1" ht="25.9" customHeight="1">
      <c r="B156" s="154"/>
      <c r="C156" s="155"/>
      <c r="D156" s="156" t="s">
        <v>69</v>
      </c>
      <c r="E156" s="157" t="s">
        <v>332</v>
      </c>
      <c r="F156" s="157" t="s">
        <v>333</v>
      </c>
      <c r="G156" s="155"/>
      <c r="H156" s="155"/>
      <c r="I156" s="158"/>
      <c r="J156" s="159">
        <f>BK156</f>
        <v>0</v>
      </c>
      <c r="K156" s="155"/>
      <c r="L156" s="160"/>
      <c r="M156" s="161"/>
      <c r="N156" s="162"/>
      <c r="O156" s="162"/>
      <c r="P156" s="163">
        <f>P157+P160+P175+P185</f>
        <v>0</v>
      </c>
      <c r="Q156" s="162"/>
      <c r="R156" s="163">
        <f>R157+R160+R175+R185</f>
        <v>1.2274849999999999</v>
      </c>
      <c r="S156" s="162"/>
      <c r="T156" s="164">
        <f>T157+T160+T175+T185</f>
        <v>0.15237500000000001</v>
      </c>
      <c r="AR156" s="165" t="s">
        <v>80</v>
      </c>
      <c r="AT156" s="166" t="s">
        <v>69</v>
      </c>
      <c r="AU156" s="166" t="s">
        <v>70</v>
      </c>
      <c r="AY156" s="165" t="s">
        <v>131</v>
      </c>
      <c r="BK156" s="167">
        <f>BK157+BK160+BK175+BK185</f>
        <v>0</v>
      </c>
    </row>
    <row r="157" spans="2:65" s="10" customFormat="1" ht="22.9" customHeight="1">
      <c r="B157" s="154"/>
      <c r="C157" s="155"/>
      <c r="D157" s="156" t="s">
        <v>69</v>
      </c>
      <c r="E157" s="168" t="s">
        <v>334</v>
      </c>
      <c r="F157" s="168" t="s">
        <v>335</v>
      </c>
      <c r="G157" s="155"/>
      <c r="H157" s="155"/>
      <c r="I157" s="158"/>
      <c r="J157" s="169">
        <f>BK157</f>
        <v>0</v>
      </c>
      <c r="K157" s="155"/>
      <c r="L157" s="160"/>
      <c r="M157" s="161"/>
      <c r="N157" s="162"/>
      <c r="O157" s="162"/>
      <c r="P157" s="163">
        <f>SUM(P158:P159)</f>
        <v>0</v>
      </c>
      <c r="Q157" s="162"/>
      <c r="R157" s="163">
        <f>SUM(R158:R159)</f>
        <v>5.0750000000000003E-2</v>
      </c>
      <c r="S157" s="162"/>
      <c r="T157" s="164">
        <f>SUM(T158:T159)</f>
        <v>0</v>
      </c>
      <c r="AR157" s="165" t="s">
        <v>80</v>
      </c>
      <c r="AT157" s="166" t="s">
        <v>69</v>
      </c>
      <c r="AU157" s="166" t="s">
        <v>78</v>
      </c>
      <c r="AY157" s="165" t="s">
        <v>131</v>
      </c>
      <c r="BK157" s="167">
        <f>SUM(BK158:BK159)</f>
        <v>0</v>
      </c>
    </row>
    <row r="158" spans="2:65" s="1" customFormat="1" ht="16.5" customHeight="1">
      <c r="B158" s="29"/>
      <c r="C158" s="170" t="s">
        <v>336</v>
      </c>
      <c r="D158" s="170" t="s">
        <v>134</v>
      </c>
      <c r="E158" s="171" t="s">
        <v>337</v>
      </c>
      <c r="F158" s="172" t="s">
        <v>338</v>
      </c>
      <c r="G158" s="173" t="s">
        <v>171</v>
      </c>
      <c r="H158" s="174">
        <v>14.5</v>
      </c>
      <c r="I158" s="175"/>
      <c r="J158" s="176">
        <f>ROUND(I158*H158,2)</f>
        <v>0</v>
      </c>
      <c r="K158" s="172" t="s">
        <v>138</v>
      </c>
      <c r="L158" s="33"/>
      <c r="M158" s="177" t="s">
        <v>1</v>
      </c>
      <c r="N158" s="178" t="s">
        <v>41</v>
      </c>
      <c r="O158" s="55"/>
      <c r="P158" s="179">
        <f>O158*H158</f>
        <v>0</v>
      </c>
      <c r="Q158" s="179">
        <v>3.5000000000000001E-3</v>
      </c>
      <c r="R158" s="179">
        <f>Q158*H158</f>
        <v>5.0750000000000003E-2</v>
      </c>
      <c r="S158" s="179">
        <v>0</v>
      </c>
      <c r="T158" s="180">
        <f>S158*H158</f>
        <v>0</v>
      </c>
      <c r="AR158" s="12" t="s">
        <v>302</v>
      </c>
      <c r="AT158" s="12" t="s">
        <v>134</v>
      </c>
      <c r="AU158" s="12" t="s">
        <v>80</v>
      </c>
      <c r="AY158" s="12" t="s">
        <v>131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12" t="s">
        <v>78</v>
      </c>
      <c r="BK158" s="181">
        <f>ROUND(I158*H158,2)</f>
        <v>0</v>
      </c>
      <c r="BL158" s="12" t="s">
        <v>302</v>
      </c>
      <c r="BM158" s="12" t="s">
        <v>339</v>
      </c>
    </row>
    <row r="159" spans="2:65" s="1" customFormat="1" ht="16.5" customHeight="1">
      <c r="B159" s="29"/>
      <c r="C159" s="170" t="s">
        <v>340</v>
      </c>
      <c r="D159" s="170" t="s">
        <v>134</v>
      </c>
      <c r="E159" s="171" t="s">
        <v>341</v>
      </c>
      <c r="F159" s="172" t="s">
        <v>342</v>
      </c>
      <c r="G159" s="173" t="s">
        <v>343</v>
      </c>
      <c r="H159" s="192"/>
      <c r="I159" s="175"/>
      <c r="J159" s="176">
        <f>ROUND(I159*H159,2)</f>
        <v>0</v>
      </c>
      <c r="K159" s="172" t="s">
        <v>138</v>
      </c>
      <c r="L159" s="33"/>
      <c r="M159" s="177" t="s">
        <v>1</v>
      </c>
      <c r="N159" s="178" t="s">
        <v>41</v>
      </c>
      <c r="O159" s="55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12" t="s">
        <v>302</v>
      </c>
      <c r="AT159" s="12" t="s">
        <v>134</v>
      </c>
      <c r="AU159" s="12" t="s">
        <v>80</v>
      </c>
      <c r="AY159" s="12" t="s">
        <v>131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12" t="s">
        <v>78</v>
      </c>
      <c r="BK159" s="181">
        <f>ROUND(I159*H159,2)</f>
        <v>0</v>
      </c>
      <c r="BL159" s="12" t="s">
        <v>302</v>
      </c>
      <c r="BM159" s="12" t="s">
        <v>344</v>
      </c>
    </row>
    <row r="160" spans="2:65" s="10" customFormat="1" ht="22.9" customHeight="1">
      <c r="B160" s="154"/>
      <c r="C160" s="155"/>
      <c r="D160" s="156" t="s">
        <v>69</v>
      </c>
      <c r="E160" s="168" t="s">
        <v>345</v>
      </c>
      <c r="F160" s="168" t="s">
        <v>346</v>
      </c>
      <c r="G160" s="155"/>
      <c r="H160" s="155"/>
      <c r="I160" s="158"/>
      <c r="J160" s="169">
        <f>BK160</f>
        <v>0</v>
      </c>
      <c r="K160" s="155"/>
      <c r="L160" s="160"/>
      <c r="M160" s="161"/>
      <c r="N160" s="162"/>
      <c r="O160" s="162"/>
      <c r="P160" s="163">
        <f>SUM(P161:P174)</f>
        <v>0</v>
      </c>
      <c r="Q160" s="162"/>
      <c r="R160" s="163">
        <f>SUM(R161:R174)</f>
        <v>0.75563999999999998</v>
      </c>
      <c r="S160" s="162"/>
      <c r="T160" s="164">
        <f>SUM(T161:T174)</f>
        <v>0.128</v>
      </c>
      <c r="AR160" s="165" t="s">
        <v>80</v>
      </c>
      <c r="AT160" s="166" t="s">
        <v>69</v>
      </c>
      <c r="AU160" s="166" t="s">
        <v>78</v>
      </c>
      <c r="AY160" s="165" t="s">
        <v>131</v>
      </c>
      <c r="BK160" s="167">
        <f>SUM(BK161:BK174)</f>
        <v>0</v>
      </c>
    </row>
    <row r="161" spans="2:65" s="1" customFormat="1" ht="16.5" customHeight="1">
      <c r="B161" s="29"/>
      <c r="C161" s="170" t="s">
        <v>347</v>
      </c>
      <c r="D161" s="170" t="s">
        <v>134</v>
      </c>
      <c r="E161" s="171" t="s">
        <v>348</v>
      </c>
      <c r="F161" s="172" t="s">
        <v>349</v>
      </c>
      <c r="G161" s="173" t="s">
        <v>234</v>
      </c>
      <c r="H161" s="174">
        <v>8</v>
      </c>
      <c r="I161" s="175"/>
      <c r="J161" s="176">
        <f t="shared" ref="J161:J174" si="30">ROUND(I161*H161,2)</f>
        <v>0</v>
      </c>
      <c r="K161" s="172" t="s">
        <v>138</v>
      </c>
      <c r="L161" s="33"/>
      <c r="M161" s="177" t="s">
        <v>1</v>
      </c>
      <c r="N161" s="178" t="s">
        <v>41</v>
      </c>
      <c r="O161" s="55"/>
      <c r="P161" s="179">
        <f t="shared" ref="P161:P174" si="31">O161*H161</f>
        <v>0</v>
      </c>
      <c r="Q161" s="179">
        <v>0</v>
      </c>
      <c r="R161" s="179">
        <f t="shared" ref="R161:R174" si="32">Q161*H161</f>
        <v>0</v>
      </c>
      <c r="S161" s="179">
        <v>1.6E-2</v>
      </c>
      <c r="T161" s="180">
        <f t="shared" ref="T161:T174" si="33">S161*H161</f>
        <v>0.128</v>
      </c>
      <c r="AR161" s="12" t="s">
        <v>302</v>
      </c>
      <c r="AT161" s="12" t="s">
        <v>134</v>
      </c>
      <c r="AU161" s="12" t="s">
        <v>80</v>
      </c>
      <c r="AY161" s="12" t="s">
        <v>131</v>
      </c>
      <c r="BE161" s="181">
        <f t="shared" ref="BE161:BE174" si="34">IF(N161="základní",J161,0)</f>
        <v>0</v>
      </c>
      <c r="BF161" s="181">
        <f t="shared" ref="BF161:BF174" si="35">IF(N161="snížená",J161,0)</f>
        <v>0</v>
      </c>
      <c r="BG161" s="181">
        <f t="shared" ref="BG161:BG174" si="36">IF(N161="zákl. přenesená",J161,0)</f>
        <v>0</v>
      </c>
      <c r="BH161" s="181">
        <f t="shared" ref="BH161:BH174" si="37">IF(N161="sníž. přenesená",J161,0)</f>
        <v>0</v>
      </c>
      <c r="BI161" s="181">
        <f t="shared" ref="BI161:BI174" si="38">IF(N161="nulová",J161,0)</f>
        <v>0</v>
      </c>
      <c r="BJ161" s="12" t="s">
        <v>78</v>
      </c>
      <c r="BK161" s="181">
        <f t="shared" ref="BK161:BK174" si="39">ROUND(I161*H161,2)</f>
        <v>0</v>
      </c>
      <c r="BL161" s="12" t="s">
        <v>302</v>
      </c>
      <c r="BM161" s="12" t="s">
        <v>350</v>
      </c>
    </row>
    <row r="162" spans="2:65" s="1" customFormat="1" ht="22.5" customHeight="1">
      <c r="B162" s="29"/>
      <c r="C162" s="170" t="s">
        <v>351</v>
      </c>
      <c r="D162" s="170" t="s">
        <v>134</v>
      </c>
      <c r="E162" s="171" t="s">
        <v>352</v>
      </c>
      <c r="F162" s="172" t="s">
        <v>353</v>
      </c>
      <c r="G162" s="173" t="s">
        <v>234</v>
      </c>
      <c r="H162" s="174">
        <v>9</v>
      </c>
      <c r="I162" s="175"/>
      <c r="J162" s="176">
        <f t="shared" si="30"/>
        <v>0</v>
      </c>
      <c r="K162" s="172" t="s">
        <v>1</v>
      </c>
      <c r="L162" s="33"/>
      <c r="M162" s="177" t="s">
        <v>1</v>
      </c>
      <c r="N162" s="178" t="s">
        <v>41</v>
      </c>
      <c r="O162" s="55"/>
      <c r="P162" s="179">
        <f t="shared" si="31"/>
        <v>0</v>
      </c>
      <c r="Q162" s="179">
        <v>6.0000000000000002E-5</v>
      </c>
      <c r="R162" s="179">
        <f t="shared" si="32"/>
        <v>5.4000000000000001E-4</v>
      </c>
      <c r="S162" s="179">
        <v>0</v>
      </c>
      <c r="T162" s="180">
        <f t="shared" si="33"/>
        <v>0</v>
      </c>
      <c r="AR162" s="12" t="s">
        <v>302</v>
      </c>
      <c r="AT162" s="12" t="s">
        <v>134</v>
      </c>
      <c r="AU162" s="12" t="s">
        <v>80</v>
      </c>
      <c r="AY162" s="12" t="s">
        <v>131</v>
      </c>
      <c r="BE162" s="181">
        <f t="shared" si="34"/>
        <v>0</v>
      </c>
      <c r="BF162" s="181">
        <f t="shared" si="35"/>
        <v>0</v>
      </c>
      <c r="BG162" s="181">
        <f t="shared" si="36"/>
        <v>0</v>
      </c>
      <c r="BH162" s="181">
        <f t="shared" si="37"/>
        <v>0</v>
      </c>
      <c r="BI162" s="181">
        <f t="shared" si="38"/>
        <v>0</v>
      </c>
      <c r="BJ162" s="12" t="s">
        <v>78</v>
      </c>
      <c r="BK162" s="181">
        <f t="shared" si="39"/>
        <v>0</v>
      </c>
      <c r="BL162" s="12" t="s">
        <v>302</v>
      </c>
      <c r="BM162" s="12" t="s">
        <v>354</v>
      </c>
    </row>
    <row r="163" spans="2:65" s="1" customFormat="1" ht="16.5" customHeight="1">
      <c r="B163" s="29"/>
      <c r="C163" s="182" t="s">
        <v>355</v>
      </c>
      <c r="D163" s="182" t="s">
        <v>182</v>
      </c>
      <c r="E163" s="183" t="s">
        <v>356</v>
      </c>
      <c r="F163" s="184" t="s">
        <v>357</v>
      </c>
      <c r="G163" s="185" t="s">
        <v>159</v>
      </c>
      <c r="H163" s="186">
        <v>0.25</v>
      </c>
      <c r="I163" s="187"/>
      <c r="J163" s="188">
        <f t="shared" si="30"/>
        <v>0</v>
      </c>
      <c r="K163" s="184" t="s">
        <v>138</v>
      </c>
      <c r="L163" s="189"/>
      <c r="M163" s="190" t="s">
        <v>1</v>
      </c>
      <c r="N163" s="191" t="s">
        <v>41</v>
      </c>
      <c r="O163" s="55"/>
      <c r="P163" s="179">
        <f t="shared" si="31"/>
        <v>0</v>
      </c>
      <c r="Q163" s="179">
        <v>1</v>
      </c>
      <c r="R163" s="179">
        <f t="shared" si="32"/>
        <v>0.25</v>
      </c>
      <c r="S163" s="179">
        <v>0</v>
      </c>
      <c r="T163" s="180">
        <f t="shared" si="33"/>
        <v>0</v>
      </c>
      <c r="AR163" s="12" t="s">
        <v>258</v>
      </c>
      <c r="AT163" s="12" t="s">
        <v>182</v>
      </c>
      <c r="AU163" s="12" t="s">
        <v>80</v>
      </c>
      <c r="AY163" s="12" t="s">
        <v>131</v>
      </c>
      <c r="BE163" s="181">
        <f t="shared" si="34"/>
        <v>0</v>
      </c>
      <c r="BF163" s="181">
        <f t="shared" si="35"/>
        <v>0</v>
      </c>
      <c r="BG163" s="181">
        <f t="shared" si="36"/>
        <v>0</v>
      </c>
      <c r="BH163" s="181">
        <f t="shared" si="37"/>
        <v>0</v>
      </c>
      <c r="BI163" s="181">
        <f t="shared" si="38"/>
        <v>0</v>
      </c>
      <c r="BJ163" s="12" t="s">
        <v>78</v>
      </c>
      <c r="BK163" s="181">
        <f t="shared" si="39"/>
        <v>0</v>
      </c>
      <c r="BL163" s="12" t="s">
        <v>302</v>
      </c>
      <c r="BM163" s="12" t="s">
        <v>358</v>
      </c>
    </row>
    <row r="164" spans="2:65" s="1" customFormat="1" ht="16.5" customHeight="1">
      <c r="B164" s="29"/>
      <c r="C164" s="170" t="s">
        <v>359</v>
      </c>
      <c r="D164" s="170" t="s">
        <v>134</v>
      </c>
      <c r="E164" s="171" t="s">
        <v>360</v>
      </c>
      <c r="F164" s="172" t="s">
        <v>361</v>
      </c>
      <c r="G164" s="173" t="s">
        <v>199</v>
      </c>
      <c r="H164" s="174">
        <v>6</v>
      </c>
      <c r="I164" s="175"/>
      <c r="J164" s="176">
        <f t="shared" si="30"/>
        <v>0</v>
      </c>
      <c r="K164" s="172" t="s">
        <v>1</v>
      </c>
      <c r="L164" s="33"/>
      <c r="M164" s="177" t="s">
        <v>1</v>
      </c>
      <c r="N164" s="178" t="s">
        <v>41</v>
      </c>
      <c r="O164" s="55"/>
      <c r="P164" s="179">
        <f t="shared" si="31"/>
        <v>0</v>
      </c>
      <c r="Q164" s="179">
        <v>0</v>
      </c>
      <c r="R164" s="179">
        <f t="shared" si="32"/>
        <v>0</v>
      </c>
      <c r="S164" s="179">
        <v>0</v>
      </c>
      <c r="T164" s="180">
        <f t="shared" si="33"/>
        <v>0</v>
      </c>
      <c r="AR164" s="12" t="s">
        <v>302</v>
      </c>
      <c r="AT164" s="12" t="s">
        <v>134</v>
      </c>
      <c r="AU164" s="12" t="s">
        <v>80</v>
      </c>
      <c r="AY164" s="12" t="s">
        <v>131</v>
      </c>
      <c r="BE164" s="181">
        <f t="shared" si="34"/>
        <v>0</v>
      </c>
      <c r="BF164" s="181">
        <f t="shared" si="35"/>
        <v>0</v>
      </c>
      <c r="BG164" s="181">
        <f t="shared" si="36"/>
        <v>0</v>
      </c>
      <c r="BH164" s="181">
        <f t="shared" si="37"/>
        <v>0</v>
      </c>
      <c r="BI164" s="181">
        <f t="shared" si="38"/>
        <v>0</v>
      </c>
      <c r="BJ164" s="12" t="s">
        <v>78</v>
      </c>
      <c r="BK164" s="181">
        <f t="shared" si="39"/>
        <v>0</v>
      </c>
      <c r="BL164" s="12" t="s">
        <v>302</v>
      </c>
      <c r="BM164" s="12" t="s">
        <v>362</v>
      </c>
    </row>
    <row r="165" spans="2:65" s="1" customFormat="1" ht="16.5" customHeight="1">
      <c r="B165" s="29"/>
      <c r="C165" s="182" t="s">
        <v>363</v>
      </c>
      <c r="D165" s="182" t="s">
        <v>182</v>
      </c>
      <c r="E165" s="183" t="s">
        <v>364</v>
      </c>
      <c r="F165" s="184" t="s">
        <v>365</v>
      </c>
      <c r="G165" s="185" t="s">
        <v>199</v>
      </c>
      <c r="H165" s="186">
        <v>6</v>
      </c>
      <c r="I165" s="187"/>
      <c r="J165" s="188">
        <f t="shared" si="30"/>
        <v>0</v>
      </c>
      <c r="K165" s="184" t="s">
        <v>138</v>
      </c>
      <c r="L165" s="189"/>
      <c r="M165" s="190" t="s">
        <v>1</v>
      </c>
      <c r="N165" s="191" t="s">
        <v>41</v>
      </c>
      <c r="O165" s="55"/>
      <c r="P165" s="179">
        <f t="shared" si="31"/>
        <v>0</v>
      </c>
      <c r="Q165" s="179">
        <v>1.0699999999999999E-2</v>
      </c>
      <c r="R165" s="179">
        <f t="shared" si="32"/>
        <v>6.4199999999999993E-2</v>
      </c>
      <c r="S165" s="179">
        <v>0</v>
      </c>
      <c r="T165" s="180">
        <f t="shared" si="33"/>
        <v>0</v>
      </c>
      <c r="AR165" s="12" t="s">
        <v>258</v>
      </c>
      <c r="AT165" s="12" t="s">
        <v>182</v>
      </c>
      <c r="AU165" s="12" t="s">
        <v>80</v>
      </c>
      <c r="AY165" s="12" t="s">
        <v>131</v>
      </c>
      <c r="BE165" s="181">
        <f t="shared" si="34"/>
        <v>0</v>
      </c>
      <c r="BF165" s="181">
        <f t="shared" si="35"/>
        <v>0</v>
      </c>
      <c r="BG165" s="181">
        <f t="shared" si="36"/>
        <v>0</v>
      </c>
      <c r="BH165" s="181">
        <f t="shared" si="37"/>
        <v>0</v>
      </c>
      <c r="BI165" s="181">
        <f t="shared" si="38"/>
        <v>0</v>
      </c>
      <c r="BJ165" s="12" t="s">
        <v>78</v>
      </c>
      <c r="BK165" s="181">
        <f t="shared" si="39"/>
        <v>0</v>
      </c>
      <c r="BL165" s="12" t="s">
        <v>302</v>
      </c>
      <c r="BM165" s="12" t="s">
        <v>366</v>
      </c>
    </row>
    <row r="166" spans="2:65" s="1" customFormat="1" ht="16.5" customHeight="1">
      <c r="B166" s="29"/>
      <c r="C166" s="170" t="s">
        <v>367</v>
      </c>
      <c r="D166" s="170" t="s">
        <v>134</v>
      </c>
      <c r="E166" s="171" t="s">
        <v>368</v>
      </c>
      <c r="F166" s="172" t="s">
        <v>369</v>
      </c>
      <c r="G166" s="173" t="s">
        <v>370</v>
      </c>
      <c r="H166" s="174">
        <v>90</v>
      </c>
      <c r="I166" s="175"/>
      <c r="J166" s="176">
        <f t="shared" si="30"/>
        <v>0</v>
      </c>
      <c r="K166" s="172" t="s">
        <v>138</v>
      </c>
      <c r="L166" s="33"/>
      <c r="M166" s="177" t="s">
        <v>1</v>
      </c>
      <c r="N166" s="178" t="s">
        <v>41</v>
      </c>
      <c r="O166" s="55"/>
      <c r="P166" s="179">
        <f t="shared" si="31"/>
        <v>0</v>
      </c>
      <c r="Q166" s="179">
        <v>6.0000000000000002E-5</v>
      </c>
      <c r="R166" s="179">
        <f t="shared" si="32"/>
        <v>5.4000000000000003E-3</v>
      </c>
      <c r="S166" s="179">
        <v>0</v>
      </c>
      <c r="T166" s="180">
        <f t="shared" si="33"/>
        <v>0</v>
      </c>
      <c r="AR166" s="12" t="s">
        <v>302</v>
      </c>
      <c r="AT166" s="12" t="s">
        <v>134</v>
      </c>
      <c r="AU166" s="12" t="s">
        <v>80</v>
      </c>
      <c r="AY166" s="12" t="s">
        <v>131</v>
      </c>
      <c r="BE166" s="181">
        <f t="shared" si="34"/>
        <v>0</v>
      </c>
      <c r="BF166" s="181">
        <f t="shared" si="35"/>
        <v>0</v>
      </c>
      <c r="BG166" s="181">
        <f t="shared" si="36"/>
        <v>0</v>
      </c>
      <c r="BH166" s="181">
        <f t="shared" si="37"/>
        <v>0</v>
      </c>
      <c r="BI166" s="181">
        <f t="shared" si="38"/>
        <v>0</v>
      </c>
      <c r="BJ166" s="12" t="s">
        <v>78</v>
      </c>
      <c r="BK166" s="181">
        <f t="shared" si="39"/>
        <v>0</v>
      </c>
      <c r="BL166" s="12" t="s">
        <v>302</v>
      </c>
      <c r="BM166" s="12" t="s">
        <v>371</v>
      </c>
    </row>
    <row r="167" spans="2:65" s="1" customFormat="1" ht="16.5" customHeight="1">
      <c r="B167" s="29"/>
      <c r="C167" s="182" t="s">
        <v>372</v>
      </c>
      <c r="D167" s="182" t="s">
        <v>182</v>
      </c>
      <c r="E167" s="183" t="s">
        <v>373</v>
      </c>
      <c r="F167" s="184" t="s">
        <v>374</v>
      </c>
      <c r="G167" s="185" t="s">
        <v>159</v>
      </c>
      <c r="H167" s="186">
        <v>0.1</v>
      </c>
      <c r="I167" s="187"/>
      <c r="J167" s="188">
        <f t="shared" si="30"/>
        <v>0</v>
      </c>
      <c r="K167" s="184" t="s">
        <v>138</v>
      </c>
      <c r="L167" s="189"/>
      <c r="M167" s="190" t="s">
        <v>1</v>
      </c>
      <c r="N167" s="191" t="s">
        <v>41</v>
      </c>
      <c r="O167" s="55"/>
      <c r="P167" s="179">
        <f t="shared" si="31"/>
        <v>0</v>
      </c>
      <c r="Q167" s="179">
        <v>1</v>
      </c>
      <c r="R167" s="179">
        <f t="shared" si="32"/>
        <v>0.1</v>
      </c>
      <c r="S167" s="179">
        <v>0</v>
      </c>
      <c r="T167" s="180">
        <f t="shared" si="33"/>
        <v>0</v>
      </c>
      <c r="AR167" s="12" t="s">
        <v>258</v>
      </c>
      <c r="AT167" s="12" t="s">
        <v>182</v>
      </c>
      <c r="AU167" s="12" t="s">
        <v>80</v>
      </c>
      <c r="AY167" s="12" t="s">
        <v>131</v>
      </c>
      <c r="BE167" s="181">
        <f t="shared" si="34"/>
        <v>0</v>
      </c>
      <c r="BF167" s="181">
        <f t="shared" si="35"/>
        <v>0</v>
      </c>
      <c r="BG167" s="181">
        <f t="shared" si="36"/>
        <v>0</v>
      </c>
      <c r="BH167" s="181">
        <f t="shared" si="37"/>
        <v>0</v>
      </c>
      <c r="BI167" s="181">
        <f t="shared" si="38"/>
        <v>0</v>
      </c>
      <c r="BJ167" s="12" t="s">
        <v>78</v>
      </c>
      <c r="BK167" s="181">
        <f t="shared" si="39"/>
        <v>0</v>
      </c>
      <c r="BL167" s="12" t="s">
        <v>302</v>
      </c>
      <c r="BM167" s="12" t="s">
        <v>375</v>
      </c>
    </row>
    <row r="168" spans="2:65" s="1" customFormat="1" ht="22.5" customHeight="1">
      <c r="B168" s="29"/>
      <c r="C168" s="170" t="s">
        <v>376</v>
      </c>
      <c r="D168" s="170" t="s">
        <v>134</v>
      </c>
      <c r="E168" s="171" t="s">
        <v>377</v>
      </c>
      <c r="F168" s="172" t="s">
        <v>378</v>
      </c>
      <c r="G168" s="173" t="s">
        <v>370</v>
      </c>
      <c r="H168" s="174">
        <v>110</v>
      </c>
      <c r="I168" s="175"/>
      <c r="J168" s="176">
        <f t="shared" si="30"/>
        <v>0</v>
      </c>
      <c r="K168" s="172" t="s">
        <v>138</v>
      </c>
      <c r="L168" s="33"/>
      <c r="M168" s="177" t="s">
        <v>1</v>
      </c>
      <c r="N168" s="178" t="s">
        <v>41</v>
      </c>
      <c r="O168" s="55"/>
      <c r="P168" s="179">
        <f t="shared" si="31"/>
        <v>0</v>
      </c>
      <c r="Q168" s="179">
        <v>5.0000000000000002E-5</v>
      </c>
      <c r="R168" s="179">
        <f t="shared" si="32"/>
        <v>5.5000000000000005E-3</v>
      </c>
      <c r="S168" s="179">
        <v>0</v>
      </c>
      <c r="T168" s="180">
        <f t="shared" si="33"/>
        <v>0</v>
      </c>
      <c r="AR168" s="12" t="s">
        <v>302</v>
      </c>
      <c r="AT168" s="12" t="s">
        <v>134</v>
      </c>
      <c r="AU168" s="12" t="s">
        <v>80</v>
      </c>
      <c r="AY168" s="12" t="s">
        <v>131</v>
      </c>
      <c r="BE168" s="181">
        <f t="shared" si="34"/>
        <v>0</v>
      </c>
      <c r="BF168" s="181">
        <f t="shared" si="35"/>
        <v>0</v>
      </c>
      <c r="BG168" s="181">
        <f t="shared" si="36"/>
        <v>0</v>
      </c>
      <c r="BH168" s="181">
        <f t="shared" si="37"/>
        <v>0</v>
      </c>
      <c r="BI168" s="181">
        <f t="shared" si="38"/>
        <v>0</v>
      </c>
      <c r="BJ168" s="12" t="s">
        <v>78</v>
      </c>
      <c r="BK168" s="181">
        <f t="shared" si="39"/>
        <v>0</v>
      </c>
      <c r="BL168" s="12" t="s">
        <v>302</v>
      </c>
      <c r="BM168" s="12" t="s">
        <v>379</v>
      </c>
    </row>
    <row r="169" spans="2:65" s="1" customFormat="1" ht="16.5" customHeight="1">
      <c r="B169" s="29"/>
      <c r="C169" s="182" t="s">
        <v>380</v>
      </c>
      <c r="D169" s="182" t="s">
        <v>182</v>
      </c>
      <c r="E169" s="183" t="s">
        <v>381</v>
      </c>
      <c r="F169" s="184" t="s">
        <v>184</v>
      </c>
      <c r="G169" s="185" t="s">
        <v>159</v>
      </c>
      <c r="H169" s="186">
        <v>0.09</v>
      </c>
      <c r="I169" s="187"/>
      <c r="J169" s="188">
        <f t="shared" si="30"/>
        <v>0</v>
      </c>
      <c r="K169" s="184" t="s">
        <v>138</v>
      </c>
      <c r="L169" s="189"/>
      <c r="M169" s="190" t="s">
        <v>1</v>
      </c>
      <c r="N169" s="191" t="s">
        <v>41</v>
      </c>
      <c r="O169" s="55"/>
      <c r="P169" s="179">
        <f t="shared" si="31"/>
        <v>0</v>
      </c>
      <c r="Q169" s="179">
        <v>1</v>
      </c>
      <c r="R169" s="179">
        <f t="shared" si="32"/>
        <v>0.09</v>
      </c>
      <c r="S169" s="179">
        <v>0</v>
      </c>
      <c r="T169" s="180">
        <f t="shared" si="33"/>
        <v>0</v>
      </c>
      <c r="AR169" s="12" t="s">
        <v>258</v>
      </c>
      <c r="AT169" s="12" t="s">
        <v>182</v>
      </c>
      <c r="AU169" s="12" t="s">
        <v>80</v>
      </c>
      <c r="AY169" s="12" t="s">
        <v>131</v>
      </c>
      <c r="BE169" s="181">
        <f t="shared" si="34"/>
        <v>0</v>
      </c>
      <c r="BF169" s="181">
        <f t="shared" si="35"/>
        <v>0</v>
      </c>
      <c r="BG169" s="181">
        <f t="shared" si="36"/>
        <v>0</v>
      </c>
      <c r="BH169" s="181">
        <f t="shared" si="37"/>
        <v>0</v>
      </c>
      <c r="BI169" s="181">
        <f t="shared" si="38"/>
        <v>0</v>
      </c>
      <c r="BJ169" s="12" t="s">
        <v>78</v>
      </c>
      <c r="BK169" s="181">
        <f t="shared" si="39"/>
        <v>0</v>
      </c>
      <c r="BL169" s="12" t="s">
        <v>302</v>
      </c>
      <c r="BM169" s="12" t="s">
        <v>382</v>
      </c>
    </row>
    <row r="170" spans="2:65" s="1" customFormat="1" ht="16.5" customHeight="1">
      <c r="B170" s="29"/>
      <c r="C170" s="182" t="s">
        <v>383</v>
      </c>
      <c r="D170" s="182" t="s">
        <v>182</v>
      </c>
      <c r="E170" s="183" t="s">
        <v>384</v>
      </c>
      <c r="F170" s="184" t="s">
        <v>385</v>
      </c>
      <c r="G170" s="185" t="s">
        <v>159</v>
      </c>
      <c r="H170" s="186">
        <v>0.03</v>
      </c>
      <c r="I170" s="187"/>
      <c r="J170" s="188">
        <f t="shared" si="30"/>
        <v>0</v>
      </c>
      <c r="K170" s="184" t="s">
        <v>138</v>
      </c>
      <c r="L170" s="189"/>
      <c r="M170" s="190" t="s">
        <v>1</v>
      </c>
      <c r="N170" s="191" t="s">
        <v>41</v>
      </c>
      <c r="O170" s="55"/>
      <c r="P170" s="179">
        <f t="shared" si="31"/>
        <v>0</v>
      </c>
      <c r="Q170" s="179">
        <v>1</v>
      </c>
      <c r="R170" s="179">
        <f t="shared" si="32"/>
        <v>0.03</v>
      </c>
      <c r="S170" s="179">
        <v>0</v>
      </c>
      <c r="T170" s="180">
        <f t="shared" si="33"/>
        <v>0</v>
      </c>
      <c r="AR170" s="12" t="s">
        <v>258</v>
      </c>
      <c r="AT170" s="12" t="s">
        <v>182</v>
      </c>
      <c r="AU170" s="12" t="s">
        <v>80</v>
      </c>
      <c r="AY170" s="12" t="s">
        <v>131</v>
      </c>
      <c r="BE170" s="181">
        <f t="shared" si="34"/>
        <v>0</v>
      </c>
      <c r="BF170" s="181">
        <f t="shared" si="35"/>
        <v>0</v>
      </c>
      <c r="BG170" s="181">
        <f t="shared" si="36"/>
        <v>0</v>
      </c>
      <c r="BH170" s="181">
        <f t="shared" si="37"/>
        <v>0</v>
      </c>
      <c r="BI170" s="181">
        <f t="shared" si="38"/>
        <v>0</v>
      </c>
      <c r="BJ170" s="12" t="s">
        <v>78</v>
      </c>
      <c r="BK170" s="181">
        <f t="shared" si="39"/>
        <v>0</v>
      </c>
      <c r="BL170" s="12" t="s">
        <v>302</v>
      </c>
      <c r="BM170" s="12" t="s">
        <v>386</v>
      </c>
    </row>
    <row r="171" spans="2:65" s="1" customFormat="1" ht="16.5" customHeight="1">
      <c r="B171" s="29"/>
      <c r="C171" s="182" t="s">
        <v>387</v>
      </c>
      <c r="D171" s="182" t="s">
        <v>182</v>
      </c>
      <c r="E171" s="183" t="s">
        <v>388</v>
      </c>
      <c r="F171" s="184" t="s">
        <v>389</v>
      </c>
      <c r="G171" s="185" t="s">
        <v>159</v>
      </c>
      <c r="H171" s="186">
        <v>0.01</v>
      </c>
      <c r="I171" s="187"/>
      <c r="J171" s="188">
        <f t="shared" si="30"/>
        <v>0</v>
      </c>
      <c r="K171" s="184" t="s">
        <v>138</v>
      </c>
      <c r="L171" s="189"/>
      <c r="M171" s="190" t="s">
        <v>1</v>
      </c>
      <c r="N171" s="191" t="s">
        <v>41</v>
      </c>
      <c r="O171" s="55"/>
      <c r="P171" s="179">
        <f t="shared" si="31"/>
        <v>0</v>
      </c>
      <c r="Q171" s="179">
        <v>1</v>
      </c>
      <c r="R171" s="179">
        <f t="shared" si="32"/>
        <v>0.01</v>
      </c>
      <c r="S171" s="179">
        <v>0</v>
      </c>
      <c r="T171" s="180">
        <f t="shared" si="33"/>
        <v>0</v>
      </c>
      <c r="AR171" s="12" t="s">
        <v>258</v>
      </c>
      <c r="AT171" s="12" t="s">
        <v>182</v>
      </c>
      <c r="AU171" s="12" t="s">
        <v>80</v>
      </c>
      <c r="AY171" s="12" t="s">
        <v>131</v>
      </c>
      <c r="BE171" s="181">
        <f t="shared" si="34"/>
        <v>0</v>
      </c>
      <c r="BF171" s="181">
        <f t="shared" si="35"/>
        <v>0</v>
      </c>
      <c r="BG171" s="181">
        <f t="shared" si="36"/>
        <v>0</v>
      </c>
      <c r="BH171" s="181">
        <f t="shared" si="37"/>
        <v>0</v>
      </c>
      <c r="BI171" s="181">
        <f t="shared" si="38"/>
        <v>0</v>
      </c>
      <c r="BJ171" s="12" t="s">
        <v>78</v>
      </c>
      <c r="BK171" s="181">
        <f t="shared" si="39"/>
        <v>0</v>
      </c>
      <c r="BL171" s="12" t="s">
        <v>302</v>
      </c>
      <c r="BM171" s="12" t="s">
        <v>390</v>
      </c>
    </row>
    <row r="172" spans="2:65" s="1" customFormat="1" ht="16.5" customHeight="1">
      <c r="B172" s="29"/>
      <c r="C172" s="170" t="s">
        <v>391</v>
      </c>
      <c r="D172" s="170" t="s">
        <v>134</v>
      </c>
      <c r="E172" s="171" t="s">
        <v>392</v>
      </c>
      <c r="F172" s="172" t="s">
        <v>393</v>
      </c>
      <c r="G172" s="173" t="s">
        <v>370</v>
      </c>
      <c r="H172" s="174">
        <v>90</v>
      </c>
      <c r="I172" s="175"/>
      <c r="J172" s="176">
        <f t="shared" si="30"/>
        <v>0</v>
      </c>
      <c r="K172" s="172" t="s">
        <v>138</v>
      </c>
      <c r="L172" s="33"/>
      <c r="M172" s="177" t="s">
        <v>1</v>
      </c>
      <c r="N172" s="178" t="s">
        <v>41</v>
      </c>
      <c r="O172" s="55"/>
      <c r="P172" s="179">
        <f t="shared" si="31"/>
        <v>0</v>
      </c>
      <c r="Q172" s="179">
        <v>1E-3</v>
      </c>
      <c r="R172" s="179">
        <f t="shared" si="32"/>
        <v>0.09</v>
      </c>
      <c r="S172" s="179">
        <v>0</v>
      </c>
      <c r="T172" s="180">
        <f t="shared" si="33"/>
        <v>0</v>
      </c>
      <c r="AR172" s="12" t="s">
        <v>139</v>
      </c>
      <c r="AT172" s="12" t="s">
        <v>134</v>
      </c>
      <c r="AU172" s="12" t="s">
        <v>80</v>
      </c>
      <c r="AY172" s="12" t="s">
        <v>131</v>
      </c>
      <c r="BE172" s="181">
        <f t="shared" si="34"/>
        <v>0</v>
      </c>
      <c r="BF172" s="181">
        <f t="shared" si="35"/>
        <v>0</v>
      </c>
      <c r="BG172" s="181">
        <f t="shared" si="36"/>
        <v>0</v>
      </c>
      <c r="BH172" s="181">
        <f t="shared" si="37"/>
        <v>0</v>
      </c>
      <c r="BI172" s="181">
        <f t="shared" si="38"/>
        <v>0</v>
      </c>
      <c r="BJ172" s="12" t="s">
        <v>78</v>
      </c>
      <c r="BK172" s="181">
        <f t="shared" si="39"/>
        <v>0</v>
      </c>
      <c r="BL172" s="12" t="s">
        <v>139</v>
      </c>
      <c r="BM172" s="12" t="s">
        <v>394</v>
      </c>
    </row>
    <row r="173" spans="2:65" s="1" customFormat="1" ht="16.5" customHeight="1">
      <c r="B173" s="29"/>
      <c r="C173" s="170" t="s">
        <v>395</v>
      </c>
      <c r="D173" s="170" t="s">
        <v>134</v>
      </c>
      <c r="E173" s="171" t="s">
        <v>396</v>
      </c>
      <c r="F173" s="172" t="s">
        <v>397</v>
      </c>
      <c r="G173" s="173" t="s">
        <v>370</v>
      </c>
      <c r="H173" s="174">
        <v>110</v>
      </c>
      <c r="I173" s="175"/>
      <c r="J173" s="176">
        <f t="shared" si="30"/>
        <v>0</v>
      </c>
      <c r="K173" s="172" t="s">
        <v>1</v>
      </c>
      <c r="L173" s="33"/>
      <c r="M173" s="177" t="s">
        <v>1</v>
      </c>
      <c r="N173" s="178" t="s">
        <v>41</v>
      </c>
      <c r="O173" s="55"/>
      <c r="P173" s="179">
        <f t="shared" si="31"/>
        <v>0</v>
      </c>
      <c r="Q173" s="179">
        <v>1E-3</v>
      </c>
      <c r="R173" s="179">
        <f t="shared" si="32"/>
        <v>0.11</v>
      </c>
      <c r="S173" s="179">
        <v>0</v>
      </c>
      <c r="T173" s="180">
        <f t="shared" si="33"/>
        <v>0</v>
      </c>
      <c r="AR173" s="12" t="s">
        <v>139</v>
      </c>
      <c r="AT173" s="12" t="s">
        <v>134</v>
      </c>
      <c r="AU173" s="12" t="s">
        <v>80</v>
      </c>
      <c r="AY173" s="12" t="s">
        <v>131</v>
      </c>
      <c r="BE173" s="181">
        <f t="shared" si="34"/>
        <v>0</v>
      </c>
      <c r="BF173" s="181">
        <f t="shared" si="35"/>
        <v>0</v>
      </c>
      <c r="BG173" s="181">
        <f t="shared" si="36"/>
        <v>0</v>
      </c>
      <c r="BH173" s="181">
        <f t="shared" si="37"/>
        <v>0</v>
      </c>
      <c r="BI173" s="181">
        <f t="shared" si="38"/>
        <v>0</v>
      </c>
      <c r="BJ173" s="12" t="s">
        <v>78</v>
      </c>
      <c r="BK173" s="181">
        <f t="shared" si="39"/>
        <v>0</v>
      </c>
      <c r="BL173" s="12" t="s">
        <v>139</v>
      </c>
      <c r="BM173" s="12" t="s">
        <v>398</v>
      </c>
    </row>
    <row r="174" spans="2:65" s="1" customFormat="1" ht="16.5" customHeight="1">
      <c r="B174" s="29"/>
      <c r="C174" s="170" t="s">
        <v>399</v>
      </c>
      <c r="D174" s="170" t="s">
        <v>134</v>
      </c>
      <c r="E174" s="171" t="s">
        <v>400</v>
      </c>
      <c r="F174" s="172" t="s">
        <v>401</v>
      </c>
      <c r="G174" s="173" t="s">
        <v>343</v>
      </c>
      <c r="H174" s="192"/>
      <c r="I174" s="175"/>
      <c r="J174" s="176">
        <f t="shared" si="30"/>
        <v>0</v>
      </c>
      <c r="K174" s="172" t="s">
        <v>138</v>
      </c>
      <c r="L174" s="33"/>
      <c r="M174" s="177" t="s">
        <v>1</v>
      </c>
      <c r="N174" s="178" t="s">
        <v>41</v>
      </c>
      <c r="O174" s="55"/>
      <c r="P174" s="179">
        <f t="shared" si="31"/>
        <v>0</v>
      </c>
      <c r="Q174" s="179">
        <v>0</v>
      </c>
      <c r="R174" s="179">
        <f t="shared" si="32"/>
        <v>0</v>
      </c>
      <c r="S174" s="179">
        <v>0</v>
      </c>
      <c r="T174" s="180">
        <f t="shared" si="33"/>
        <v>0</v>
      </c>
      <c r="AR174" s="12" t="s">
        <v>302</v>
      </c>
      <c r="AT174" s="12" t="s">
        <v>134</v>
      </c>
      <c r="AU174" s="12" t="s">
        <v>80</v>
      </c>
      <c r="AY174" s="12" t="s">
        <v>131</v>
      </c>
      <c r="BE174" s="181">
        <f t="shared" si="34"/>
        <v>0</v>
      </c>
      <c r="BF174" s="181">
        <f t="shared" si="35"/>
        <v>0</v>
      </c>
      <c r="BG174" s="181">
        <f t="shared" si="36"/>
        <v>0</v>
      </c>
      <c r="BH174" s="181">
        <f t="shared" si="37"/>
        <v>0</v>
      </c>
      <c r="BI174" s="181">
        <f t="shared" si="38"/>
        <v>0</v>
      </c>
      <c r="BJ174" s="12" t="s">
        <v>78</v>
      </c>
      <c r="BK174" s="181">
        <f t="shared" si="39"/>
        <v>0</v>
      </c>
      <c r="BL174" s="12" t="s">
        <v>302</v>
      </c>
      <c r="BM174" s="12" t="s">
        <v>402</v>
      </c>
    </row>
    <row r="175" spans="2:65" s="10" customFormat="1" ht="22.9" customHeight="1">
      <c r="B175" s="154"/>
      <c r="C175" s="155"/>
      <c r="D175" s="156" t="s">
        <v>69</v>
      </c>
      <c r="E175" s="168" t="s">
        <v>403</v>
      </c>
      <c r="F175" s="168" t="s">
        <v>404</v>
      </c>
      <c r="G175" s="155"/>
      <c r="H175" s="155"/>
      <c r="I175" s="158"/>
      <c r="J175" s="169">
        <f>BK175</f>
        <v>0</v>
      </c>
      <c r="K175" s="155"/>
      <c r="L175" s="160"/>
      <c r="M175" s="161"/>
      <c r="N175" s="162"/>
      <c r="O175" s="162"/>
      <c r="P175" s="163">
        <f>SUM(P176:P184)</f>
        <v>0</v>
      </c>
      <c r="Q175" s="162"/>
      <c r="R175" s="163">
        <f>SUM(R176:R184)</f>
        <v>0.41509999999999997</v>
      </c>
      <c r="S175" s="162"/>
      <c r="T175" s="164">
        <f>SUM(T176:T184)</f>
        <v>2.4374999999999997E-2</v>
      </c>
      <c r="AR175" s="165" t="s">
        <v>80</v>
      </c>
      <c r="AT175" s="166" t="s">
        <v>69</v>
      </c>
      <c r="AU175" s="166" t="s">
        <v>78</v>
      </c>
      <c r="AY175" s="165" t="s">
        <v>131</v>
      </c>
      <c r="BK175" s="167">
        <f>SUM(BK176:BK184)</f>
        <v>0</v>
      </c>
    </row>
    <row r="176" spans="2:65" s="1" customFormat="1" ht="16.5" customHeight="1">
      <c r="B176" s="29"/>
      <c r="C176" s="170" t="s">
        <v>8</v>
      </c>
      <c r="D176" s="170" t="s">
        <v>134</v>
      </c>
      <c r="E176" s="171" t="s">
        <v>405</v>
      </c>
      <c r="F176" s="172" t="s">
        <v>406</v>
      </c>
      <c r="G176" s="173" t="s">
        <v>234</v>
      </c>
      <c r="H176" s="174">
        <v>7.5</v>
      </c>
      <c r="I176" s="175"/>
      <c r="J176" s="176">
        <f t="shared" ref="J176:J184" si="40">ROUND(I176*H176,2)</f>
        <v>0</v>
      </c>
      <c r="K176" s="172" t="s">
        <v>138</v>
      </c>
      <c r="L176" s="33"/>
      <c r="M176" s="177" t="s">
        <v>1</v>
      </c>
      <c r="N176" s="178" t="s">
        <v>41</v>
      </c>
      <c r="O176" s="55"/>
      <c r="P176" s="179">
        <f t="shared" ref="P176:P184" si="41">O176*H176</f>
        <v>0</v>
      </c>
      <c r="Q176" s="179">
        <v>0</v>
      </c>
      <c r="R176" s="179">
        <f t="shared" ref="R176:R184" si="42">Q176*H176</f>
        <v>0</v>
      </c>
      <c r="S176" s="179">
        <v>3.2499999999999999E-3</v>
      </c>
      <c r="T176" s="180">
        <f t="shared" ref="T176:T184" si="43">S176*H176</f>
        <v>2.4374999999999997E-2</v>
      </c>
      <c r="AR176" s="12" t="s">
        <v>302</v>
      </c>
      <c r="AT176" s="12" t="s">
        <v>134</v>
      </c>
      <c r="AU176" s="12" t="s">
        <v>80</v>
      </c>
      <c r="AY176" s="12" t="s">
        <v>131</v>
      </c>
      <c r="BE176" s="181">
        <f t="shared" ref="BE176:BE184" si="44">IF(N176="základní",J176,0)</f>
        <v>0</v>
      </c>
      <c r="BF176" s="181">
        <f t="shared" ref="BF176:BF184" si="45">IF(N176="snížená",J176,0)</f>
        <v>0</v>
      </c>
      <c r="BG176" s="181">
        <f t="shared" ref="BG176:BG184" si="46">IF(N176="zákl. přenesená",J176,0)</f>
        <v>0</v>
      </c>
      <c r="BH176" s="181">
        <f t="shared" ref="BH176:BH184" si="47">IF(N176="sníž. přenesená",J176,0)</f>
        <v>0</v>
      </c>
      <c r="BI176" s="181">
        <f t="shared" ref="BI176:BI184" si="48">IF(N176="nulová",J176,0)</f>
        <v>0</v>
      </c>
      <c r="BJ176" s="12" t="s">
        <v>78</v>
      </c>
      <c r="BK176" s="181">
        <f t="shared" ref="BK176:BK184" si="49">ROUND(I176*H176,2)</f>
        <v>0</v>
      </c>
      <c r="BL176" s="12" t="s">
        <v>302</v>
      </c>
      <c r="BM176" s="12" t="s">
        <v>407</v>
      </c>
    </row>
    <row r="177" spans="2:65" s="1" customFormat="1" ht="16.5" customHeight="1">
      <c r="B177" s="29"/>
      <c r="C177" s="170" t="s">
        <v>408</v>
      </c>
      <c r="D177" s="170" t="s">
        <v>134</v>
      </c>
      <c r="E177" s="171" t="s">
        <v>409</v>
      </c>
      <c r="F177" s="172" t="s">
        <v>410</v>
      </c>
      <c r="G177" s="173" t="s">
        <v>171</v>
      </c>
      <c r="H177" s="174">
        <v>14.5</v>
      </c>
      <c r="I177" s="175"/>
      <c r="J177" s="176">
        <f t="shared" si="40"/>
        <v>0</v>
      </c>
      <c r="K177" s="172" t="s">
        <v>138</v>
      </c>
      <c r="L177" s="33"/>
      <c r="M177" s="177" t="s">
        <v>1</v>
      </c>
      <c r="N177" s="178" t="s">
        <v>41</v>
      </c>
      <c r="O177" s="55"/>
      <c r="P177" s="179">
        <f t="shared" si="41"/>
        <v>0</v>
      </c>
      <c r="Q177" s="179">
        <v>5.0000000000000001E-4</v>
      </c>
      <c r="R177" s="179">
        <f t="shared" si="42"/>
        <v>7.2500000000000004E-3</v>
      </c>
      <c r="S177" s="179">
        <v>0</v>
      </c>
      <c r="T177" s="180">
        <f t="shared" si="43"/>
        <v>0</v>
      </c>
      <c r="AR177" s="12" t="s">
        <v>302</v>
      </c>
      <c r="AT177" s="12" t="s">
        <v>134</v>
      </c>
      <c r="AU177" s="12" t="s">
        <v>80</v>
      </c>
      <c r="AY177" s="12" t="s">
        <v>131</v>
      </c>
      <c r="BE177" s="181">
        <f t="shared" si="44"/>
        <v>0</v>
      </c>
      <c r="BF177" s="181">
        <f t="shared" si="45"/>
        <v>0</v>
      </c>
      <c r="BG177" s="181">
        <f t="shared" si="46"/>
        <v>0</v>
      </c>
      <c r="BH177" s="181">
        <f t="shared" si="47"/>
        <v>0</v>
      </c>
      <c r="BI177" s="181">
        <f t="shared" si="48"/>
        <v>0</v>
      </c>
      <c r="BJ177" s="12" t="s">
        <v>78</v>
      </c>
      <c r="BK177" s="181">
        <f t="shared" si="49"/>
        <v>0</v>
      </c>
      <c r="BL177" s="12" t="s">
        <v>302</v>
      </c>
      <c r="BM177" s="12" t="s">
        <v>411</v>
      </c>
    </row>
    <row r="178" spans="2:65" s="1" customFormat="1" ht="16.5" customHeight="1">
      <c r="B178" s="29"/>
      <c r="C178" s="170" t="s">
        <v>412</v>
      </c>
      <c r="D178" s="170" t="s">
        <v>134</v>
      </c>
      <c r="E178" s="171" t="s">
        <v>413</v>
      </c>
      <c r="F178" s="172" t="s">
        <v>414</v>
      </c>
      <c r="G178" s="173" t="s">
        <v>234</v>
      </c>
      <c r="H178" s="174">
        <v>7.5</v>
      </c>
      <c r="I178" s="175"/>
      <c r="J178" s="176">
        <f t="shared" si="40"/>
        <v>0</v>
      </c>
      <c r="K178" s="172" t="s">
        <v>138</v>
      </c>
      <c r="L178" s="33"/>
      <c r="M178" s="177" t="s">
        <v>1</v>
      </c>
      <c r="N178" s="178" t="s">
        <v>41</v>
      </c>
      <c r="O178" s="55"/>
      <c r="P178" s="179">
        <f t="shared" si="41"/>
        <v>0</v>
      </c>
      <c r="Q178" s="179">
        <v>5.8E-4</v>
      </c>
      <c r="R178" s="179">
        <f t="shared" si="42"/>
        <v>4.3499999999999997E-3</v>
      </c>
      <c r="S178" s="179">
        <v>0</v>
      </c>
      <c r="T178" s="180">
        <f t="shared" si="43"/>
        <v>0</v>
      </c>
      <c r="AR178" s="12" t="s">
        <v>302</v>
      </c>
      <c r="AT178" s="12" t="s">
        <v>134</v>
      </c>
      <c r="AU178" s="12" t="s">
        <v>80</v>
      </c>
      <c r="AY178" s="12" t="s">
        <v>131</v>
      </c>
      <c r="BE178" s="181">
        <f t="shared" si="44"/>
        <v>0</v>
      </c>
      <c r="BF178" s="181">
        <f t="shared" si="45"/>
        <v>0</v>
      </c>
      <c r="BG178" s="181">
        <f t="shared" si="46"/>
        <v>0</v>
      </c>
      <c r="BH178" s="181">
        <f t="shared" si="47"/>
        <v>0</v>
      </c>
      <c r="BI178" s="181">
        <f t="shared" si="48"/>
        <v>0</v>
      </c>
      <c r="BJ178" s="12" t="s">
        <v>78</v>
      </c>
      <c r="BK178" s="181">
        <f t="shared" si="49"/>
        <v>0</v>
      </c>
      <c r="BL178" s="12" t="s">
        <v>302</v>
      </c>
      <c r="BM178" s="12" t="s">
        <v>415</v>
      </c>
    </row>
    <row r="179" spans="2:65" s="1" customFormat="1" ht="16.5" customHeight="1">
      <c r="B179" s="29"/>
      <c r="C179" s="182" t="s">
        <v>416</v>
      </c>
      <c r="D179" s="182" t="s">
        <v>182</v>
      </c>
      <c r="E179" s="183" t="s">
        <v>417</v>
      </c>
      <c r="F179" s="184" t="s">
        <v>418</v>
      </c>
      <c r="G179" s="185" t="s">
        <v>199</v>
      </c>
      <c r="H179" s="186">
        <v>40</v>
      </c>
      <c r="I179" s="187"/>
      <c r="J179" s="188">
        <f t="shared" si="40"/>
        <v>0</v>
      </c>
      <c r="K179" s="184" t="s">
        <v>138</v>
      </c>
      <c r="L179" s="189"/>
      <c r="M179" s="190" t="s">
        <v>1</v>
      </c>
      <c r="N179" s="191" t="s">
        <v>41</v>
      </c>
      <c r="O179" s="55"/>
      <c r="P179" s="179">
        <f t="shared" si="41"/>
        <v>0</v>
      </c>
      <c r="Q179" s="179">
        <v>2.9999999999999997E-4</v>
      </c>
      <c r="R179" s="179">
        <f t="shared" si="42"/>
        <v>1.1999999999999999E-2</v>
      </c>
      <c r="S179" s="179">
        <v>0</v>
      </c>
      <c r="T179" s="180">
        <f t="shared" si="43"/>
        <v>0</v>
      </c>
      <c r="AR179" s="12" t="s">
        <v>258</v>
      </c>
      <c r="AT179" s="12" t="s">
        <v>182</v>
      </c>
      <c r="AU179" s="12" t="s">
        <v>80</v>
      </c>
      <c r="AY179" s="12" t="s">
        <v>131</v>
      </c>
      <c r="BE179" s="181">
        <f t="shared" si="44"/>
        <v>0</v>
      </c>
      <c r="BF179" s="181">
        <f t="shared" si="45"/>
        <v>0</v>
      </c>
      <c r="BG179" s="181">
        <f t="shared" si="46"/>
        <v>0</v>
      </c>
      <c r="BH179" s="181">
        <f t="shared" si="47"/>
        <v>0</v>
      </c>
      <c r="BI179" s="181">
        <f t="shared" si="48"/>
        <v>0</v>
      </c>
      <c r="BJ179" s="12" t="s">
        <v>78</v>
      </c>
      <c r="BK179" s="181">
        <f t="shared" si="49"/>
        <v>0</v>
      </c>
      <c r="BL179" s="12" t="s">
        <v>302</v>
      </c>
      <c r="BM179" s="12" t="s">
        <v>419</v>
      </c>
    </row>
    <row r="180" spans="2:65" s="1" customFormat="1" ht="16.5" customHeight="1">
      <c r="B180" s="29"/>
      <c r="C180" s="170" t="s">
        <v>420</v>
      </c>
      <c r="D180" s="170" t="s">
        <v>134</v>
      </c>
      <c r="E180" s="171" t="s">
        <v>421</v>
      </c>
      <c r="F180" s="172" t="s">
        <v>422</v>
      </c>
      <c r="G180" s="173" t="s">
        <v>171</v>
      </c>
      <c r="H180" s="174">
        <v>14.5</v>
      </c>
      <c r="I180" s="175"/>
      <c r="J180" s="176">
        <f t="shared" si="40"/>
        <v>0</v>
      </c>
      <c r="K180" s="172" t="s">
        <v>138</v>
      </c>
      <c r="L180" s="33"/>
      <c r="M180" s="177" t="s">
        <v>1</v>
      </c>
      <c r="N180" s="178" t="s">
        <v>41</v>
      </c>
      <c r="O180" s="55"/>
      <c r="P180" s="179">
        <f t="shared" si="41"/>
        <v>0</v>
      </c>
      <c r="Q180" s="179">
        <v>5.8799999999999998E-3</v>
      </c>
      <c r="R180" s="179">
        <f t="shared" si="42"/>
        <v>8.5260000000000002E-2</v>
      </c>
      <c r="S180" s="179">
        <v>0</v>
      </c>
      <c r="T180" s="180">
        <f t="shared" si="43"/>
        <v>0</v>
      </c>
      <c r="AR180" s="12" t="s">
        <v>302</v>
      </c>
      <c r="AT180" s="12" t="s">
        <v>134</v>
      </c>
      <c r="AU180" s="12" t="s">
        <v>80</v>
      </c>
      <c r="AY180" s="12" t="s">
        <v>131</v>
      </c>
      <c r="BE180" s="181">
        <f t="shared" si="44"/>
        <v>0</v>
      </c>
      <c r="BF180" s="181">
        <f t="shared" si="45"/>
        <v>0</v>
      </c>
      <c r="BG180" s="181">
        <f t="shared" si="46"/>
        <v>0</v>
      </c>
      <c r="BH180" s="181">
        <f t="shared" si="47"/>
        <v>0</v>
      </c>
      <c r="BI180" s="181">
        <f t="shared" si="48"/>
        <v>0</v>
      </c>
      <c r="BJ180" s="12" t="s">
        <v>78</v>
      </c>
      <c r="BK180" s="181">
        <f t="shared" si="49"/>
        <v>0</v>
      </c>
      <c r="BL180" s="12" t="s">
        <v>302</v>
      </c>
      <c r="BM180" s="12" t="s">
        <v>423</v>
      </c>
    </row>
    <row r="181" spans="2:65" s="1" customFormat="1" ht="16.5" customHeight="1">
      <c r="B181" s="29"/>
      <c r="C181" s="182" t="s">
        <v>424</v>
      </c>
      <c r="D181" s="182" t="s">
        <v>182</v>
      </c>
      <c r="E181" s="183" t="s">
        <v>425</v>
      </c>
      <c r="F181" s="184" t="s">
        <v>426</v>
      </c>
      <c r="G181" s="185" t="s">
        <v>171</v>
      </c>
      <c r="H181" s="186">
        <v>15.95</v>
      </c>
      <c r="I181" s="187"/>
      <c r="J181" s="188">
        <f t="shared" si="40"/>
        <v>0</v>
      </c>
      <c r="K181" s="184" t="s">
        <v>138</v>
      </c>
      <c r="L181" s="189"/>
      <c r="M181" s="190" t="s">
        <v>1</v>
      </c>
      <c r="N181" s="191" t="s">
        <v>41</v>
      </c>
      <c r="O181" s="55"/>
      <c r="P181" s="179">
        <f t="shared" si="41"/>
        <v>0</v>
      </c>
      <c r="Q181" s="179">
        <v>1.9199999999999998E-2</v>
      </c>
      <c r="R181" s="179">
        <f t="shared" si="42"/>
        <v>0.30623999999999996</v>
      </c>
      <c r="S181" s="179">
        <v>0</v>
      </c>
      <c r="T181" s="180">
        <f t="shared" si="43"/>
        <v>0</v>
      </c>
      <c r="AR181" s="12" t="s">
        <v>258</v>
      </c>
      <c r="AT181" s="12" t="s">
        <v>182</v>
      </c>
      <c r="AU181" s="12" t="s">
        <v>80</v>
      </c>
      <c r="AY181" s="12" t="s">
        <v>131</v>
      </c>
      <c r="BE181" s="181">
        <f t="shared" si="44"/>
        <v>0</v>
      </c>
      <c r="BF181" s="181">
        <f t="shared" si="45"/>
        <v>0</v>
      </c>
      <c r="BG181" s="181">
        <f t="shared" si="46"/>
        <v>0</v>
      </c>
      <c r="BH181" s="181">
        <f t="shared" si="47"/>
        <v>0</v>
      </c>
      <c r="BI181" s="181">
        <f t="shared" si="48"/>
        <v>0</v>
      </c>
      <c r="BJ181" s="12" t="s">
        <v>78</v>
      </c>
      <c r="BK181" s="181">
        <f t="shared" si="49"/>
        <v>0</v>
      </c>
      <c r="BL181" s="12" t="s">
        <v>302</v>
      </c>
      <c r="BM181" s="12" t="s">
        <v>427</v>
      </c>
    </row>
    <row r="182" spans="2:65" s="1" customFormat="1" ht="16.5" customHeight="1">
      <c r="B182" s="29"/>
      <c r="C182" s="170" t="s">
        <v>428</v>
      </c>
      <c r="D182" s="170" t="s">
        <v>134</v>
      </c>
      <c r="E182" s="171" t="s">
        <v>429</v>
      </c>
      <c r="F182" s="172" t="s">
        <v>430</v>
      </c>
      <c r="G182" s="173" t="s">
        <v>199</v>
      </c>
      <c r="H182" s="174">
        <v>11</v>
      </c>
      <c r="I182" s="175"/>
      <c r="J182" s="176">
        <f t="shared" si="40"/>
        <v>0</v>
      </c>
      <c r="K182" s="172" t="s">
        <v>138</v>
      </c>
      <c r="L182" s="33"/>
      <c r="M182" s="177" t="s">
        <v>1</v>
      </c>
      <c r="N182" s="178" t="s">
        <v>41</v>
      </c>
      <c r="O182" s="55"/>
      <c r="P182" s="179">
        <f t="shared" si="41"/>
        <v>0</v>
      </c>
      <c r="Q182" s="179">
        <v>0</v>
      </c>
      <c r="R182" s="179">
        <f t="shared" si="42"/>
        <v>0</v>
      </c>
      <c r="S182" s="179">
        <v>0</v>
      </c>
      <c r="T182" s="180">
        <f t="shared" si="43"/>
        <v>0</v>
      </c>
      <c r="AR182" s="12" t="s">
        <v>302</v>
      </c>
      <c r="AT182" s="12" t="s">
        <v>134</v>
      </c>
      <c r="AU182" s="12" t="s">
        <v>80</v>
      </c>
      <c r="AY182" s="12" t="s">
        <v>131</v>
      </c>
      <c r="BE182" s="181">
        <f t="shared" si="44"/>
        <v>0</v>
      </c>
      <c r="BF182" s="181">
        <f t="shared" si="45"/>
        <v>0</v>
      </c>
      <c r="BG182" s="181">
        <f t="shared" si="46"/>
        <v>0</v>
      </c>
      <c r="BH182" s="181">
        <f t="shared" si="47"/>
        <v>0</v>
      </c>
      <c r="BI182" s="181">
        <f t="shared" si="48"/>
        <v>0</v>
      </c>
      <c r="BJ182" s="12" t="s">
        <v>78</v>
      </c>
      <c r="BK182" s="181">
        <f t="shared" si="49"/>
        <v>0</v>
      </c>
      <c r="BL182" s="12" t="s">
        <v>302</v>
      </c>
      <c r="BM182" s="12" t="s">
        <v>431</v>
      </c>
    </row>
    <row r="183" spans="2:65" s="1" customFormat="1" ht="16.5" customHeight="1">
      <c r="B183" s="29"/>
      <c r="C183" s="182" t="s">
        <v>432</v>
      </c>
      <c r="D183" s="182" t="s">
        <v>182</v>
      </c>
      <c r="E183" s="183" t="s">
        <v>433</v>
      </c>
      <c r="F183" s="184" t="s">
        <v>434</v>
      </c>
      <c r="G183" s="185" t="s">
        <v>234</v>
      </c>
      <c r="H183" s="186">
        <v>11</v>
      </c>
      <c r="I183" s="187"/>
      <c r="J183" s="188">
        <f t="shared" si="40"/>
        <v>0</v>
      </c>
      <c r="K183" s="184" t="s">
        <v>138</v>
      </c>
      <c r="L183" s="189"/>
      <c r="M183" s="190" t="s">
        <v>1</v>
      </c>
      <c r="N183" s="191" t="s">
        <v>41</v>
      </c>
      <c r="O183" s="55"/>
      <c r="P183" s="179">
        <f t="shared" si="41"/>
        <v>0</v>
      </c>
      <c r="Q183" s="179">
        <v>0</v>
      </c>
      <c r="R183" s="179">
        <f t="shared" si="42"/>
        <v>0</v>
      </c>
      <c r="S183" s="179">
        <v>0</v>
      </c>
      <c r="T183" s="180">
        <f t="shared" si="43"/>
        <v>0</v>
      </c>
      <c r="AR183" s="12" t="s">
        <v>258</v>
      </c>
      <c r="AT183" s="12" t="s">
        <v>182</v>
      </c>
      <c r="AU183" s="12" t="s">
        <v>80</v>
      </c>
      <c r="AY183" s="12" t="s">
        <v>131</v>
      </c>
      <c r="BE183" s="181">
        <f t="shared" si="44"/>
        <v>0</v>
      </c>
      <c r="BF183" s="181">
        <f t="shared" si="45"/>
        <v>0</v>
      </c>
      <c r="BG183" s="181">
        <f t="shared" si="46"/>
        <v>0</v>
      </c>
      <c r="BH183" s="181">
        <f t="shared" si="47"/>
        <v>0</v>
      </c>
      <c r="BI183" s="181">
        <f t="shared" si="48"/>
        <v>0</v>
      </c>
      <c r="BJ183" s="12" t="s">
        <v>78</v>
      </c>
      <c r="BK183" s="181">
        <f t="shared" si="49"/>
        <v>0</v>
      </c>
      <c r="BL183" s="12" t="s">
        <v>302</v>
      </c>
      <c r="BM183" s="12" t="s">
        <v>435</v>
      </c>
    </row>
    <row r="184" spans="2:65" s="1" customFormat="1" ht="16.5" customHeight="1">
      <c r="B184" s="29"/>
      <c r="C184" s="170" t="s">
        <v>436</v>
      </c>
      <c r="D184" s="170" t="s">
        <v>134</v>
      </c>
      <c r="E184" s="171" t="s">
        <v>437</v>
      </c>
      <c r="F184" s="172" t="s">
        <v>438</v>
      </c>
      <c r="G184" s="173" t="s">
        <v>343</v>
      </c>
      <c r="H184" s="192"/>
      <c r="I184" s="175"/>
      <c r="J184" s="176">
        <f t="shared" si="40"/>
        <v>0</v>
      </c>
      <c r="K184" s="172" t="s">
        <v>138</v>
      </c>
      <c r="L184" s="33"/>
      <c r="M184" s="177" t="s">
        <v>1</v>
      </c>
      <c r="N184" s="178" t="s">
        <v>41</v>
      </c>
      <c r="O184" s="55"/>
      <c r="P184" s="179">
        <f t="shared" si="41"/>
        <v>0</v>
      </c>
      <c r="Q184" s="179">
        <v>0</v>
      </c>
      <c r="R184" s="179">
        <f t="shared" si="42"/>
        <v>0</v>
      </c>
      <c r="S184" s="179">
        <v>0</v>
      </c>
      <c r="T184" s="180">
        <f t="shared" si="43"/>
        <v>0</v>
      </c>
      <c r="AR184" s="12" t="s">
        <v>302</v>
      </c>
      <c r="AT184" s="12" t="s">
        <v>134</v>
      </c>
      <c r="AU184" s="12" t="s">
        <v>80</v>
      </c>
      <c r="AY184" s="12" t="s">
        <v>131</v>
      </c>
      <c r="BE184" s="181">
        <f t="shared" si="44"/>
        <v>0</v>
      </c>
      <c r="BF184" s="181">
        <f t="shared" si="45"/>
        <v>0</v>
      </c>
      <c r="BG184" s="181">
        <f t="shared" si="46"/>
        <v>0</v>
      </c>
      <c r="BH184" s="181">
        <f t="shared" si="47"/>
        <v>0</v>
      </c>
      <c r="BI184" s="181">
        <f t="shared" si="48"/>
        <v>0</v>
      </c>
      <c r="BJ184" s="12" t="s">
        <v>78</v>
      </c>
      <c r="BK184" s="181">
        <f t="shared" si="49"/>
        <v>0</v>
      </c>
      <c r="BL184" s="12" t="s">
        <v>302</v>
      </c>
      <c r="BM184" s="12" t="s">
        <v>439</v>
      </c>
    </row>
    <row r="185" spans="2:65" s="10" customFormat="1" ht="22.9" customHeight="1">
      <c r="B185" s="154"/>
      <c r="C185" s="155"/>
      <c r="D185" s="156" t="s">
        <v>69</v>
      </c>
      <c r="E185" s="168" t="s">
        <v>440</v>
      </c>
      <c r="F185" s="168" t="s">
        <v>441</v>
      </c>
      <c r="G185" s="155"/>
      <c r="H185" s="155"/>
      <c r="I185" s="158"/>
      <c r="J185" s="169">
        <f>BK185</f>
        <v>0</v>
      </c>
      <c r="K185" s="155"/>
      <c r="L185" s="160"/>
      <c r="M185" s="161"/>
      <c r="N185" s="162"/>
      <c r="O185" s="162"/>
      <c r="P185" s="163">
        <f>SUM(P186:P189)</f>
        <v>0</v>
      </c>
      <c r="Q185" s="162"/>
      <c r="R185" s="163">
        <f>SUM(R186:R189)</f>
        <v>5.9950000000000003E-3</v>
      </c>
      <c r="S185" s="162"/>
      <c r="T185" s="164">
        <f>SUM(T186:T189)</f>
        <v>0</v>
      </c>
      <c r="AR185" s="165" t="s">
        <v>80</v>
      </c>
      <c r="AT185" s="166" t="s">
        <v>69</v>
      </c>
      <c r="AU185" s="166" t="s">
        <v>78</v>
      </c>
      <c r="AY185" s="165" t="s">
        <v>131</v>
      </c>
      <c r="BK185" s="167">
        <f>SUM(BK186:BK189)</f>
        <v>0</v>
      </c>
    </row>
    <row r="186" spans="2:65" s="1" customFormat="1" ht="16.5" customHeight="1">
      <c r="B186" s="29"/>
      <c r="C186" s="170" t="s">
        <v>442</v>
      </c>
      <c r="D186" s="170" t="s">
        <v>134</v>
      </c>
      <c r="E186" s="171" t="s">
        <v>443</v>
      </c>
      <c r="F186" s="172" t="s">
        <v>444</v>
      </c>
      <c r="G186" s="173" t="s">
        <v>171</v>
      </c>
      <c r="H186" s="174">
        <v>14</v>
      </c>
      <c r="I186" s="175"/>
      <c r="J186" s="176">
        <f>ROUND(I186*H186,2)</f>
        <v>0</v>
      </c>
      <c r="K186" s="172" t="s">
        <v>138</v>
      </c>
      <c r="L186" s="33"/>
      <c r="M186" s="177" t="s">
        <v>1</v>
      </c>
      <c r="N186" s="178" t="s">
        <v>41</v>
      </c>
      <c r="O186" s="55"/>
      <c r="P186" s="179">
        <f>O186*H186</f>
        <v>0</v>
      </c>
      <c r="Q186" s="179">
        <v>6.9999999999999994E-5</v>
      </c>
      <c r="R186" s="179">
        <f>Q186*H186</f>
        <v>9.7999999999999997E-4</v>
      </c>
      <c r="S186" s="179">
        <v>0</v>
      </c>
      <c r="T186" s="180">
        <f>S186*H186</f>
        <v>0</v>
      </c>
      <c r="AR186" s="12" t="s">
        <v>302</v>
      </c>
      <c r="AT186" s="12" t="s">
        <v>134</v>
      </c>
      <c r="AU186" s="12" t="s">
        <v>80</v>
      </c>
      <c r="AY186" s="12" t="s">
        <v>131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12" t="s">
        <v>78</v>
      </c>
      <c r="BK186" s="181">
        <f>ROUND(I186*H186,2)</f>
        <v>0</v>
      </c>
      <c r="BL186" s="12" t="s">
        <v>302</v>
      </c>
      <c r="BM186" s="12" t="s">
        <v>445</v>
      </c>
    </row>
    <row r="187" spans="2:65" s="1" customFormat="1" ht="16.5" customHeight="1">
      <c r="B187" s="29"/>
      <c r="C187" s="170" t="s">
        <v>446</v>
      </c>
      <c r="D187" s="170" t="s">
        <v>134</v>
      </c>
      <c r="E187" s="171" t="s">
        <v>447</v>
      </c>
      <c r="F187" s="172" t="s">
        <v>448</v>
      </c>
      <c r="G187" s="173" t="s">
        <v>171</v>
      </c>
      <c r="H187" s="174">
        <v>14</v>
      </c>
      <c r="I187" s="175"/>
      <c r="J187" s="176">
        <f>ROUND(I187*H187,2)</f>
        <v>0</v>
      </c>
      <c r="K187" s="172" t="s">
        <v>138</v>
      </c>
      <c r="L187" s="33"/>
      <c r="M187" s="177" t="s">
        <v>1</v>
      </c>
      <c r="N187" s="178" t="s">
        <v>41</v>
      </c>
      <c r="O187" s="55"/>
      <c r="P187" s="179">
        <f>O187*H187</f>
        <v>0</v>
      </c>
      <c r="Q187" s="179">
        <v>1.7000000000000001E-4</v>
      </c>
      <c r="R187" s="179">
        <f>Q187*H187</f>
        <v>2.3800000000000002E-3</v>
      </c>
      <c r="S187" s="179">
        <v>0</v>
      </c>
      <c r="T187" s="180">
        <f>S187*H187</f>
        <v>0</v>
      </c>
      <c r="AR187" s="12" t="s">
        <v>302</v>
      </c>
      <c r="AT187" s="12" t="s">
        <v>134</v>
      </c>
      <c r="AU187" s="12" t="s">
        <v>80</v>
      </c>
      <c r="AY187" s="12" t="s">
        <v>131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12" t="s">
        <v>78</v>
      </c>
      <c r="BK187" s="181">
        <f>ROUND(I187*H187,2)</f>
        <v>0</v>
      </c>
      <c r="BL187" s="12" t="s">
        <v>302</v>
      </c>
      <c r="BM187" s="12" t="s">
        <v>449</v>
      </c>
    </row>
    <row r="188" spans="2:65" s="1" customFormat="1" ht="16.5" customHeight="1">
      <c r="B188" s="29"/>
      <c r="C188" s="170" t="s">
        <v>450</v>
      </c>
      <c r="D188" s="170" t="s">
        <v>134</v>
      </c>
      <c r="E188" s="171" t="s">
        <v>451</v>
      </c>
      <c r="F188" s="172" t="s">
        <v>452</v>
      </c>
      <c r="G188" s="173" t="s">
        <v>171</v>
      </c>
      <c r="H188" s="174">
        <v>14</v>
      </c>
      <c r="I188" s="175"/>
      <c r="J188" s="176">
        <f>ROUND(I188*H188,2)</f>
        <v>0</v>
      </c>
      <c r="K188" s="172" t="s">
        <v>138</v>
      </c>
      <c r="L188" s="33"/>
      <c r="M188" s="177" t="s">
        <v>1</v>
      </c>
      <c r="N188" s="178" t="s">
        <v>41</v>
      </c>
      <c r="O188" s="55"/>
      <c r="P188" s="179">
        <f>O188*H188</f>
        <v>0</v>
      </c>
      <c r="Q188" s="179">
        <v>1.7000000000000001E-4</v>
      </c>
      <c r="R188" s="179">
        <f>Q188*H188</f>
        <v>2.3800000000000002E-3</v>
      </c>
      <c r="S188" s="179">
        <v>0</v>
      </c>
      <c r="T188" s="180">
        <f>S188*H188</f>
        <v>0</v>
      </c>
      <c r="AR188" s="12" t="s">
        <v>302</v>
      </c>
      <c r="AT188" s="12" t="s">
        <v>134</v>
      </c>
      <c r="AU188" s="12" t="s">
        <v>80</v>
      </c>
      <c r="AY188" s="12" t="s">
        <v>131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12" t="s">
        <v>78</v>
      </c>
      <c r="BK188" s="181">
        <f>ROUND(I188*H188,2)</f>
        <v>0</v>
      </c>
      <c r="BL188" s="12" t="s">
        <v>302</v>
      </c>
      <c r="BM188" s="12" t="s">
        <v>453</v>
      </c>
    </row>
    <row r="189" spans="2:65" s="1" customFormat="1" ht="16.5" customHeight="1">
      <c r="B189" s="29"/>
      <c r="C189" s="170" t="s">
        <v>454</v>
      </c>
      <c r="D189" s="170" t="s">
        <v>134</v>
      </c>
      <c r="E189" s="171" t="s">
        <v>455</v>
      </c>
      <c r="F189" s="172" t="s">
        <v>456</v>
      </c>
      <c r="G189" s="173" t="s">
        <v>171</v>
      </c>
      <c r="H189" s="174">
        <v>1.5</v>
      </c>
      <c r="I189" s="175"/>
      <c r="J189" s="176">
        <f>ROUND(I189*H189,2)</f>
        <v>0</v>
      </c>
      <c r="K189" s="172" t="s">
        <v>1</v>
      </c>
      <c r="L189" s="33"/>
      <c r="M189" s="177" t="s">
        <v>1</v>
      </c>
      <c r="N189" s="178" t="s">
        <v>41</v>
      </c>
      <c r="O189" s="55"/>
      <c r="P189" s="179">
        <f>O189*H189</f>
        <v>0</v>
      </c>
      <c r="Q189" s="179">
        <v>1.7000000000000001E-4</v>
      </c>
      <c r="R189" s="179">
        <f>Q189*H189</f>
        <v>2.5500000000000002E-4</v>
      </c>
      <c r="S189" s="179">
        <v>0</v>
      </c>
      <c r="T189" s="180">
        <f>S189*H189</f>
        <v>0</v>
      </c>
      <c r="AR189" s="12" t="s">
        <v>302</v>
      </c>
      <c r="AT189" s="12" t="s">
        <v>134</v>
      </c>
      <c r="AU189" s="12" t="s">
        <v>80</v>
      </c>
      <c r="AY189" s="12" t="s">
        <v>131</v>
      </c>
      <c r="BE189" s="181">
        <f>IF(N189="základní",J189,0)</f>
        <v>0</v>
      </c>
      <c r="BF189" s="181">
        <f>IF(N189="snížená",J189,0)</f>
        <v>0</v>
      </c>
      <c r="BG189" s="181">
        <f>IF(N189="zákl. přenesená",J189,0)</f>
        <v>0</v>
      </c>
      <c r="BH189" s="181">
        <f>IF(N189="sníž. přenesená",J189,0)</f>
        <v>0</v>
      </c>
      <c r="BI189" s="181">
        <f>IF(N189="nulová",J189,0)</f>
        <v>0</v>
      </c>
      <c r="BJ189" s="12" t="s">
        <v>78</v>
      </c>
      <c r="BK189" s="181">
        <f>ROUND(I189*H189,2)</f>
        <v>0</v>
      </c>
      <c r="BL189" s="12" t="s">
        <v>302</v>
      </c>
      <c r="BM189" s="12" t="s">
        <v>457</v>
      </c>
    </row>
    <row r="190" spans="2:65" s="10" customFormat="1" ht="25.9" customHeight="1">
      <c r="B190" s="154"/>
      <c r="C190" s="155"/>
      <c r="D190" s="156" t="s">
        <v>69</v>
      </c>
      <c r="E190" s="157" t="s">
        <v>458</v>
      </c>
      <c r="F190" s="157" t="s">
        <v>459</v>
      </c>
      <c r="G190" s="155"/>
      <c r="H190" s="155"/>
      <c r="I190" s="158"/>
      <c r="J190" s="159">
        <f>BK190</f>
        <v>0</v>
      </c>
      <c r="K190" s="155"/>
      <c r="L190" s="160"/>
      <c r="M190" s="161"/>
      <c r="N190" s="162"/>
      <c r="O190" s="162"/>
      <c r="P190" s="163">
        <f>P191</f>
        <v>0</v>
      </c>
      <c r="Q190" s="162"/>
      <c r="R190" s="163">
        <f>R191</f>
        <v>0</v>
      </c>
      <c r="S190" s="162"/>
      <c r="T190" s="164">
        <f>T191</f>
        <v>0</v>
      </c>
      <c r="AR190" s="165" t="s">
        <v>139</v>
      </c>
      <c r="AT190" s="166" t="s">
        <v>69</v>
      </c>
      <c r="AU190" s="166" t="s">
        <v>70</v>
      </c>
      <c r="AY190" s="165" t="s">
        <v>131</v>
      </c>
      <c r="BK190" s="167">
        <f>BK191</f>
        <v>0</v>
      </c>
    </row>
    <row r="191" spans="2:65" s="1" customFormat="1" ht="16.5" customHeight="1">
      <c r="B191" s="29"/>
      <c r="C191" s="170" t="s">
        <v>262</v>
      </c>
      <c r="D191" s="170" t="s">
        <v>134</v>
      </c>
      <c r="E191" s="171" t="s">
        <v>460</v>
      </c>
      <c r="F191" s="172" t="s">
        <v>461</v>
      </c>
      <c r="G191" s="173" t="s">
        <v>462</v>
      </c>
      <c r="H191" s="174">
        <v>10</v>
      </c>
      <c r="I191" s="175"/>
      <c r="J191" s="176">
        <f>ROUND(I191*H191,2)</f>
        <v>0</v>
      </c>
      <c r="K191" s="172" t="s">
        <v>138</v>
      </c>
      <c r="L191" s="33"/>
      <c r="M191" s="177" t="s">
        <v>1</v>
      </c>
      <c r="N191" s="178" t="s">
        <v>41</v>
      </c>
      <c r="O191" s="55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12" t="s">
        <v>463</v>
      </c>
      <c r="AT191" s="12" t="s">
        <v>134</v>
      </c>
      <c r="AU191" s="12" t="s">
        <v>78</v>
      </c>
      <c r="AY191" s="12" t="s">
        <v>131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12" t="s">
        <v>78</v>
      </c>
      <c r="BK191" s="181">
        <f>ROUND(I191*H191,2)</f>
        <v>0</v>
      </c>
      <c r="BL191" s="12" t="s">
        <v>463</v>
      </c>
      <c r="BM191" s="12" t="s">
        <v>464</v>
      </c>
    </row>
    <row r="192" spans="2:65" s="10" customFormat="1" ht="25.9" customHeight="1">
      <c r="B192" s="154"/>
      <c r="C192" s="155"/>
      <c r="D192" s="156" t="s">
        <v>69</v>
      </c>
      <c r="E192" s="157" t="s">
        <v>465</v>
      </c>
      <c r="F192" s="157" t="s">
        <v>466</v>
      </c>
      <c r="G192" s="155"/>
      <c r="H192" s="155"/>
      <c r="I192" s="158"/>
      <c r="J192" s="159">
        <f>BK192</f>
        <v>0</v>
      </c>
      <c r="K192" s="155"/>
      <c r="L192" s="160"/>
      <c r="M192" s="161"/>
      <c r="N192" s="162"/>
      <c r="O192" s="162"/>
      <c r="P192" s="163">
        <f>SUM(P193:P194)</f>
        <v>0</v>
      </c>
      <c r="Q192" s="162"/>
      <c r="R192" s="163">
        <f>SUM(R193:R194)</f>
        <v>0</v>
      </c>
      <c r="S192" s="162"/>
      <c r="T192" s="164">
        <f>SUM(T193:T194)</f>
        <v>0</v>
      </c>
      <c r="AR192" s="165" t="s">
        <v>139</v>
      </c>
      <c r="AT192" s="166" t="s">
        <v>69</v>
      </c>
      <c r="AU192" s="166" t="s">
        <v>70</v>
      </c>
      <c r="AY192" s="165" t="s">
        <v>131</v>
      </c>
      <c r="BK192" s="167">
        <f>SUM(BK193:BK194)</f>
        <v>0</v>
      </c>
    </row>
    <row r="193" spans="2:65" s="1" customFormat="1" ht="16.5" customHeight="1">
      <c r="B193" s="29"/>
      <c r="C193" s="170" t="s">
        <v>302</v>
      </c>
      <c r="D193" s="170" t="s">
        <v>134</v>
      </c>
      <c r="E193" s="171" t="s">
        <v>467</v>
      </c>
      <c r="F193" s="172" t="s">
        <v>468</v>
      </c>
      <c r="G193" s="173" t="s">
        <v>469</v>
      </c>
      <c r="H193" s="174">
        <v>1</v>
      </c>
      <c r="I193" s="175"/>
      <c r="J193" s="176">
        <f>ROUND(I193*H193,2)</f>
        <v>0</v>
      </c>
      <c r="K193" s="172" t="s">
        <v>1</v>
      </c>
      <c r="L193" s="33"/>
      <c r="M193" s="177" t="s">
        <v>1</v>
      </c>
      <c r="N193" s="178" t="s">
        <v>41</v>
      </c>
      <c r="O193" s="55"/>
      <c r="P193" s="179">
        <f>O193*H193</f>
        <v>0</v>
      </c>
      <c r="Q193" s="179">
        <v>0</v>
      </c>
      <c r="R193" s="179">
        <f>Q193*H193</f>
        <v>0</v>
      </c>
      <c r="S193" s="179">
        <v>0</v>
      </c>
      <c r="T193" s="180">
        <f>S193*H193</f>
        <v>0</v>
      </c>
      <c r="AR193" s="12" t="s">
        <v>463</v>
      </c>
      <c r="AT193" s="12" t="s">
        <v>134</v>
      </c>
      <c r="AU193" s="12" t="s">
        <v>78</v>
      </c>
      <c r="AY193" s="12" t="s">
        <v>131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12" t="s">
        <v>78</v>
      </c>
      <c r="BK193" s="181">
        <f>ROUND(I193*H193,2)</f>
        <v>0</v>
      </c>
      <c r="BL193" s="12" t="s">
        <v>463</v>
      </c>
      <c r="BM193" s="12" t="s">
        <v>470</v>
      </c>
    </row>
    <row r="194" spans="2:65" s="1" customFormat="1" ht="16.5" customHeight="1">
      <c r="B194" s="29"/>
      <c r="C194" s="170" t="s">
        <v>471</v>
      </c>
      <c r="D194" s="170" t="s">
        <v>134</v>
      </c>
      <c r="E194" s="171" t="s">
        <v>472</v>
      </c>
      <c r="F194" s="172" t="s">
        <v>473</v>
      </c>
      <c r="G194" s="173" t="s">
        <v>469</v>
      </c>
      <c r="H194" s="174">
        <v>1</v>
      </c>
      <c r="I194" s="175"/>
      <c r="J194" s="176">
        <f>ROUND(I194*H194,2)</f>
        <v>0</v>
      </c>
      <c r="K194" s="172" t="s">
        <v>1</v>
      </c>
      <c r="L194" s="33"/>
      <c r="M194" s="177" t="s">
        <v>1</v>
      </c>
      <c r="N194" s="178" t="s">
        <v>41</v>
      </c>
      <c r="O194" s="55"/>
      <c r="P194" s="179">
        <f>O194*H194</f>
        <v>0</v>
      </c>
      <c r="Q194" s="179">
        <v>0</v>
      </c>
      <c r="R194" s="179">
        <f>Q194*H194</f>
        <v>0</v>
      </c>
      <c r="S194" s="179">
        <v>0</v>
      </c>
      <c r="T194" s="180">
        <f>S194*H194</f>
        <v>0</v>
      </c>
      <c r="AR194" s="12" t="s">
        <v>463</v>
      </c>
      <c r="AT194" s="12" t="s">
        <v>134</v>
      </c>
      <c r="AU194" s="12" t="s">
        <v>78</v>
      </c>
      <c r="AY194" s="12" t="s">
        <v>131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12" t="s">
        <v>78</v>
      </c>
      <c r="BK194" s="181">
        <f>ROUND(I194*H194,2)</f>
        <v>0</v>
      </c>
      <c r="BL194" s="12" t="s">
        <v>463</v>
      </c>
      <c r="BM194" s="12" t="s">
        <v>474</v>
      </c>
    </row>
    <row r="195" spans="2:65" s="10" customFormat="1" ht="25.9" customHeight="1">
      <c r="B195" s="154"/>
      <c r="C195" s="155"/>
      <c r="D195" s="156" t="s">
        <v>69</v>
      </c>
      <c r="E195" s="157" t="s">
        <v>475</v>
      </c>
      <c r="F195" s="157" t="s">
        <v>476</v>
      </c>
      <c r="G195" s="155"/>
      <c r="H195" s="155"/>
      <c r="I195" s="158"/>
      <c r="J195" s="159">
        <f>BK195</f>
        <v>0</v>
      </c>
      <c r="K195" s="155"/>
      <c r="L195" s="160"/>
      <c r="M195" s="161"/>
      <c r="N195" s="162"/>
      <c r="O195" s="162"/>
      <c r="P195" s="163">
        <f>P196+P198+P200</f>
        <v>0</v>
      </c>
      <c r="Q195" s="162"/>
      <c r="R195" s="163">
        <f>R196+R198+R200</f>
        <v>0</v>
      </c>
      <c r="S195" s="162"/>
      <c r="T195" s="164">
        <f>T196+T198+T200</f>
        <v>0</v>
      </c>
      <c r="AR195" s="165" t="s">
        <v>217</v>
      </c>
      <c r="AT195" s="166" t="s">
        <v>69</v>
      </c>
      <c r="AU195" s="166" t="s">
        <v>70</v>
      </c>
      <c r="AY195" s="165" t="s">
        <v>131</v>
      </c>
      <c r="BK195" s="167">
        <f>BK196+BK198+BK200</f>
        <v>0</v>
      </c>
    </row>
    <row r="196" spans="2:65" s="10" customFormat="1" ht="22.9" customHeight="1">
      <c r="B196" s="154"/>
      <c r="C196" s="155"/>
      <c r="D196" s="156" t="s">
        <v>69</v>
      </c>
      <c r="E196" s="168" t="s">
        <v>477</v>
      </c>
      <c r="F196" s="168" t="s">
        <v>478</v>
      </c>
      <c r="G196" s="155"/>
      <c r="H196" s="155"/>
      <c r="I196" s="158"/>
      <c r="J196" s="169">
        <f>BK196</f>
        <v>0</v>
      </c>
      <c r="K196" s="155"/>
      <c r="L196" s="160"/>
      <c r="M196" s="161"/>
      <c r="N196" s="162"/>
      <c r="O196" s="162"/>
      <c r="P196" s="163">
        <f>P197</f>
        <v>0</v>
      </c>
      <c r="Q196" s="162"/>
      <c r="R196" s="163">
        <f>R197</f>
        <v>0</v>
      </c>
      <c r="S196" s="162"/>
      <c r="T196" s="164">
        <f>T197</f>
        <v>0</v>
      </c>
      <c r="AR196" s="165" t="s">
        <v>217</v>
      </c>
      <c r="AT196" s="166" t="s">
        <v>69</v>
      </c>
      <c r="AU196" s="166" t="s">
        <v>78</v>
      </c>
      <c r="AY196" s="165" t="s">
        <v>131</v>
      </c>
      <c r="BK196" s="167">
        <f>BK197</f>
        <v>0</v>
      </c>
    </row>
    <row r="197" spans="2:65" s="1" customFormat="1" ht="16.5" customHeight="1">
      <c r="B197" s="29"/>
      <c r="C197" s="170" t="s">
        <v>479</v>
      </c>
      <c r="D197" s="170" t="s">
        <v>134</v>
      </c>
      <c r="E197" s="171" t="s">
        <v>480</v>
      </c>
      <c r="F197" s="172" t="s">
        <v>481</v>
      </c>
      <c r="G197" s="173" t="s">
        <v>482</v>
      </c>
      <c r="H197" s="174">
        <v>1</v>
      </c>
      <c r="I197" s="175"/>
      <c r="J197" s="176">
        <f>ROUND(I197*H197,2)</f>
        <v>0</v>
      </c>
      <c r="K197" s="172" t="s">
        <v>138</v>
      </c>
      <c r="L197" s="33"/>
      <c r="M197" s="177" t="s">
        <v>1</v>
      </c>
      <c r="N197" s="178" t="s">
        <v>41</v>
      </c>
      <c r="O197" s="55"/>
      <c r="P197" s="179">
        <f>O197*H197</f>
        <v>0</v>
      </c>
      <c r="Q197" s="179">
        <v>0</v>
      </c>
      <c r="R197" s="179">
        <f>Q197*H197</f>
        <v>0</v>
      </c>
      <c r="S197" s="179">
        <v>0</v>
      </c>
      <c r="T197" s="180">
        <f>S197*H197</f>
        <v>0</v>
      </c>
      <c r="AR197" s="12" t="s">
        <v>483</v>
      </c>
      <c r="AT197" s="12" t="s">
        <v>134</v>
      </c>
      <c r="AU197" s="12" t="s">
        <v>80</v>
      </c>
      <c r="AY197" s="12" t="s">
        <v>131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12" t="s">
        <v>78</v>
      </c>
      <c r="BK197" s="181">
        <f>ROUND(I197*H197,2)</f>
        <v>0</v>
      </c>
      <c r="BL197" s="12" t="s">
        <v>483</v>
      </c>
      <c r="BM197" s="12" t="s">
        <v>484</v>
      </c>
    </row>
    <row r="198" spans="2:65" s="10" customFormat="1" ht="22.9" customHeight="1">
      <c r="B198" s="154"/>
      <c r="C198" s="155"/>
      <c r="D198" s="156" t="s">
        <v>69</v>
      </c>
      <c r="E198" s="168" t="s">
        <v>485</v>
      </c>
      <c r="F198" s="168" t="s">
        <v>486</v>
      </c>
      <c r="G198" s="155"/>
      <c r="H198" s="155"/>
      <c r="I198" s="158"/>
      <c r="J198" s="169">
        <f>BK198</f>
        <v>0</v>
      </c>
      <c r="K198" s="155"/>
      <c r="L198" s="160"/>
      <c r="M198" s="161"/>
      <c r="N198" s="162"/>
      <c r="O198" s="162"/>
      <c r="P198" s="163">
        <f>P199</f>
        <v>0</v>
      </c>
      <c r="Q198" s="162"/>
      <c r="R198" s="163">
        <f>R199</f>
        <v>0</v>
      </c>
      <c r="S198" s="162"/>
      <c r="T198" s="164">
        <f>T199</f>
        <v>0</v>
      </c>
      <c r="AR198" s="165" t="s">
        <v>217</v>
      </c>
      <c r="AT198" s="166" t="s">
        <v>69</v>
      </c>
      <c r="AU198" s="166" t="s">
        <v>78</v>
      </c>
      <c r="AY198" s="165" t="s">
        <v>131</v>
      </c>
      <c r="BK198" s="167">
        <f>BK199</f>
        <v>0</v>
      </c>
    </row>
    <row r="199" spans="2:65" s="1" customFormat="1" ht="16.5" customHeight="1">
      <c r="B199" s="29"/>
      <c r="C199" s="170" t="s">
        <v>487</v>
      </c>
      <c r="D199" s="170" t="s">
        <v>134</v>
      </c>
      <c r="E199" s="171" t="s">
        <v>488</v>
      </c>
      <c r="F199" s="172" t="s">
        <v>489</v>
      </c>
      <c r="G199" s="173" t="s">
        <v>482</v>
      </c>
      <c r="H199" s="174">
        <v>1</v>
      </c>
      <c r="I199" s="175"/>
      <c r="J199" s="176">
        <f>ROUND(I199*H199,2)</f>
        <v>0</v>
      </c>
      <c r="K199" s="172" t="s">
        <v>490</v>
      </c>
      <c r="L199" s="33"/>
      <c r="M199" s="177" t="s">
        <v>1</v>
      </c>
      <c r="N199" s="178" t="s">
        <v>41</v>
      </c>
      <c r="O199" s="55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12" t="s">
        <v>483</v>
      </c>
      <c r="AT199" s="12" t="s">
        <v>134</v>
      </c>
      <c r="AU199" s="12" t="s">
        <v>80</v>
      </c>
      <c r="AY199" s="12" t="s">
        <v>131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12" t="s">
        <v>78</v>
      </c>
      <c r="BK199" s="181">
        <f>ROUND(I199*H199,2)</f>
        <v>0</v>
      </c>
      <c r="BL199" s="12" t="s">
        <v>483</v>
      </c>
      <c r="BM199" s="12" t="s">
        <v>491</v>
      </c>
    </row>
    <row r="200" spans="2:65" s="10" customFormat="1" ht="22.9" customHeight="1">
      <c r="B200" s="154"/>
      <c r="C200" s="155"/>
      <c r="D200" s="156" t="s">
        <v>69</v>
      </c>
      <c r="E200" s="168" t="s">
        <v>492</v>
      </c>
      <c r="F200" s="168" t="s">
        <v>493</v>
      </c>
      <c r="G200" s="155"/>
      <c r="H200" s="155"/>
      <c r="I200" s="158"/>
      <c r="J200" s="169">
        <f>BK200</f>
        <v>0</v>
      </c>
      <c r="K200" s="155"/>
      <c r="L200" s="160"/>
      <c r="M200" s="161"/>
      <c r="N200" s="162"/>
      <c r="O200" s="162"/>
      <c r="P200" s="163">
        <f>P201</f>
        <v>0</v>
      </c>
      <c r="Q200" s="162"/>
      <c r="R200" s="163">
        <f>R201</f>
        <v>0</v>
      </c>
      <c r="S200" s="162"/>
      <c r="T200" s="164">
        <f>T201</f>
        <v>0</v>
      </c>
      <c r="AR200" s="165" t="s">
        <v>217</v>
      </c>
      <c r="AT200" s="166" t="s">
        <v>69</v>
      </c>
      <c r="AU200" s="166" t="s">
        <v>78</v>
      </c>
      <c r="AY200" s="165" t="s">
        <v>131</v>
      </c>
      <c r="BK200" s="167">
        <f>BK201</f>
        <v>0</v>
      </c>
    </row>
    <row r="201" spans="2:65" s="1" customFormat="1" ht="16.5" customHeight="1">
      <c r="B201" s="29"/>
      <c r="C201" s="170" t="s">
        <v>494</v>
      </c>
      <c r="D201" s="170" t="s">
        <v>134</v>
      </c>
      <c r="E201" s="171" t="s">
        <v>495</v>
      </c>
      <c r="F201" s="172" t="s">
        <v>496</v>
      </c>
      <c r="G201" s="173" t="s">
        <v>482</v>
      </c>
      <c r="H201" s="174">
        <v>1</v>
      </c>
      <c r="I201" s="175"/>
      <c r="J201" s="176">
        <f>ROUND(I201*H201,2)</f>
        <v>0</v>
      </c>
      <c r="K201" s="172" t="s">
        <v>490</v>
      </c>
      <c r="L201" s="33"/>
      <c r="M201" s="193" t="s">
        <v>1</v>
      </c>
      <c r="N201" s="194" t="s">
        <v>41</v>
      </c>
      <c r="O201" s="195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7">
        <f>S201*H201</f>
        <v>0</v>
      </c>
      <c r="AR201" s="12" t="s">
        <v>483</v>
      </c>
      <c r="AT201" s="12" t="s">
        <v>134</v>
      </c>
      <c r="AU201" s="12" t="s">
        <v>80</v>
      </c>
      <c r="AY201" s="12" t="s">
        <v>131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12" t="s">
        <v>78</v>
      </c>
      <c r="BK201" s="181">
        <f>ROUND(I201*H201,2)</f>
        <v>0</v>
      </c>
      <c r="BL201" s="12" t="s">
        <v>483</v>
      </c>
      <c r="BM201" s="12" t="s">
        <v>497</v>
      </c>
    </row>
    <row r="202" spans="2:65" s="1" customFormat="1" ht="6.95" customHeight="1">
      <c r="B202" s="41"/>
      <c r="C202" s="42"/>
      <c r="D202" s="42"/>
      <c r="E202" s="42"/>
      <c r="F202" s="42"/>
      <c r="G202" s="42"/>
      <c r="H202" s="42"/>
      <c r="I202" s="120"/>
      <c r="J202" s="42"/>
      <c r="K202" s="42"/>
      <c r="L202" s="33"/>
    </row>
  </sheetData>
  <sheetProtection algorithmName="SHA-512" hashValue="64M6iuBHAR2WBWiBPyb1gGTi8u7hbUd61HRuj+xtT+0IniGYBn7dn9Dc81AQYHcFIgbfrBgk0f/MIhv15yVHPQ==" saltValue="DbVD5RIRvWUkObijr7IV6h6j1lei7rdVxsuBAr95N96sLNlFtfXxxG+zdbKUqspP6NYyYbQrmfjYn2jpyPdWjQ==" spinCount="100000" sheet="1" objects="1" scenarios="1" formatColumns="0" formatRows="0" autoFilter="0"/>
  <autoFilter ref="C99:K201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9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2" t="s">
        <v>83</v>
      </c>
    </row>
    <row r="3" spans="2:46" ht="6.95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15"/>
      <c r="AT3" s="12" t="s">
        <v>80</v>
      </c>
    </row>
    <row r="4" spans="2:46" ht="24.95" customHeight="1">
      <c r="B4" s="15"/>
      <c r="D4" s="96" t="s">
        <v>87</v>
      </c>
      <c r="L4" s="15"/>
      <c r="M4" s="19" t="s">
        <v>10</v>
      </c>
      <c r="AT4" s="12" t="s">
        <v>4</v>
      </c>
    </row>
    <row r="5" spans="2:46" ht="6.95" customHeight="1">
      <c r="B5" s="15"/>
      <c r="L5" s="15"/>
    </row>
    <row r="6" spans="2:46" ht="12" customHeight="1">
      <c r="B6" s="15"/>
      <c r="D6" s="97" t="s">
        <v>16</v>
      </c>
      <c r="L6" s="15"/>
    </row>
    <row r="7" spans="2:46" ht="16.5" customHeight="1">
      <c r="B7" s="15"/>
      <c r="E7" s="238" t="str">
        <f>'Rekapitulace stavby'!K6</f>
        <v>Oprava zásobovací rampy MŠ Barvířská</v>
      </c>
      <c r="F7" s="239"/>
      <c r="G7" s="239"/>
      <c r="H7" s="239"/>
      <c r="L7" s="15"/>
    </row>
    <row r="8" spans="2:46" s="1" customFormat="1" ht="12" customHeight="1">
      <c r="B8" s="33"/>
      <c r="D8" s="97" t="s">
        <v>88</v>
      </c>
      <c r="I8" s="98"/>
      <c r="L8" s="33"/>
    </row>
    <row r="9" spans="2:46" s="1" customFormat="1" ht="36.950000000000003" customHeight="1">
      <c r="B9" s="33"/>
      <c r="E9" s="240" t="s">
        <v>498</v>
      </c>
      <c r="F9" s="241"/>
      <c r="G9" s="241"/>
      <c r="H9" s="241"/>
      <c r="I9" s="98"/>
      <c r="L9" s="33"/>
    </row>
    <row r="10" spans="2:46" s="1" customFormat="1" ht="11.25">
      <c r="B10" s="33"/>
      <c r="I10" s="98"/>
      <c r="L10" s="33"/>
    </row>
    <row r="11" spans="2:46" s="1" customFormat="1" ht="12" customHeight="1">
      <c r="B11" s="33"/>
      <c r="D11" s="97" t="s">
        <v>18</v>
      </c>
      <c r="F11" s="12" t="s">
        <v>1</v>
      </c>
      <c r="I11" s="99" t="s">
        <v>19</v>
      </c>
      <c r="J11" s="12" t="s">
        <v>1</v>
      </c>
      <c r="L11" s="33"/>
    </row>
    <row r="12" spans="2:46" s="1" customFormat="1" ht="12" customHeight="1">
      <c r="B12" s="33"/>
      <c r="D12" s="97" t="s">
        <v>20</v>
      </c>
      <c r="F12" s="12" t="s">
        <v>21</v>
      </c>
      <c r="I12" s="99" t="s">
        <v>22</v>
      </c>
      <c r="J12" s="100" t="str">
        <f>'Rekapitulace stavby'!AN8</f>
        <v>4. 11. 2019</v>
      </c>
      <c r="L12" s="33"/>
    </row>
    <row r="13" spans="2:46" s="1" customFormat="1" ht="10.9" customHeight="1">
      <c r="B13" s="33"/>
      <c r="I13" s="98"/>
      <c r="L13" s="33"/>
    </row>
    <row r="14" spans="2:46" s="1" customFormat="1" ht="12" customHeight="1">
      <c r="B14" s="33"/>
      <c r="D14" s="97" t="s">
        <v>24</v>
      </c>
      <c r="I14" s="99" t="s">
        <v>25</v>
      </c>
      <c r="J14" s="12" t="s">
        <v>1</v>
      </c>
      <c r="L14" s="33"/>
    </row>
    <row r="15" spans="2:46" s="1" customFormat="1" ht="18" customHeight="1">
      <c r="B15" s="33"/>
      <c r="E15" s="12" t="s">
        <v>26</v>
      </c>
      <c r="I15" s="99" t="s">
        <v>27</v>
      </c>
      <c r="J15" s="12" t="s">
        <v>1</v>
      </c>
      <c r="L15" s="33"/>
    </row>
    <row r="16" spans="2:46" s="1" customFormat="1" ht="6.95" customHeight="1">
      <c r="B16" s="33"/>
      <c r="I16" s="98"/>
      <c r="L16" s="33"/>
    </row>
    <row r="17" spans="2:12" s="1" customFormat="1" ht="12" customHeight="1">
      <c r="B17" s="33"/>
      <c r="D17" s="97" t="s">
        <v>28</v>
      </c>
      <c r="I17" s="99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42" t="str">
        <f>'Rekapitulace stavby'!E14</f>
        <v>Vyplň údaj</v>
      </c>
      <c r="F18" s="243"/>
      <c r="G18" s="243"/>
      <c r="H18" s="243"/>
      <c r="I18" s="99" t="s">
        <v>27</v>
      </c>
      <c r="J18" s="25" t="str">
        <f>'Rekapitulace stavby'!AN14</f>
        <v>Vyplň údaj</v>
      </c>
      <c r="L18" s="33"/>
    </row>
    <row r="19" spans="2:12" s="1" customFormat="1" ht="6.95" customHeight="1">
      <c r="B19" s="33"/>
      <c r="I19" s="98"/>
      <c r="L19" s="33"/>
    </row>
    <row r="20" spans="2:12" s="1" customFormat="1" ht="12" customHeight="1">
      <c r="B20" s="33"/>
      <c r="D20" s="97" t="s">
        <v>30</v>
      </c>
      <c r="I20" s="99" t="s">
        <v>25</v>
      </c>
      <c r="J20" s="12" t="s">
        <v>1</v>
      </c>
      <c r="L20" s="33"/>
    </row>
    <row r="21" spans="2:12" s="1" customFormat="1" ht="18" customHeight="1">
      <c r="B21" s="33"/>
      <c r="E21" s="12" t="s">
        <v>31</v>
      </c>
      <c r="I21" s="99" t="s">
        <v>27</v>
      </c>
      <c r="J21" s="12" t="s">
        <v>1</v>
      </c>
      <c r="L21" s="33"/>
    </row>
    <row r="22" spans="2:12" s="1" customFormat="1" ht="6.95" customHeight="1">
      <c r="B22" s="33"/>
      <c r="I22" s="98"/>
      <c r="L22" s="33"/>
    </row>
    <row r="23" spans="2:12" s="1" customFormat="1" ht="12" customHeight="1">
      <c r="B23" s="33"/>
      <c r="D23" s="97" t="s">
        <v>33</v>
      </c>
      <c r="I23" s="99" t="s">
        <v>25</v>
      </c>
      <c r="J23" s="12" t="s">
        <v>1</v>
      </c>
      <c r="L23" s="33"/>
    </row>
    <row r="24" spans="2:12" s="1" customFormat="1" ht="18" customHeight="1">
      <c r="B24" s="33"/>
      <c r="E24" s="12" t="s">
        <v>34</v>
      </c>
      <c r="I24" s="99" t="s">
        <v>27</v>
      </c>
      <c r="J24" s="12" t="s">
        <v>1</v>
      </c>
      <c r="L24" s="33"/>
    </row>
    <row r="25" spans="2:12" s="1" customFormat="1" ht="6.95" customHeight="1">
      <c r="B25" s="33"/>
      <c r="I25" s="98"/>
      <c r="L25" s="33"/>
    </row>
    <row r="26" spans="2:12" s="1" customFormat="1" ht="12" customHeight="1">
      <c r="B26" s="33"/>
      <c r="D26" s="97" t="s">
        <v>35</v>
      </c>
      <c r="I26" s="98"/>
      <c r="L26" s="33"/>
    </row>
    <row r="27" spans="2:12" s="6" customFormat="1" ht="16.5" customHeight="1">
      <c r="B27" s="101"/>
      <c r="E27" s="244" t="s">
        <v>1</v>
      </c>
      <c r="F27" s="244"/>
      <c r="G27" s="244"/>
      <c r="H27" s="244"/>
      <c r="I27" s="102"/>
      <c r="L27" s="101"/>
    </row>
    <row r="28" spans="2:12" s="1" customFormat="1" ht="6.95" customHeight="1">
      <c r="B28" s="33"/>
      <c r="I28" s="98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103"/>
      <c r="J29" s="51"/>
      <c r="K29" s="51"/>
      <c r="L29" s="33"/>
    </row>
    <row r="30" spans="2:12" s="1" customFormat="1" ht="25.35" customHeight="1">
      <c r="B30" s="33"/>
      <c r="D30" s="104" t="s">
        <v>36</v>
      </c>
      <c r="I30" s="98"/>
      <c r="J30" s="105">
        <f>ROUND(J92,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103"/>
      <c r="J31" s="51"/>
      <c r="K31" s="51"/>
      <c r="L31" s="33"/>
    </row>
    <row r="32" spans="2:12" s="1" customFormat="1" ht="14.45" customHeight="1">
      <c r="B32" s="33"/>
      <c r="F32" s="106" t="s">
        <v>38</v>
      </c>
      <c r="I32" s="107" t="s">
        <v>37</v>
      </c>
      <c r="J32" s="106" t="s">
        <v>39</v>
      </c>
      <c r="L32" s="33"/>
    </row>
    <row r="33" spans="2:12" s="1" customFormat="1" ht="14.45" customHeight="1">
      <c r="B33" s="33"/>
      <c r="D33" s="97" t="s">
        <v>40</v>
      </c>
      <c r="E33" s="97" t="s">
        <v>41</v>
      </c>
      <c r="F33" s="108">
        <f>ROUND((SUM(BE92:BE138)),  2)</f>
        <v>0</v>
      </c>
      <c r="I33" s="109">
        <v>0.21</v>
      </c>
      <c r="J33" s="108">
        <f>ROUND(((SUM(BE92:BE138))*I33),  2)</f>
        <v>0</v>
      </c>
      <c r="L33" s="33"/>
    </row>
    <row r="34" spans="2:12" s="1" customFormat="1" ht="14.45" customHeight="1">
      <c r="B34" s="33"/>
      <c r="E34" s="97" t="s">
        <v>42</v>
      </c>
      <c r="F34" s="108">
        <f>ROUND((SUM(BF92:BF138)),  2)</f>
        <v>0</v>
      </c>
      <c r="I34" s="109">
        <v>0.15</v>
      </c>
      <c r="J34" s="108">
        <f>ROUND(((SUM(BF92:BF138))*I34),  2)</f>
        <v>0</v>
      </c>
      <c r="L34" s="33"/>
    </row>
    <row r="35" spans="2:12" s="1" customFormat="1" ht="14.45" hidden="1" customHeight="1">
      <c r="B35" s="33"/>
      <c r="E35" s="97" t="s">
        <v>43</v>
      </c>
      <c r="F35" s="108">
        <f>ROUND((SUM(BG92:BG138)),  2)</f>
        <v>0</v>
      </c>
      <c r="I35" s="109">
        <v>0.21</v>
      </c>
      <c r="J35" s="108">
        <f>0</f>
        <v>0</v>
      </c>
      <c r="L35" s="33"/>
    </row>
    <row r="36" spans="2:12" s="1" customFormat="1" ht="14.45" hidden="1" customHeight="1">
      <c r="B36" s="33"/>
      <c r="E36" s="97" t="s">
        <v>44</v>
      </c>
      <c r="F36" s="108">
        <f>ROUND((SUM(BH92:BH138)),  2)</f>
        <v>0</v>
      </c>
      <c r="I36" s="109">
        <v>0.15</v>
      </c>
      <c r="J36" s="108">
        <f>0</f>
        <v>0</v>
      </c>
      <c r="L36" s="33"/>
    </row>
    <row r="37" spans="2:12" s="1" customFormat="1" ht="14.45" hidden="1" customHeight="1">
      <c r="B37" s="33"/>
      <c r="E37" s="97" t="s">
        <v>45</v>
      </c>
      <c r="F37" s="108">
        <f>ROUND((SUM(BI92:BI138)),  2)</f>
        <v>0</v>
      </c>
      <c r="I37" s="109">
        <v>0</v>
      </c>
      <c r="J37" s="108">
        <f>0</f>
        <v>0</v>
      </c>
      <c r="L37" s="33"/>
    </row>
    <row r="38" spans="2:12" s="1" customFormat="1" ht="6.95" customHeight="1">
      <c r="B38" s="33"/>
      <c r="I38" s="98"/>
      <c r="L38" s="33"/>
    </row>
    <row r="39" spans="2:12" s="1" customFormat="1" ht="25.35" customHeight="1">
      <c r="B39" s="33"/>
      <c r="C39" s="110"/>
      <c r="D39" s="111" t="s">
        <v>46</v>
      </c>
      <c r="E39" s="112"/>
      <c r="F39" s="112"/>
      <c r="G39" s="113" t="s">
        <v>47</v>
      </c>
      <c r="H39" s="114" t="s">
        <v>48</v>
      </c>
      <c r="I39" s="115"/>
      <c r="J39" s="116">
        <f>SUM(J30:J37)</f>
        <v>0</v>
      </c>
      <c r="K39" s="117"/>
      <c r="L39" s="33"/>
    </row>
    <row r="40" spans="2:12" s="1" customFormat="1" ht="14.45" customHeight="1">
      <c r="B40" s="118"/>
      <c r="C40" s="119"/>
      <c r="D40" s="119"/>
      <c r="E40" s="119"/>
      <c r="F40" s="119"/>
      <c r="G40" s="119"/>
      <c r="H40" s="119"/>
      <c r="I40" s="120"/>
      <c r="J40" s="119"/>
      <c r="K40" s="119"/>
      <c r="L40" s="33"/>
    </row>
    <row r="44" spans="2:12" s="1" customFormat="1" ht="6.95" customHeight="1">
      <c r="B44" s="121"/>
      <c r="C44" s="122"/>
      <c r="D44" s="122"/>
      <c r="E44" s="122"/>
      <c r="F44" s="122"/>
      <c r="G44" s="122"/>
      <c r="H44" s="122"/>
      <c r="I44" s="123"/>
      <c r="J44" s="122"/>
      <c r="K44" s="122"/>
      <c r="L44" s="33"/>
    </row>
    <row r="45" spans="2:12" s="1" customFormat="1" ht="24.95" customHeight="1">
      <c r="B45" s="29"/>
      <c r="C45" s="18" t="s">
        <v>90</v>
      </c>
      <c r="D45" s="30"/>
      <c r="E45" s="30"/>
      <c r="F45" s="30"/>
      <c r="G45" s="30"/>
      <c r="H45" s="30"/>
      <c r="I45" s="98"/>
      <c r="J45" s="30"/>
      <c r="K45" s="30"/>
      <c r="L45" s="33"/>
    </row>
    <row r="46" spans="2:12" s="1" customFormat="1" ht="6.95" customHeight="1">
      <c r="B46" s="29"/>
      <c r="C46" s="30"/>
      <c r="D46" s="30"/>
      <c r="E46" s="30"/>
      <c r="F46" s="30"/>
      <c r="G46" s="30"/>
      <c r="H46" s="30"/>
      <c r="I46" s="98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8"/>
      <c r="J47" s="30"/>
      <c r="K47" s="30"/>
      <c r="L47" s="33"/>
    </row>
    <row r="48" spans="2:12" s="1" customFormat="1" ht="16.5" customHeight="1">
      <c r="B48" s="29"/>
      <c r="C48" s="30"/>
      <c r="D48" s="30"/>
      <c r="E48" s="245" t="str">
        <f>E7</f>
        <v>Oprava zásobovací rampy MŠ Barvířská</v>
      </c>
      <c r="F48" s="246"/>
      <c r="G48" s="246"/>
      <c r="H48" s="246"/>
      <c r="I48" s="98"/>
      <c r="J48" s="30"/>
      <c r="K48" s="30"/>
      <c r="L48" s="33"/>
    </row>
    <row r="49" spans="2:47" s="1" customFormat="1" ht="12" customHeight="1">
      <c r="B49" s="29"/>
      <c r="C49" s="24" t="s">
        <v>88</v>
      </c>
      <c r="D49" s="30"/>
      <c r="E49" s="30"/>
      <c r="F49" s="30"/>
      <c r="G49" s="30"/>
      <c r="H49" s="30"/>
      <c r="I49" s="98"/>
      <c r="J49" s="30"/>
      <c r="K49" s="30"/>
      <c r="L49" s="33"/>
    </row>
    <row r="50" spans="2:47" s="1" customFormat="1" ht="16.5" customHeight="1">
      <c r="B50" s="29"/>
      <c r="C50" s="30"/>
      <c r="D50" s="30"/>
      <c r="E50" s="217" t="str">
        <f>E9</f>
        <v>165b - SO 02 Zastřešení zásobovací rampy</v>
      </c>
      <c r="F50" s="216"/>
      <c r="G50" s="216"/>
      <c r="H50" s="216"/>
      <c r="I50" s="98"/>
      <c r="J50" s="30"/>
      <c r="K50" s="30"/>
      <c r="L50" s="33"/>
    </row>
    <row r="51" spans="2:47" s="1" customFormat="1" ht="6.95" customHeight="1">
      <c r="B51" s="29"/>
      <c r="C51" s="30"/>
      <c r="D51" s="30"/>
      <c r="E51" s="30"/>
      <c r="F51" s="30"/>
      <c r="G51" s="30"/>
      <c r="H51" s="30"/>
      <c r="I51" s="98"/>
      <c r="J51" s="30"/>
      <c r="K51" s="30"/>
      <c r="L51" s="33"/>
    </row>
    <row r="52" spans="2:47" s="1" customFormat="1" ht="12" customHeight="1">
      <c r="B52" s="29"/>
      <c r="C52" s="24" t="s">
        <v>20</v>
      </c>
      <c r="D52" s="30"/>
      <c r="E52" s="30"/>
      <c r="F52" s="22" t="str">
        <f>F12</f>
        <v>Liberec</v>
      </c>
      <c r="G52" s="30"/>
      <c r="H52" s="30"/>
      <c r="I52" s="99" t="s">
        <v>22</v>
      </c>
      <c r="J52" s="50" t="str">
        <f>IF(J12="","",J12)</f>
        <v>4. 11. 2019</v>
      </c>
      <c r="K52" s="30"/>
      <c r="L52" s="33"/>
    </row>
    <row r="53" spans="2:47" s="1" customFormat="1" ht="6.95" customHeight="1">
      <c r="B53" s="29"/>
      <c r="C53" s="30"/>
      <c r="D53" s="30"/>
      <c r="E53" s="30"/>
      <c r="F53" s="30"/>
      <c r="G53" s="30"/>
      <c r="H53" s="30"/>
      <c r="I53" s="98"/>
      <c r="J53" s="30"/>
      <c r="K53" s="30"/>
      <c r="L53" s="33"/>
    </row>
    <row r="54" spans="2:47" s="1" customFormat="1" ht="13.7" customHeight="1">
      <c r="B54" s="29"/>
      <c r="C54" s="24" t="s">
        <v>24</v>
      </c>
      <c r="D54" s="30"/>
      <c r="E54" s="30"/>
      <c r="F54" s="22" t="str">
        <f>E15</f>
        <v>MML</v>
      </c>
      <c r="G54" s="30"/>
      <c r="H54" s="30"/>
      <c r="I54" s="99" t="s">
        <v>30</v>
      </c>
      <c r="J54" s="27" t="str">
        <f>E21</f>
        <v>Bortis Weinfurter</v>
      </c>
      <c r="K54" s="30"/>
      <c r="L54" s="33"/>
    </row>
    <row r="55" spans="2:47" s="1" customFormat="1" ht="13.7" customHeight="1">
      <c r="B55" s="29"/>
      <c r="C55" s="24" t="s">
        <v>28</v>
      </c>
      <c r="D55" s="30"/>
      <c r="E55" s="30"/>
      <c r="F55" s="22" t="str">
        <f>IF(E18="","",E18)</f>
        <v>Vyplň údaj</v>
      </c>
      <c r="G55" s="30"/>
      <c r="H55" s="30"/>
      <c r="I55" s="99" t="s">
        <v>33</v>
      </c>
      <c r="J55" s="27" t="str">
        <f>E24</f>
        <v>Boris Weinfurter</v>
      </c>
      <c r="K55" s="30"/>
      <c r="L55" s="33"/>
    </row>
    <row r="56" spans="2:47" s="1" customFormat="1" ht="10.35" customHeight="1">
      <c r="B56" s="29"/>
      <c r="C56" s="30"/>
      <c r="D56" s="30"/>
      <c r="E56" s="30"/>
      <c r="F56" s="30"/>
      <c r="G56" s="30"/>
      <c r="H56" s="30"/>
      <c r="I56" s="98"/>
      <c r="J56" s="30"/>
      <c r="K56" s="30"/>
      <c r="L56" s="33"/>
    </row>
    <row r="57" spans="2:47" s="1" customFormat="1" ht="29.25" customHeight="1">
      <c r="B57" s="29"/>
      <c r="C57" s="124" t="s">
        <v>91</v>
      </c>
      <c r="D57" s="125"/>
      <c r="E57" s="125"/>
      <c r="F57" s="125"/>
      <c r="G57" s="125"/>
      <c r="H57" s="125"/>
      <c r="I57" s="126"/>
      <c r="J57" s="127" t="s">
        <v>92</v>
      </c>
      <c r="K57" s="125"/>
      <c r="L57" s="33"/>
    </row>
    <row r="58" spans="2:47" s="1" customFormat="1" ht="10.35" customHeight="1">
      <c r="B58" s="29"/>
      <c r="C58" s="30"/>
      <c r="D58" s="30"/>
      <c r="E58" s="30"/>
      <c r="F58" s="30"/>
      <c r="G58" s="30"/>
      <c r="H58" s="30"/>
      <c r="I58" s="98"/>
      <c r="J58" s="30"/>
      <c r="K58" s="30"/>
      <c r="L58" s="33"/>
    </row>
    <row r="59" spans="2:47" s="1" customFormat="1" ht="22.9" customHeight="1">
      <c r="B59" s="29"/>
      <c r="C59" s="128" t="s">
        <v>93</v>
      </c>
      <c r="D59" s="30"/>
      <c r="E59" s="30"/>
      <c r="F59" s="30"/>
      <c r="G59" s="30"/>
      <c r="H59" s="30"/>
      <c r="I59" s="98"/>
      <c r="J59" s="68">
        <f>J92</f>
        <v>0</v>
      </c>
      <c r="K59" s="30"/>
      <c r="L59" s="33"/>
      <c r="AU59" s="12" t="s">
        <v>94</v>
      </c>
    </row>
    <row r="60" spans="2:47" s="7" customFormat="1" ht="24.95" customHeight="1">
      <c r="B60" s="129"/>
      <c r="C60" s="130"/>
      <c r="D60" s="131" t="s">
        <v>95</v>
      </c>
      <c r="E60" s="132"/>
      <c r="F60" s="132"/>
      <c r="G60" s="132"/>
      <c r="H60" s="132"/>
      <c r="I60" s="133"/>
      <c r="J60" s="134">
        <f>J93</f>
        <v>0</v>
      </c>
      <c r="K60" s="130"/>
      <c r="L60" s="135"/>
    </row>
    <row r="61" spans="2:47" s="8" customFormat="1" ht="19.899999999999999" customHeight="1">
      <c r="B61" s="136"/>
      <c r="C61" s="137"/>
      <c r="D61" s="138" t="s">
        <v>101</v>
      </c>
      <c r="E61" s="139"/>
      <c r="F61" s="139"/>
      <c r="G61" s="139"/>
      <c r="H61" s="139"/>
      <c r="I61" s="140"/>
      <c r="J61" s="141">
        <f>J94</f>
        <v>0</v>
      </c>
      <c r="K61" s="137"/>
      <c r="L61" s="142"/>
    </row>
    <row r="62" spans="2:47" s="8" customFormat="1" ht="19.899999999999999" customHeight="1">
      <c r="B62" s="136"/>
      <c r="C62" s="137"/>
      <c r="D62" s="138" t="s">
        <v>102</v>
      </c>
      <c r="E62" s="139"/>
      <c r="F62" s="139"/>
      <c r="G62" s="139"/>
      <c r="H62" s="139"/>
      <c r="I62" s="140"/>
      <c r="J62" s="141">
        <f>J97</f>
        <v>0</v>
      </c>
      <c r="K62" s="137"/>
      <c r="L62" s="142"/>
    </row>
    <row r="63" spans="2:47" s="8" customFormat="1" ht="19.899999999999999" customHeight="1">
      <c r="B63" s="136"/>
      <c r="C63" s="137"/>
      <c r="D63" s="138" t="s">
        <v>104</v>
      </c>
      <c r="E63" s="139"/>
      <c r="F63" s="139"/>
      <c r="G63" s="139"/>
      <c r="H63" s="139"/>
      <c r="I63" s="140"/>
      <c r="J63" s="141">
        <f>J108</f>
        <v>0</v>
      </c>
      <c r="K63" s="137"/>
      <c r="L63" s="142"/>
    </row>
    <row r="64" spans="2:47" s="7" customFormat="1" ht="24.95" customHeight="1">
      <c r="B64" s="129"/>
      <c r="C64" s="130"/>
      <c r="D64" s="131" t="s">
        <v>105</v>
      </c>
      <c r="E64" s="132"/>
      <c r="F64" s="132"/>
      <c r="G64" s="132"/>
      <c r="H64" s="132"/>
      <c r="I64" s="133"/>
      <c r="J64" s="134">
        <f>J110</f>
        <v>0</v>
      </c>
      <c r="K64" s="130"/>
      <c r="L64" s="135"/>
    </row>
    <row r="65" spans="2:12" s="8" customFormat="1" ht="19.899999999999999" customHeight="1">
      <c r="B65" s="136"/>
      <c r="C65" s="137"/>
      <c r="D65" s="138" t="s">
        <v>499</v>
      </c>
      <c r="E65" s="139"/>
      <c r="F65" s="139"/>
      <c r="G65" s="139"/>
      <c r="H65" s="139"/>
      <c r="I65" s="140"/>
      <c r="J65" s="141">
        <f>J111</f>
        <v>0</v>
      </c>
      <c r="K65" s="137"/>
      <c r="L65" s="142"/>
    </row>
    <row r="66" spans="2:12" s="8" customFormat="1" ht="19.899999999999999" customHeight="1">
      <c r="B66" s="136"/>
      <c r="C66" s="137"/>
      <c r="D66" s="138" t="s">
        <v>500</v>
      </c>
      <c r="E66" s="139"/>
      <c r="F66" s="139"/>
      <c r="G66" s="139"/>
      <c r="H66" s="139"/>
      <c r="I66" s="140"/>
      <c r="J66" s="141">
        <f>J113</f>
        <v>0</v>
      </c>
      <c r="K66" s="137"/>
      <c r="L66" s="142"/>
    </row>
    <row r="67" spans="2:12" s="8" customFormat="1" ht="19.899999999999999" customHeight="1">
      <c r="B67" s="136"/>
      <c r="C67" s="137"/>
      <c r="D67" s="138" t="s">
        <v>107</v>
      </c>
      <c r="E67" s="139"/>
      <c r="F67" s="139"/>
      <c r="G67" s="139"/>
      <c r="H67" s="139"/>
      <c r="I67" s="140"/>
      <c r="J67" s="141">
        <f>J120</f>
        <v>0</v>
      </c>
      <c r="K67" s="137"/>
      <c r="L67" s="142"/>
    </row>
    <row r="68" spans="2:12" s="7" customFormat="1" ht="24.95" customHeight="1">
      <c r="B68" s="129"/>
      <c r="C68" s="130"/>
      <c r="D68" s="131" t="s">
        <v>111</v>
      </c>
      <c r="E68" s="132"/>
      <c r="F68" s="132"/>
      <c r="G68" s="132"/>
      <c r="H68" s="132"/>
      <c r="I68" s="133"/>
      <c r="J68" s="134">
        <f>J129</f>
        <v>0</v>
      </c>
      <c r="K68" s="130"/>
      <c r="L68" s="135"/>
    </row>
    <row r="69" spans="2:12" s="7" customFormat="1" ht="24.95" customHeight="1">
      <c r="B69" s="129"/>
      <c r="C69" s="130"/>
      <c r="D69" s="131" t="s">
        <v>112</v>
      </c>
      <c r="E69" s="132"/>
      <c r="F69" s="132"/>
      <c r="G69" s="132"/>
      <c r="H69" s="132"/>
      <c r="I69" s="133"/>
      <c r="J69" s="134">
        <f>J132</f>
        <v>0</v>
      </c>
      <c r="K69" s="130"/>
      <c r="L69" s="135"/>
    </row>
    <row r="70" spans="2:12" s="8" customFormat="1" ht="19.899999999999999" customHeight="1">
      <c r="B70" s="136"/>
      <c r="C70" s="137"/>
      <c r="D70" s="138" t="s">
        <v>113</v>
      </c>
      <c r="E70" s="139"/>
      <c r="F70" s="139"/>
      <c r="G70" s="139"/>
      <c r="H70" s="139"/>
      <c r="I70" s="140"/>
      <c r="J70" s="141">
        <f>J133</f>
        <v>0</v>
      </c>
      <c r="K70" s="137"/>
      <c r="L70" s="142"/>
    </row>
    <row r="71" spans="2:12" s="8" customFormat="1" ht="19.899999999999999" customHeight="1">
      <c r="B71" s="136"/>
      <c r="C71" s="137"/>
      <c r="D71" s="138" t="s">
        <v>114</v>
      </c>
      <c r="E71" s="139"/>
      <c r="F71" s="139"/>
      <c r="G71" s="139"/>
      <c r="H71" s="139"/>
      <c r="I71" s="140"/>
      <c r="J71" s="141">
        <f>J135</f>
        <v>0</v>
      </c>
      <c r="K71" s="137"/>
      <c r="L71" s="142"/>
    </row>
    <row r="72" spans="2:12" s="8" customFormat="1" ht="19.899999999999999" customHeight="1">
      <c r="B72" s="136"/>
      <c r="C72" s="137"/>
      <c r="D72" s="138" t="s">
        <v>115</v>
      </c>
      <c r="E72" s="139"/>
      <c r="F72" s="139"/>
      <c r="G72" s="139"/>
      <c r="H72" s="139"/>
      <c r="I72" s="140"/>
      <c r="J72" s="141">
        <f>J137</f>
        <v>0</v>
      </c>
      <c r="K72" s="137"/>
      <c r="L72" s="142"/>
    </row>
    <row r="73" spans="2:12" s="1" customFormat="1" ht="21.75" customHeight="1">
      <c r="B73" s="29"/>
      <c r="C73" s="30"/>
      <c r="D73" s="30"/>
      <c r="E73" s="30"/>
      <c r="F73" s="30"/>
      <c r="G73" s="30"/>
      <c r="H73" s="30"/>
      <c r="I73" s="98"/>
      <c r="J73" s="30"/>
      <c r="K73" s="30"/>
      <c r="L73" s="33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120"/>
      <c r="J74" s="42"/>
      <c r="K74" s="42"/>
      <c r="L74" s="33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123"/>
      <c r="J78" s="44"/>
      <c r="K78" s="44"/>
      <c r="L78" s="33"/>
    </row>
    <row r="79" spans="2:12" s="1" customFormat="1" ht="24.95" customHeight="1">
      <c r="B79" s="29"/>
      <c r="C79" s="18" t="s">
        <v>116</v>
      </c>
      <c r="D79" s="30"/>
      <c r="E79" s="30"/>
      <c r="F79" s="30"/>
      <c r="G79" s="30"/>
      <c r="H79" s="30"/>
      <c r="I79" s="98"/>
      <c r="J79" s="30"/>
      <c r="K79" s="30"/>
      <c r="L79" s="33"/>
    </row>
    <row r="80" spans="2:12" s="1" customFormat="1" ht="6.95" customHeight="1">
      <c r="B80" s="29"/>
      <c r="C80" s="30"/>
      <c r="D80" s="30"/>
      <c r="E80" s="30"/>
      <c r="F80" s="30"/>
      <c r="G80" s="30"/>
      <c r="H80" s="30"/>
      <c r="I80" s="98"/>
      <c r="J80" s="30"/>
      <c r="K80" s="30"/>
      <c r="L80" s="33"/>
    </row>
    <row r="81" spans="2:65" s="1" customFormat="1" ht="12" customHeight="1">
      <c r="B81" s="29"/>
      <c r="C81" s="24" t="s">
        <v>16</v>
      </c>
      <c r="D81" s="30"/>
      <c r="E81" s="30"/>
      <c r="F81" s="30"/>
      <c r="G81" s="30"/>
      <c r="H81" s="30"/>
      <c r="I81" s="98"/>
      <c r="J81" s="30"/>
      <c r="K81" s="30"/>
      <c r="L81" s="33"/>
    </row>
    <row r="82" spans="2:65" s="1" customFormat="1" ht="16.5" customHeight="1">
      <c r="B82" s="29"/>
      <c r="C82" s="30"/>
      <c r="D82" s="30"/>
      <c r="E82" s="245" t="str">
        <f>E7</f>
        <v>Oprava zásobovací rampy MŠ Barvířská</v>
      </c>
      <c r="F82" s="246"/>
      <c r="G82" s="246"/>
      <c r="H82" s="246"/>
      <c r="I82" s="98"/>
      <c r="J82" s="30"/>
      <c r="K82" s="30"/>
      <c r="L82" s="33"/>
    </row>
    <row r="83" spans="2:65" s="1" customFormat="1" ht="12" customHeight="1">
      <c r="B83" s="29"/>
      <c r="C83" s="24" t="s">
        <v>88</v>
      </c>
      <c r="D83" s="30"/>
      <c r="E83" s="30"/>
      <c r="F83" s="30"/>
      <c r="G83" s="30"/>
      <c r="H83" s="30"/>
      <c r="I83" s="98"/>
      <c r="J83" s="30"/>
      <c r="K83" s="30"/>
      <c r="L83" s="33"/>
    </row>
    <row r="84" spans="2:65" s="1" customFormat="1" ht="16.5" customHeight="1">
      <c r="B84" s="29"/>
      <c r="C84" s="30"/>
      <c r="D84" s="30"/>
      <c r="E84" s="217" t="str">
        <f>E9</f>
        <v>165b - SO 02 Zastřešení zásobovací rampy</v>
      </c>
      <c r="F84" s="216"/>
      <c r="G84" s="216"/>
      <c r="H84" s="216"/>
      <c r="I84" s="98"/>
      <c r="J84" s="30"/>
      <c r="K84" s="30"/>
      <c r="L84" s="33"/>
    </row>
    <row r="85" spans="2:65" s="1" customFormat="1" ht="6.95" customHeight="1">
      <c r="B85" s="29"/>
      <c r="C85" s="30"/>
      <c r="D85" s="30"/>
      <c r="E85" s="30"/>
      <c r="F85" s="30"/>
      <c r="G85" s="30"/>
      <c r="H85" s="30"/>
      <c r="I85" s="98"/>
      <c r="J85" s="30"/>
      <c r="K85" s="30"/>
      <c r="L85" s="33"/>
    </row>
    <row r="86" spans="2:65" s="1" customFormat="1" ht="12" customHeight="1">
      <c r="B86" s="29"/>
      <c r="C86" s="24" t="s">
        <v>20</v>
      </c>
      <c r="D86" s="30"/>
      <c r="E86" s="30"/>
      <c r="F86" s="22" t="str">
        <f>F12</f>
        <v>Liberec</v>
      </c>
      <c r="G86" s="30"/>
      <c r="H86" s="30"/>
      <c r="I86" s="99" t="s">
        <v>22</v>
      </c>
      <c r="J86" s="50" t="str">
        <f>IF(J12="","",J12)</f>
        <v>4. 11. 2019</v>
      </c>
      <c r="K86" s="30"/>
      <c r="L86" s="33"/>
    </row>
    <row r="87" spans="2:65" s="1" customFormat="1" ht="6.95" customHeight="1">
      <c r="B87" s="29"/>
      <c r="C87" s="30"/>
      <c r="D87" s="30"/>
      <c r="E87" s="30"/>
      <c r="F87" s="30"/>
      <c r="G87" s="30"/>
      <c r="H87" s="30"/>
      <c r="I87" s="98"/>
      <c r="J87" s="30"/>
      <c r="K87" s="30"/>
      <c r="L87" s="33"/>
    </row>
    <row r="88" spans="2:65" s="1" customFormat="1" ht="13.7" customHeight="1">
      <c r="B88" s="29"/>
      <c r="C88" s="24" t="s">
        <v>24</v>
      </c>
      <c r="D88" s="30"/>
      <c r="E88" s="30"/>
      <c r="F88" s="22" t="str">
        <f>E15</f>
        <v>MML</v>
      </c>
      <c r="G88" s="30"/>
      <c r="H88" s="30"/>
      <c r="I88" s="99" t="s">
        <v>30</v>
      </c>
      <c r="J88" s="27" t="str">
        <f>E21</f>
        <v>Bortis Weinfurter</v>
      </c>
      <c r="K88" s="30"/>
      <c r="L88" s="33"/>
    </row>
    <row r="89" spans="2:65" s="1" customFormat="1" ht="13.7" customHeight="1">
      <c r="B89" s="29"/>
      <c r="C89" s="24" t="s">
        <v>28</v>
      </c>
      <c r="D89" s="30"/>
      <c r="E89" s="30"/>
      <c r="F89" s="22" t="str">
        <f>IF(E18="","",E18)</f>
        <v>Vyplň údaj</v>
      </c>
      <c r="G89" s="30"/>
      <c r="H89" s="30"/>
      <c r="I89" s="99" t="s">
        <v>33</v>
      </c>
      <c r="J89" s="27" t="str">
        <f>E24</f>
        <v>Boris Weinfurter</v>
      </c>
      <c r="K89" s="30"/>
      <c r="L89" s="33"/>
    </row>
    <row r="90" spans="2:65" s="1" customFormat="1" ht="10.35" customHeight="1">
      <c r="B90" s="29"/>
      <c r="C90" s="30"/>
      <c r="D90" s="30"/>
      <c r="E90" s="30"/>
      <c r="F90" s="30"/>
      <c r="G90" s="30"/>
      <c r="H90" s="30"/>
      <c r="I90" s="98"/>
      <c r="J90" s="30"/>
      <c r="K90" s="30"/>
      <c r="L90" s="33"/>
    </row>
    <row r="91" spans="2:65" s="9" customFormat="1" ht="29.25" customHeight="1">
      <c r="B91" s="143"/>
      <c r="C91" s="144" t="s">
        <v>117</v>
      </c>
      <c r="D91" s="145" t="s">
        <v>55</v>
      </c>
      <c r="E91" s="145" t="s">
        <v>51</v>
      </c>
      <c r="F91" s="145" t="s">
        <v>52</v>
      </c>
      <c r="G91" s="145" t="s">
        <v>118</v>
      </c>
      <c r="H91" s="145" t="s">
        <v>119</v>
      </c>
      <c r="I91" s="146" t="s">
        <v>120</v>
      </c>
      <c r="J91" s="147" t="s">
        <v>92</v>
      </c>
      <c r="K91" s="148" t="s">
        <v>121</v>
      </c>
      <c r="L91" s="149"/>
      <c r="M91" s="59" t="s">
        <v>1</v>
      </c>
      <c r="N91" s="60" t="s">
        <v>40</v>
      </c>
      <c r="O91" s="60" t="s">
        <v>122</v>
      </c>
      <c r="P91" s="60" t="s">
        <v>123</v>
      </c>
      <c r="Q91" s="60" t="s">
        <v>124</v>
      </c>
      <c r="R91" s="60" t="s">
        <v>125</v>
      </c>
      <c r="S91" s="60" t="s">
        <v>126</v>
      </c>
      <c r="T91" s="61" t="s">
        <v>127</v>
      </c>
    </row>
    <row r="92" spans="2:65" s="1" customFormat="1" ht="22.9" customHeight="1">
      <c r="B92" s="29"/>
      <c r="C92" s="66" t="s">
        <v>128</v>
      </c>
      <c r="D92" s="30"/>
      <c r="E92" s="30"/>
      <c r="F92" s="30"/>
      <c r="G92" s="30"/>
      <c r="H92" s="30"/>
      <c r="I92" s="98"/>
      <c r="J92" s="150">
        <f>BK92</f>
        <v>0</v>
      </c>
      <c r="K92" s="30"/>
      <c r="L92" s="33"/>
      <c r="M92" s="62"/>
      <c r="N92" s="63"/>
      <c r="O92" s="63"/>
      <c r="P92" s="151">
        <f>P93+P110+P129+P132</f>
        <v>0</v>
      </c>
      <c r="Q92" s="63"/>
      <c r="R92" s="151">
        <f>R93+R110+R129+R132</f>
        <v>1.4591449999999997</v>
      </c>
      <c r="S92" s="63"/>
      <c r="T92" s="152">
        <f>T93+T110+T129+T132</f>
        <v>0</v>
      </c>
      <c r="AT92" s="12" t="s">
        <v>69</v>
      </c>
      <c r="AU92" s="12" t="s">
        <v>94</v>
      </c>
      <c r="BK92" s="153">
        <f>BK93+BK110+BK129+BK132</f>
        <v>0</v>
      </c>
    </row>
    <row r="93" spans="2:65" s="10" customFormat="1" ht="25.9" customHeight="1">
      <c r="B93" s="154"/>
      <c r="C93" s="155"/>
      <c r="D93" s="156" t="s">
        <v>69</v>
      </c>
      <c r="E93" s="157" t="s">
        <v>129</v>
      </c>
      <c r="F93" s="157" t="s">
        <v>130</v>
      </c>
      <c r="G93" s="155"/>
      <c r="H93" s="155"/>
      <c r="I93" s="158"/>
      <c r="J93" s="159">
        <f>BK93</f>
        <v>0</v>
      </c>
      <c r="K93" s="155"/>
      <c r="L93" s="160"/>
      <c r="M93" s="161"/>
      <c r="N93" s="162"/>
      <c r="O93" s="162"/>
      <c r="P93" s="163">
        <f>P94+P97+P108</f>
        <v>0</v>
      </c>
      <c r="Q93" s="162"/>
      <c r="R93" s="163">
        <f>R94+R97+R108</f>
        <v>4.9819999999999996E-2</v>
      </c>
      <c r="S93" s="162"/>
      <c r="T93" s="164">
        <f>T94+T97+T108</f>
        <v>0</v>
      </c>
      <c r="AR93" s="165" t="s">
        <v>78</v>
      </c>
      <c r="AT93" s="166" t="s">
        <v>69</v>
      </c>
      <c r="AU93" s="166" t="s">
        <v>70</v>
      </c>
      <c r="AY93" s="165" t="s">
        <v>131</v>
      </c>
      <c r="BK93" s="167">
        <f>BK94+BK97+BK108</f>
        <v>0</v>
      </c>
    </row>
    <row r="94" spans="2:65" s="10" customFormat="1" ht="22.9" customHeight="1">
      <c r="B94" s="154"/>
      <c r="C94" s="155"/>
      <c r="D94" s="156" t="s">
        <v>69</v>
      </c>
      <c r="E94" s="168" t="s">
        <v>240</v>
      </c>
      <c r="F94" s="168" t="s">
        <v>241</v>
      </c>
      <c r="G94" s="155"/>
      <c r="H94" s="155"/>
      <c r="I94" s="158"/>
      <c r="J94" s="169">
        <f>BK94</f>
        <v>0</v>
      </c>
      <c r="K94" s="155"/>
      <c r="L94" s="160"/>
      <c r="M94" s="161"/>
      <c r="N94" s="162"/>
      <c r="O94" s="162"/>
      <c r="P94" s="163">
        <f>SUM(P95:P96)</f>
        <v>0</v>
      </c>
      <c r="Q94" s="162"/>
      <c r="R94" s="163">
        <f>SUM(R95:R96)</f>
        <v>2.9359999999999997E-2</v>
      </c>
      <c r="S94" s="162"/>
      <c r="T94" s="164">
        <f>SUM(T95:T96)</f>
        <v>0</v>
      </c>
      <c r="AR94" s="165" t="s">
        <v>78</v>
      </c>
      <c r="AT94" s="166" t="s">
        <v>69</v>
      </c>
      <c r="AU94" s="166" t="s">
        <v>78</v>
      </c>
      <c r="AY94" s="165" t="s">
        <v>131</v>
      </c>
      <c r="BK94" s="167">
        <f>SUM(BK95:BK96)</f>
        <v>0</v>
      </c>
    </row>
    <row r="95" spans="2:65" s="1" customFormat="1" ht="16.5" customHeight="1">
      <c r="B95" s="29"/>
      <c r="C95" s="170" t="s">
        <v>217</v>
      </c>
      <c r="D95" s="170" t="s">
        <v>134</v>
      </c>
      <c r="E95" s="171" t="s">
        <v>243</v>
      </c>
      <c r="F95" s="172" t="s">
        <v>501</v>
      </c>
      <c r="G95" s="173" t="s">
        <v>199</v>
      </c>
      <c r="H95" s="174">
        <v>8</v>
      </c>
      <c r="I95" s="175"/>
      <c r="J95" s="176">
        <f>ROUND(I95*H95,2)</f>
        <v>0</v>
      </c>
      <c r="K95" s="172" t="s">
        <v>138</v>
      </c>
      <c r="L95" s="33"/>
      <c r="M95" s="177" t="s">
        <v>1</v>
      </c>
      <c r="N95" s="178" t="s">
        <v>41</v>
      </c>
      <c r="O95" s="55"/>
      <c r="P95" s="179">
        <f>O95*H95</f>
        <v>0</v>
      </c>
      <c r="Q95" s="179">
        <v>1.57E-3</v>
      </c>
      <c r="R95" s="179">
        <f>Q95*H95</f>
        <v>1.256E-2</v>
      </c>
      <c r="S95" s="179">
        <v>0</v>
      </c>
      <c r="T95" s="180">
        <f>S95*H95</f>
        <v>0</v>
      </c>
      <c r="AR95" s="12" t="s">
        <v>139</v>
      </c>
      <c r="AT95" s="12" t="s">
        <v>134</v>
      </c>
      <c r="AU95" s="12" t="s">
        <v>80</v>
      </c>
      <c r="AY95" s="12" t="s">
        <v>131</v>
      </c>
      <c r="BE95" s="181">
        <f>IF(N95="základní",J95,0)</f>
        <v>0</v>
      </c>
      <c r="BF95" s="181">
        <f>IF(N95="snížená",J95,0)</f>
        <v>0</v>
      </c>
      <c r="BG95" s="181">
        <f>IF(N95="zákl. přenesená",J95,0)</f>
        <v>0</v>
      </c>
      <c r="BH95" s="181">
        <f>IF(N95="sníž. přenesená",J95,0)</f>
        <v>0</v>
      </c>
      <c r="BI95" s="181">
        <f>IF(N95="nulová",J95,0)</f>
        <v>0</v>
      </c>
      <c r="BJ95" s="12" t="s">
        <v>78</v>
      </c>
      <c r="BK95" s="181">
        <f>ROUND(I95*H95,2)</f>
        <v>0</v>
      </c>
      <c r="BL95" s="12" t="s">
        <v>139</v>
      </c>
      <c r="BM95" s="12" t="s">
        <v>502</v>
      </c>
    </row>
    <row r="96" spans="2:65" s="1" customFormat="1" ht="16.5" customHeight="1">
      <c r="B96" s="29"/>
      <c r="C96" s="170" t="s">
        <v>240</v>
      </c>
      <c r="D96" s="170" t="s">
        <v>134</v>
      </c>
      <c r="E96" s="171" t="s">
        <v>255</v>
      </c>
      <c r="F96" s="172" t="s">
        <v>256</v>
      </c>
      <c r="G96" s="173" t="s">
        <v>199</v>
      </c>
      <c r="H96" s="174">
        <v>8</v>
      </c>
      <c r="I96" s="175"/>
      <c r="J96" s="176">
        <f>ROUND(I96*H96,2)</f>
        <v>0</v>
      </c>
      <c r="K96" s="172" t="s">
        <v>138</v>
      </c>
      <c r="L96" s="33"/>
      <c r="M96" s="177" t="s">
        <v>1</v>
      </c>
      <c r="N96" s="178" t="s">
        <v>41</v>
      </c>
      <c r="O96" s="55"/>
      <c r="P96" s="179">
        <f>O96*H96</f>
        <v>0</v>
      </c>
      <c r="Q96" s="179">
        <v>2.0999999999999999E-3</v>
      </c>
      <c r="R96" s="179">
        <f>Q96*H96</f>
        <v>1.6799999999999999E-2</v>
      </c>
      <c r="S96" s="179">
        <v>0</v>
      </c>
      <c r="T96" s="180">
        <f>S96*H96</f>
        <v>0</v>
      </c>
      <c r="AR96" s="12" t="s">
        <v>139</v>
      </c>
      <c r="AT96" s="12" t="s">
        <v>134</v>
      </c>
      <c r="AU96" s="12" t="s">
        <v>80</v>
      </c>
      <c r="AY96" s="12" t="s">
        <v>131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12" t="s">
        <v>78</v>
      </c>
      <c r="BK96" s="181">
        <f>ROUND(I96*H96,2)</f>
        <v>0</v>
      </c>
      <c r="BL96" s="12" t="s">
        <v>139</v>
      </c>
      <c r="BM96" s="12" t="s">
        <v>503</v>
      </c>
    </row>
    <row r="97" spans="2:65" s="10" customFormat="1" ht="22.9" customHeight="1">
      <c r="B97" s="154"/>
      <c r="C97" s="155"/>
      <c r="D97" s="156" t="s">
        <v>69</v>
      </c>
      <c r="E97" s="168" t="s">
        <v>262</v>
      </c>
      <c r="F97" s="168" t="s">
        <v>263</v>
      </c>
      <c r="G97" s="155"/>
      <c r="H97" s="155"/>
      <c r="I97" s="158"/>
      <c r="J97" s="169">
        <f>BK97</f>
        <v>0</v>
      </c>
      <c r="K97" s="155"/>
      <c r="L97" s="160"/>
      <c r="M97" s="161"/>
      <c r="N97" s="162"/>
      <c r="O97" s="162"/>
      <c r="P97" s="163">
        <f>SUM(P98:P107)</f>
        <v>0</v>
      </c>
      <c r="Q97" s="162"/>
      <c r="R97" s="163">
        <f>SUM(R98:R107)</f>
        <v>2.0459999999999999E-2</v>
      </c>
      <c r="S97" s="162"/>
      <c r="T97" s="164">
        <f>SUM(T98:T107)</f>
        <v>0</v>
      </c>
      <c r="AR97" s="165" t="s">
        <v>78</v>
      </c>
      <c r="AT97" s="166" t="s">
        <v>69</v>
      </c>
      <c r="AU97" s="166" t="s">
        <v>78</v>
      </c>
      <c r="AY97" s="165" t="s">
        <v>131</v>
      </c>
      <c r="BK97" s="167">
        <f>SUM(BK98:BK107)</f>
        <v>0</v>
      </c>
    </row>
    <row r="98" spans="2:65" s="1" customFormat="1" ht="16.5" customHeight="1">
      <c r="B98" s="29"/>
      <c r="C98" s="170" t="s">
        <v>141</v>
      </c>
      <c r="D98" s="170" t="s">
        <v>134</v>
      </c>
      <c r="E98" s="171" t="s">
        <v>504</v>
      </c>
      <c r="F98" s="172" t="s">
        <v>505</v>
      </c>
      <c r="G98" s="173" t="s">
        <v>506</v>
      </c>
      <c r="H98" s="174">
        <v>3</v>
      </c>
      <c r="I98" s="175"/>
      <c r="J98" s="176">
        <f t="shared" ref="J98:J107" si="0">ROUND(I98*H98,2)</f>
        <v>0</v>
      </c>
      <c r="K98" s="172" t="s">
        <v>138</v>
      </c>
      <c r="L98" s="33"/>
      <c r="M98" s="177" t="s">
        <v>1</v>
      </c>
      <c r="N98" s="178" t="s">
        <v>41</v>
      </c>
      <c r="O98" s="55"/>
      <c r="P98" s="179">
        <f t="shared" ref="P98:P107" si="1">O98*H98</f>
        <v>0</v>
      </c>
      <c r="Q98" s="179">
        <v>0</v>
      </c>
      <c r="R98" s="179">
        <f t="shared" ref="R98:R107" si="2">Q98*H98</f>
        <v>0</v>
      </c>
      <c r="S98" s="179">
        <v>0</v>
      </c>
      <c r="T98" s="180">
        <f t="shared" ref="T98:T107" si="3">S98*H98</f>
        <v>0</v>
      </c>
      <c r="AR98" s="12" t="s">
        <v>139</v>
      </c>
      <c r="AT98" s="12" t="s">
        <v>134</v>
      </c>
      <c r="AU98" s="12" t="s">
        <v>80</v>
      </c>
      <c r="AY98" s="12" t="s">
        <v>131</v>
      </c>
      <c r="BE98" s="181">
        <f t="shared" ref="BE98:BE107" si="4">IF(N98="základní",J98,0)</f>
        <v>0</v>
      </c>
      <c r="BF98" s="181">
        <f t="shared" ref="BF98:BF107" si="5">IF(N98="snížená",J98,0)</f>
        <v>0</v>
      </c>
      <c r="BG98" s="181">
        <f t="shared" ref="BG98:BG107" si="6">IF(N98="zákl. přenesená",J98,0)</f>
        <v>0</v>
      </c>
      <c r="BH98" s="181">
        <f t="shared" ref="BH98:BH107" si="7">IF(N98="sníž. přenesená",J98,0)</f>
        <v>0</v>
      </c>
      <c r="BI98" s="181">
        <f t="shared" ref="BI98:BI107" si="8">IF(N98="nulová",J98,0)</f>
        <v>0</v>
      </c>
      <c r="BJ98" s="12" t="s">
        <v>78</v>
      </c>
      <c r="BK98" s="181">
        <f t="shared" ref="BK98:BK107" si="9">ROUND(I98*H98,2)</f>
        <v>0</v>
      </c>
      <c r="BL98" s="12" t="s">
        <v>139</v>
      </c>
      <c r="BM98" s="12" t="s">
        <v>507</v>
      </c>
    </row>
    <row r="99" spans="2:65" s="1" customFormat="1" ht="16.5" customHeight="1">
      <c r="B99" s="29"/>
      <c r="C99" s="170" t="s">
        <v>145</v>
      </c>
      <c r="D99" s="170" t="s">
        <v>134</v>
      </c>
      <c r="E99" s="171" t="s">
        <v>508</v>
      </c>
      <c r="F99" s="172" t="s">
        <v>509</v>
      </c>
      <c r="G99" s="173" t="s">
        <v>506</v>
      </c>
      <c r="H99" s="174">
        <v>30</v>
      </c>
      <c r="I99" s="175"/>
      <c r="J99" s="176">
        <f t="shared" si="0"/>
        <v>0</v>
      </c>
      <c r="K99" s="172" t="s">
        <v>138</v>
      </c>
      <c r="L99" s="33"/>
      <c r="M99" s="177" t="s">
        <v>1</v>
      </c>
      <c r="N99" s="178" t="s">
        <v>41</v>
      </c>
      <c r="O99" s="55"/>
      <c r="P99" s="179">
        <f t="shared" si="1"/>
        <v>0</v>
      </c>
      <c r="Q99" s="179">
        <v>0</v>
      </c>
      <c r="R99" s="179">
        <f t="shared" si="2"/>
        <v>0</v>
      </c>
      <c r="S99" s="179">
        <v>0</v>
      </c>
      <c r="T99" s="180">
        <f t="shared" si="3"/>
        <v>0</v>
      </c>
      <c r="AR99" s="12" t="s">
        <v>139</v>
      </c>
      <c r="AT99" s="12" t="s">
        <v>134</v>
      </c>
      <c r="AU99" s="12" t="s">
        <v>80</v>
      </c>
      <c r="AY99" s="12" t="s">
        <v>131</v>
      </c>
      <c r="BE99" s="181">
        <f t="shared" si="4"/>
        <v>0</v>
      </c>
      <c r="BF99" s="181">
        <f t="shared" si="5"/>
        <v>0</v>
      </c>
      <c r="BG99" s="181">
        <f t="shared" si="6"/>
        <v>0</v>
      </c>
      <c r="BH99" s="181">
        <f t="shared" si="7"/>
        <v>0</v>
      </c>
      <c r="BI99" s="181">
        <f t="shared" si="8"/>
        <v>0</v>
      </c>
      <c r="BJ99" s="12" t="s">
        <v>78</v>
      </c>
      <c r="BK99" s="181">
        <f t="shared" si="9"/>
        <v>0</v>
      </c>
      <c r="BL99" s="12" t="s">
        <v>139</v>
      </c>
      <c r="BM99" s="12" t="s">
        <v>510</v>
      </c>
    </row>
    <row r="100" spans="2:65" s="1" customFormat="1" ht="16.5" customHeight="1">
      <c r="B100" s="29"/>
      <c r="C100" s="170" t="s">
        <v>149</v>
      </c>
      <c r="D100" s="170" t="s">
        <v>134</v>
      </c>
      <c r="E100" s="171" t="s">
        <v>511</v>
      </c>
      <c r="F100" s="172" t="s">
        <v>512</v>
      </c>
      <c r="G100" s="173" t="s">
        <v>506</v>
      </c>
      <c r="H100" s="174">
        <v>3</v>
      </c>
      <c r="I100" s="175"/>
      <c r="J100" s="176">
        <f t="shared" si="0"/>
        <v>0</v>
      </c>
      <c r="K100" s="172" t="s">
        <v>138</v>
      </c>
      <c r="L100" s="33"/>
      <c r="M100" s="177" t="s">
        <v>1</v>
      </c>
      <c r="N100" s="178" t="s">
        <v>41</v>
      </c>
      <c r="O100" s="55"/>
      <c r="P100" s="179">
        <f t="shared" si="1"/>
        <v>0</v>
      </c>
      <c r="Q100" s="179">
        <v>0</v>
      </c>
      <c r="R100" s="179">
        <f t="shared" si="2"/>
        <v>0</v>
      </c>
      <c r="S100" s="179">
        <v>0</v>
      </c>
      <c r="T100" s="180">
        <f t="shared" si="3"/>
        <v>0</v>
      </c>
      <c r="AR100" s="12" t="s">
        <v>139</v>
      </c>
      <c r="AT100" s="12" t="s">
        <v>134</v>
      </c>
      <c r="AU100" s="12" t="s">
        <v>80</v>
      </c>
      <c r="AY100" s="12" t="s">
        <v>131</v>
      </c>
      <c r="BE100" s="181">
        <f t="shared" si="4"/>
        <v>0</v>
      </c>
      <c r="BF100" s="181">
        <f t="shared" si="5"/>
        <v>0</v>
      </c>
      <c r="BG100" s="181">
        <f t="shared" si="6"/>
        <v>0</v>
      </c>
      <c r="BH100" s="181">
        <f t="shared" si="7"/>
        <v>0</v>
      </c>
      <c r="BI100" s="181">
        <f t="shared" si="8"/>
        <v>0</v>
      </c>
      <c r="BJ100" s="12" t="s">
        <v>78</v>
      </c>
      <c r="BK100" s="181">
        <f t="shared" si="9"/>
        <v>0</v>
      </c>
      <c r="BL100" s="12" t="s">
        <v>139</v>
      </c>
      <c r="BM100" s="12" t="s">
        <v>513</v>
      </c>
    </row>
    <row r="101" spans="2:65" s="1" customFormat="1" ht="16.5" customHeight="1">
      <c r="B101" s="29"/>
      <c r="C101" s="170" t="s">
        <v>281</v>
      </c>
      <c r="D101" s="170" t="s">
        <v>134</v>
      </c>
      <c r="E101" s="171" t="s">
        <v>270</v>
      </c>
      <c r="F101" s="172" t="s">
        <v>514</v>
      </c>
      <c r="G101" s="173" t="s">
        <v>199</v>
      </c>
      <c r="H101" s="174">
        <v>8</v>
      </c>
      <c r="I101" s="175"/>
      <c r="J101" s="176">
        <f t="shared" si="0"/>
        <v>0</v>
      </c>
      <c r="K101" s="172" t="s">
        <v>138</v>
      </c>
      <c r="L101" s="33"/>
      <c r="M101" s="177" t="s">
        <v>1</v>
      </c>
      <c r="N101" s="178" t="s">
        <v>41</v>
      </c>
      <c r="O101" s="55"/>
      <c r="P101" s="179">
        <f t="shared" si="1"/>
        <v>0</v>
      </c>
      <c r="Q101" s="179">
        <v>1.91E-3</v>
      </c>
      <c r="R101" s="179">
        <f t="shared" si="2"/>
        <v>1.528E-2</v>
      </c>
      <c r="S101" s="179">
        <v>0</v>
      </c>
      <c r="T101" s="180">
        <f t="shared" si="3"/>
        <v>0</v>
      </c>
      <c r="AR101" s="12" t="s">
        <v>139</v>
      </c>
      <c r="AT101" s="12" t="s">
        <v>134</v>
      </c>
      <c r="AU101" s="12" t="s">
        <v>80</v>
      </c>
      <c r="AY101" s="12" t="s">
        <v>131</v>
      </c>
      <c r="BE101" s="181">
        <f t="shared" si="4"/>
        <v>0</v>
      </c>
      <c r="BF101" s="181">
        <f t="shared" si="5"/>
        <v>0</v>
      </c>
      <c r="BG101" s="181">
        <f t="shared" si="6"/>
        <v>0</v>
      </c>
      <c r="BH101" s="181">
        <f t="shared" si="7"/>
        <v>0</v>
      </c>
      <c r="BI101" s="181">
        <f t="shared" si="8"/>
        <v>0</v>
      </c>
      <c r="BJ101" s="12" t="s">
        <v>78</v>
      </c>
      <c r="BK101" s="181">
        <f t="shared" si="9"/>
        <v>0</v>
      </c>
      <c r="BL101" s="12" t="s">
        <v>139</v>
      </c>
      <c r="BM101" s="12" t="s">
        <v>515</v>
      </c>
    </row>
    <row r="102" spans="2:65" s="1" customFormat="1" ht="16.5" customHeight="1">
      <c r="B102" s="29"/>
      <c r="C102" s="170" t="s">
        <v>133</v>
      </c>
      <c r="D102" s="170" t="s">
        <v>134</v>
      </c>
      <c r="E102" s="171" t="s">
        <v>516</v>
      </c>
      <c r="F102" s="172" t="s">
        <v>517</v>
      </c>
      <c r="G102" s="173" t="s">
        <v>199</v>
      </c>
      <c r="H102" s="174">
        <v>8</v>
      </c>
      <c r="I102" s="175"/>
      <c r="J102" s="176">
        <f t="shared" si="0"/>
        <v>0</v>
      </c>
      <c r="K102" s="172" t="s">
        <v>138</v>
      </c>
      <c r="L102" s="33"/>
      <c r="M102" s="177" t="s">
        <v>1</v>
      </c>
      <c r="N102" s="178" t="s">
        <v>41</v>
      </c>
      <c r="O102" s="55"/>
      <c r="P102" s="179">
        <f t="shared" si="1"/>
        <v>0</v>
      </c>
      <c r="Q102" s="179">
        <v>8.0000000000000007E-5</v>
      </c>
      <c r="R102" s="179">
        <f t="shared" si="2"/>
        <v>6.4000000000000005E-4</v>
      </c>
      <c r="S102" s="179">
        <v>0</v>
      </c>
      <c r="T102" s="180">
        <f t="shared" si="3"/>
        <v>0</v>
      </c>
      <c r="AR102" s="12" t="s">
        <v>139</v>
      </c>
      <c r="AT102" s="12" t="s">
        <v>134</v>
      </c>
      <c r="AU102" s="12" t="s">
        <v>80</v>
      </c>
      <c r="AY102" s="12" t="s">
        <v>131</v>
      </c>
      <c r="BE102" s="181">
        <f t="shared" si="4"/>
        <v>0</v>
      </c>
      <c r="BF102" s="181">
        <f t="shared" si="5"/>
        <v>0</v>
      </c>
      <c r="BG102" s="181">
        <f t="shared" si="6"/>
        <v>0</v>
      </c>
      <c r="BH102" s="181">
        <f t="shared" si="7"/>
        <v>0</v>
      </c>
      <c r="BI102" s="181">
        <f t="shared" si="8"/>
        <v>0</v>
      </c>
      <c r="BJ102" s="12" t="s">
        <v>78</v>
      </c>
      <c r="BK102" s="181">
        <f t="shared" si="9"/>
        <v>0</v>
      </c>
      <c r="BL102" s="12" t="s">
        <v>139</v>
      </c>
      <c r="BM102" s="12" t="s">
        <v>518</v>
      </c>
    </row>
    <row r="103" spans="2:65" s="1" customFormat="1" ht="16.5" customHeight="1">
      <c r="B103" s="29"/>
      <c r="C103" s="170" t="s">
        <v>8</v>
      </c>
      <c r="D103" s="170" t="s">
        <v>134</v>
      </c>
      <c r="E103" s="171" t="s">
        <v>519</v>
      </c>
      <c r="F103" s="172" t="s">
        <v>520</v>
      </c>
      <c r="G103" s="173" t="s">
        <v>199</v>
      </c>
      <c r="H103" s="174">
        <v>8</v>
      </c>
      <c r="I103" s="175"/>
      <c r="J103" s="176">
        <f t="shared" si="0"/>
        <v>0</v>
      </c>
      <c r="K103" s="172" t="s">
        <v>138</v>
      </c>
      <c r="L103" s="33"/>
      <c r="M103" s="177" t="s">
        <v>1</v>
      </c>
      <c r="N103" s="178" t="s">
        <v>41</v>
      </c>
      <c r="O103" s="55"/>
      <c r="P103" s="179">
        <f t="shared" si="1"/>
        <v>0</v>
      </c>
      <c r="Q103" s="179">
        <v>3.2000000000000003E-4</v>
      </c>
      <c r="R103" s="179">
        <f t="shared" si="2"/>
        <v>2.5600000000000002E-3</v>
      </c>
      <c r="S103" s="179">
        <v>0</v>
      </c>
      <c r="T103" s="180">
        <f t="shared" si="3"/>
        <v>0</v>
      </c>
      <c r="AR103" s="12" t="s">
        <v>139</v>
      </c>
      <c r="AT103" s="12" t="s">
        <v>134</v>
      </c>
      <c r="AU103" s="12" t="s">
        <v>80</v>
      </c>
      <c r="AY103" s="12" t="s">
        <v>131</v>
      </c>
      <c r="BE103" s="181">
        <f t="shared" si="4"/>
        <v>0</v>
      </c>
      <c r="BF103" s="181">
        <f t="shared" si="5"/>
        <v>0</v>
      </c>
      <c r="BG103" s="181">
        <f t="shared" si="6"/>
        <v>0</v>
      </c>
      <c r="BH103" s="181">
        <f t="shared" si="7"/>
        <v>0</v>
      </c>
      <c r="BI103" s="181">
        <f t="shared" si="8"/>
        <v>0</v>
      </c>
      <c r="BJ103" s="12" t="s">
        <v>78</v>
      </c>
      <c r="BK103" s="181">
        <f t="shared" si="9"/>
        <v>0</v>
      </c>
      <c r="BL103" s="12" t="s">
        <v>139</v>
      </c>
      <c r="BM103" s="12" t="s">
        <v>521</v>
      </c>
    </row>
    <row r="104" spans="2:65" s="1" customFormat="1" ht="16.5" customHeight="1">
      <c r="B104" s="29"/>
      <c r="C104" s="170" t="s">
        <v>231</v>
      </c>
      <c r="D104" s="170" t="s">
        <v>134</v>
      </c>
      <c r="E104" s="171" t="s">
        <v>522</v>
      </c>
      <c r="F104" s="172" t="s">
        <v>523</v>
      </c>
      <c r="G104" s="173" t="s">
        <v>199</v>
      </c>
      <c r="H104" s="174">
        <v>6</v>
      </c>
      <c r="I104" s="175"/>
      <c r="J104" s="176">
        <f t="shared" si="0"/>
        <v>0</v>
      </c>
      <c r="K104" s="172" t="s">
        <v>138</v>
      </c>
      <c r="L104" s="33"/>
      <c r="M104" s="177" t="s">
        <v>1</v>
      </c>
      <c r="N104" s="178" t="s">
        <v>41</v>
      </c>
      <c r="O104" s="55"/>
      <c r="P104" s="179">
        <f t="shared" si="1"/>
        <v>0</v>
      </c>
      <c r="Q104" s="179">
        <v>3.0000000000000001E-5</v>
      </c>
      <c r="R104" s="179">
        <f t="shared" si="2"/>
        <v>1.8000000000000001E-4</v>
      </c>
      <c r="S104" s="179">
        <v>0</v>
      </c>
      <c r="T104" s="180">
        <f t="shared" si="3"/>
        <v>0</v>
      </c>
      <c r="AR104" s="12" t="s">
        <v>139</v>
      </c>
      <c r="AT104" s="12" t="s">
        <v>134</v>
      </c>
      <c r="AU104" s="12" t="s">
        <v>80</v>
      </c>
      <c r="AY104" s="12" t="s">
        <v>131</v>
      </c>
      <c r="BE104" s="181">
        <f t="shared" si="4"/>
        <v>0</v>
      </c>
      <c r="BF104" s="181">
        <f t="shared" si="5"/>
        <v>0</v>
      </c>
      <c r="BG104" s="181">
        <f t="shared" si="6"/>
        <v>0</v>
      </c>
      <c r="BH104" s="181">
        <f t="shared" si="7"/>
        <v>0</v>
      </c>
      <c r="BI104" s="181">
        <f t="shared" si="8"/>
        <v>0</v>
      </c>
      <c r="BJ104" s="12" t="s">
        <v>78</v>
      </c>
      <c r="BK104" s="181">
        <f t="shared" si="9"/>
        <v>0</v>
      </c>
      <c r="BL104" s="12" t="s">
        <v>139</v>
      </c>
      <c r="BM104" s="12" t="s">
        <v>524</v>
      </c>
    </row>
    <row r="105" spans="2:65" s="1" customFormat="1" ht="16.5" customHeight="1">
      <c r="B105" s="29"/>
      <c r="C105" s="170" t="s">
        <v>219</v>
      </c>
      <c r="D105" s="170" t="s">
        <v>134</v>
      </c>
      <c r="E105" s="171" t="s">
        <v>525</v>
      </c>
      <c r="F105" s="172" t="s">
        <v>526</v>
      </c>
      <c r="G105" s="173" t="s">
        <v>199</v>
      </c>
      <c r="H105" s="174">
        <v>6</v>
      </c>
      <c r="I105" s="175"/>
      <c r="J105" s="176">
        <f t="shared" si="0"/>
        <v>0</v>
      </c>
      <c r="K105" s="172" t="s">
        <v>138</v>
      </c>
      <c r="L105" s="33"/>
      <c r="M105" s="177" t="s">
        <v>1</v>
      </c>
      <c r="N105" s="178" t="s">
        <v>41</v>
      </c>
      <c r="O105" s="55"/>
      <c r="P105" s="179">
        <f t="shared" si="1"/>
        <v>0</v>
      </c>
      <c r="Q105" s="179">
        <v>1E-4</v>
      </c>
      <c r="R105" s="179">
        <f t="shared" si="2"/>
        <v>6.0000000000000006E-4</v>
      </c>
      <c r="S105" s="179">
        <v>0</v>
      </c>
      <c r="T105" s="180">
        <f t="shared" si="3"/>
        <v>0</v>
      </c>
      <c r="AR105" s="12" t="s">
        <v>139</v>
      </c>
      <c r="AT105" s="12" t="s">
        <v>134</v>
      </c>
      <c r="AU105" s="12" t="s">
        <v>80</v>
      </c>
      <c r="AY105" s="12" t="s">
        <v>131</v>
      </c>
      <c r="BE105" s="181">
        <f t="shared" si="4"/>
        <v>0</v>
      </c>
      <c r="BF105" s="181">
        <f t="shared" si="5"/>
        <v>0</v>
      </c>
      <c r="BG105" s="181">
        <f t="shared" si="6"/>
        <v>0</v>
      </c>
      <c r="BH105" s="181">
        <f t="shared" si="7"/>
        <v>0</v>
      </c>
      <c r="BI105" s="181">
        <f t="shared" si="8"/>
        <v>0</v>
      </c>
      <c r="BJ105" s="12" t="s">
        <v>78</v>
      </c>
      <c r="BK105" s="181">
        <f t="shared" si="9"/>
        <v>0</v>
      </c>
      <c r="BL105" s="12" t="s">
        <v>139</v>
      </c>
      <c r="BM105" s="12" t="s">
        <v>527</v>
      </c>
    </row>
    <row r="106" spans="2:65" s="1" customFormat="1" ht="16.5" customHeight="1">
      <c r="B106" s="29"/>
      <c r="C106" s="170" t="s">
        <v>258</v>
      </c>
      <c r="D106" s="170" t="s">
        <v>134</v>
      </c>
      <c r="E106" s="171" t="s">
        <v>300</v>
      </c>
      <c r="F106" s="172" t="s">
        <v>528</v>
      </c>
      <c r="G106" s="173" t="s">
        <v>234</v>
      </c>
      <c r="H106" s="174">
        <v>35</v>
      </c>
      <c r="I106" s="175"/>
      <c r="J106" s="176">
        <f t="shared" si="0"/>
        <v>0</v>
      </c>
      <c r="K106" s="172" t="s">
        <v>138</v>
      </c>
      <c r="L106" s="33"/>
      <c r="M106" s="177" t="s">
        <v>1</v>
      </c>
      <c r="N106" s="178" t="s">
        <v>41</v>
      </c>
      <c r="O106" s="55"/>
      <c r="P106" s="179">
        <f t="shared" si="1"/>
        <v>0</v>
      </c>
      <c r="Q106" s="179">
        <v>0</v>
      </c>
      <c r="R106" s="179">
        <f t="shared" si="2"/>
        <v>0</v>
      </c>
      <c r="S106" s="179">
        <v>0</v>
      </c>
      <c r="T106" s="180">
        <f t="shared" si="3"/>
        <v>0</v>
      </c>
      <c r="AR106" s="12" t="s">
        <v>302</v>
      </c>
      <c r="AT106" s="12" t="s">
        <v>134</v>
      </c>
      <c r="AU106" s="12" t="s">
        <v>80</v>
      </c>
      <c r="AY106" s="12" t="s">
        <v>131</v>
      </c>
      <c r="BE106" s="181">
        <f t="shared" si="4"/>
        <v>0</v>
      </c>
      <c r="BF106" s="181">
        <f t="shared" si="5"/>
        <v>0</v>
      </c>
      <c r="BG106" s="181">
        <f t="shared" si="6"/>
        <v>0</v>
      </c>
      <c r="BH106" s="181">
        <f t="shared" si="7"/>
        <v>0</v>
      </c>
      <c r="BI106" s="181">
        <f t="shared" si="8"/>
        <v>0</v>
      </c>
      <c r="BJ106" s="12" t="s">
        <v>78</v>
      </c>
      <c r="BK106" s="181">
        <f t="shared" si="9"/>
        <v>0</v>
      </c>
      <c r="BL106" s="12" t="s">
        <v>302</v>
      </c>
      <c r="BM106" s="12" t="s">
        <v>529</v>
      </c>
    </row>
    <row r="107" spans="2:65" s="1" customFormat="1" ht="16.5" customHeight="1">
      <c r="B107" s="29"/>
      <c r="C107" s="182" t="s">
        <v>530</v>
      </c>
      <c r="D107" s="182" t="s">
        <v>182</v>
      </c>
      <c r="E107" s="183" t="s">
        <v>305</v>
      </c>
      <c r="F107" s="184" t="s">
        <v>306</v>
      </c>
      <c r="G107" s="185" t="s">
        <v>199</v>
      </c>
      <c r="H107" s="186">
        <v>3</v>
      </c>
      <c r="I107" s="187"/>
      <c r="J107" s="188">
        <f t="shared" si="0"/>
        <v>0</v>
      </c>
      <c r="K107" s="184" t="s">
        <v>138</v>
      </c>
      <c r="L107" s="189"/>
      <c r="M107" s="190" t="s">
        <v>1</v>
      </c>
      <c r="N107" s="191" t="s">
        <v>41</v>
      </c>
      <c r="O107" s="55"/>
      <c r="P107" s="179">
        <f t="shared" si="1"/>
        <v>0</v>
      </c>
      <c r="Q107" s="179">
        <v>4.0000000000000002E-4</v>
      </c>
      <c r="R107" s="179">
        <f t="shared" si="2"/>
        <v>1.2000000000000001E-3</v>
      </c>
      <c r="S107" s="179">
        <v>0</v>
      </c>
      <c r="T107" s="180">
        <f t="shared" si="3"/>
        <v>0</v>
      </c>
      <c r="AR107" s="12" t="s">
        <v>258</v>
      </c>
      <c r="AT107" s="12" t="s">
        <v>182</v>
      </c>
      <c r="AU107" s="12" t="s">
        <v>80</v>
      </c>
      <c r="AY107" s="12" t="s">
        <v>131</v>
      </c>
      <c r="BE107" s="181">
        <f t="shared" si="4"/>
        <v>0</v>
      </c>
      <c r="BF107" s="181">
        <f t="shared" si="5"/>
        <v>0</v>
      </c>
      <c r="BG107" s="181">
        <f t="shared" si="6"/>
        <v>0</v>
      </c>
      <c r="BH107" s="181">
        <f t="shared" si="7"/>
        <v>0</v>
      </c>
      <c r="BI107" s="181">
        <f t="shared" si="8"/>
        <v>0</v>
      </c>
      <c r="BJ107" s="12" t="s">
        <v>78</v>
      </c>
      <c r="BK107" s="181">
        <f t="shared" si="9"/>
        <v>0</v>
      </c>
      <c r="BL107" s="12" t="s">
        <v>302</v>
      </c>
      <c r="BM107" s="12" t="s">
        <v>531</v>
      </c>
    </row>
    <row r="108" spans="2:65" s="10" customFormat="1" ht="22.9" customHeight="1">
      <c r="B108" s="154"/>
      <c r="C108" s="155"/>
      <c r="D108" s="156" t="s">
        <v>69</v>
      </c>
      <c r="E108" s="168" t="s">
        <v>326</v>
      </c>
      <c r="F108" s="168" t="s">
        <v>327</v>
      </c>
      <c r="G108" s="155"/>
      <c r="H108" s="155"/>
      <c r="I108" s="158"/>
      <c r="J108" s="169">
        <f>BK108</f>
        <v>0</v>
      </c>
      <c r="K108" s="155"/>
      <c r="L108" s="160"/>
      <c r="M108" s="161"/>
      <c r="N108" s="162"/>
      <c r="O108" s="162"/>
      <c r="P108" s="163">
        <f>P109</f>
        <v>0</v>
      </c>
      <c r="Q108" s="162"/>
      <c r="R108" s="163">
        <f>R109</f>
        <v>0</v>
      </c>
      <c r="S108" s="162"/>
      <c r="T108" s="164">
        <f>T109</f>
        <v>0</v>
      </c>
      <c r="AR108" s="165" t="s">
        <v>78</v>
      </c>
      <c r="AT108" s="166" t="s">
        <v>69</v>
      </c>
      <c r="AU108" s="166" t="s">
        <v>78</v>
      </c>
      <c r="AY108" s="165" t="s">
        <v>131</v>
      </c>
      <c r="BK108" s="167">
        <f>BK109</f>
        <v>0</v>
      </c>
    </row>
    <row r="109" spans="2:65" s="1" customFormat="1" ht="16.5" customHeight="1">
      <c r="B109" s="29"/>
      <c r="C109" s="170" t="s">
        <v>246</v>
      </c>
      <c r="D109" s="170" t="s">
        <v>134</v>
      </c>
      <c r="E109" s="171" t="s">
        <v>329</v>
      </c>
      <c r="F109" s="172" t="s">
        <v>330</v>
      </c>
      <c r="G109" s="173" t="s">
        <v>159</v>
      </c>
      <c r="H109" s="174">
        <v>0.64900000000000002</v>
      </c>
      <c r="I109" s="175"/>
      <c r="J109" s="176">
        <f>ROUND(I109*H109,2)</f>
        <v>0</v>
      </c>
      <c r="K109" s="172" t="s">
        <v>138</v>
      </c>
      <c r="L109" s="33"/>
      <c r="M109" s="177" t="s">
        <v>1</v>
      </c>
      <c r="N109" s="178" t="s">
        <v>41</v>
      </c>
      <c r="O109" s="55"/>
      <c r="P109" s="179">
        <f>O109*H109</f>
        <v>0</v>
      </c>
      <c r="Q109" s="179">
        <v>0</v>
      </c>
      <c r="R109" s="179">
        <f>Q109*H109</f>
        <v>0</v>
      </c>
      <c r="S109" s="179">
        <v>0</v>
      </c>
      <c r="T109" s="180">
        <f>S109*H109</f>
        <v>0</v>
      </c>
      <c r="AR109" s="12" t="s">
        <v>139</v>
      </c>
      <c r="AT109" s="12" t="s">
        <v>134</v>
      </c>
      <c r="AU109" s="12" t="s">
        <v>80</v>
      </c>
      <c r="AY109" s="12" t="s">
        <v>131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12" t="s">
        <v>78</v>
      </c>
      <c r="BK109" s="181">
        <f>ROUND(I109*H109,2)</f>
        <v>0</v>
      </c>
      <c r="BL109" s="12" t="s">
        <v>139</v>
      </c>
      <c r="BM109" s="12" t="s">
        <v>532</v>
      </c>
    </row>
    <row r="110" spans="2:65" s="10" customFormat="1" ht="25.9" customHeight="1">
      <c r="B110" s="154"/>
      <c r="C110" s="155"/>
      <c r="D110" s="156" t="s">
        <v>69</v>
      </c>
      <c r="E110" s="157" t="s">
        <v>332</v>
      </c>
      <c r="F110" s="157" t="s">
        <v>333</v>
      </c>
      <c r="G110" s="155"/>
      <c r="H110" s="155"/>
      <c r="I110" s="158"/>
      <c r="J110" s="159">
        <f>BK110</f>
        <v>0</v>
      </c>
      <c r="K110" s="155"/>
      <c r="L110" s="160"/>
      <c r="M110" s="161"/>
      <c r="N110" s="162"/>
      <c r="O110" s="162"/>
      <c r="P110" s="163">
        <f>P111+P113+P120</f>
        <v>0</v>
      </c>
      <c r="Q110" s="162"/>
      <c r="R110" s="163">
        <f>R111+R113+R120</f>
        <v>1.4093249999999997</v>
      </c>
      <c r="S110" s="162"/>
      <c r="T110" s="164">
        <f>T111+T113+T120</f>
        <v>0</v>
      </c>
      <c r="AR110" s="165" t="s">
        <v>80</v>
      </c>
      <c r="AT110" s="166" t="s">
        <v>69</v>
      </c>
      <c r="AU110" s="166" t="s">
        <v>70</v>
      </c>
      <c r="AY110" s="165" t="s">
        <v>131</v>
      </c>
      <c r="BK110" s="167">
        <f>BK111+BK113+BK120</f>
        <v>0</v>
      </c>
    </row>
    <row r="111" spans="2:65" s="10" customFormat="1" ht="22.9" customHeight="1">
      <c r="B111" s="154"/>
      <c r="C111" s="155"/>
      <c r="D111" s="156" t="s">
        <v>69</v>
      </c>
      <c r="E111" s="168" t="s">
        <v>533</v>
      </c>
      <c r="F111" s="168" t="s">
        <v>534</v>
      </c>
      <c r="G111" s="155"/>
      <c r="H111" s="155"/>
      <c r="I111" s="158"/>
      <c r="J111" s="169">
        <f>BK111</f>
        <v>0</v>
      </c>
      <c r="K111" s="155"/>
      <c r="L111" s="160"/>
      <c r="M111" s="161"/>
      <c r="N111" s="162"/>
      <c r="O111" s="162"/>
      <c r="P111" s="163">
        <f>P112</f>
        <v>0</v>
      </c>
      <c r="Q111" s="162"/>
      <c r="R111" s="163">
        <f>R112</f>
        <v>0</v>
      </c>
      <c r="S111" s="162"/>
      <c r="T111" s="164">
        <f>T112</f>
        <v>0</v>
      </c>
      <c r="AR111" s="165" t="s">
        <v>80</v>
      </c>
      <c r="AT111" s="166" t="s">
        <v>69</v>
      </c>
      <c r="AU111" s="166" t="s">
        <v>78</v>
      </c>
      <c r="AY111" s="165" t="s">
        <v>131</v>
      </c>
      <c r="BK111" s="167">
        <f>BK112</f>
        <v>0</v>
      </c>
    </row>
    <row r="112" spans="2:65" s="1" customFormat="1" ht="22.5" customHeight="1">
      <c r="B112" s="29"/>
      <c r="C112" s="170" t="s">
        <v>277</v>
      </c>
      <c r="D112" s="170" t="s">
        <v>134</v>
      </c>
      <c r="E112" s="171" t="s">
        <v>535</v>
      </c>
      <c r="F112" s="172" t="s">
        <v>536</v>
      </c>
      <c r="G112" s="173" t="s">
        <v>199</v>
      </c>
      <c r="H112" s="174">
        <v>1</v>
      </c>
      <c r="I112" s="175"/>
      <c r="J112" s="176">
        <f>ROUND(I112*H112,2)</f>
        <v>0</v>
      </c>
      <c r="K112" s="172" t="s">
        <v>1</v>
      </c>
      <c r="L112" s="33"/>
      <c r="M112" s="177" t="s">
        <v>1</v>
      </c>
      <c r="N112" s="178" t="s">
        <v>41</v>
      </c>
      <c r="O112" s="55"/>
      <c r="P112" s="179">
        <f>O112*H112</f>
        <v>0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AR112" s="12" t="s">
        <v>302</v>
      </c>
      <c r="AT112" s="12" t="s">
        <v>134</v>
      </c>
      <c r="AU112" s="12" t="s">
        <v>80</v>
      </c>
      <c r="AY112" s="12" t="s">
        <v>131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12" t="s">
        <v>78</v>
      </c>
      <c r="BK112" s="181">
        <f>ROUND(I112*H112,2)</f>
        <v>0</v>
      </c>
      <c r="BL112" s="12" t="s">
        <v>302</v>
      </c>
      <c r="BM112" s="12" t="s">
        <v>537</v>
      </c>
    </row>
    <row r="113" spans="2:65" s="10" customFormat="1" ht="22.9" customHeight="1">
      <c r="B113" s="154"/>
      <c r="C113" s="155"/>
      <c r="D113" s="156" t="s">
        <v>69</v>
      </c>
      <c r="E113" s="168" t="s">
        <v>538</v>
      </c>
      <c r="F113" s="168" t="s">
        <v>539</v>
      </c>
      <c r="G113" s="155"/>
      <c r="H113" s="155"/>
      <c r="I113" s="158"/>
      <c r="J113" s="169">
        <f>BK113</f>
        <v>0</v>
      </c>
      <c r="K113" s="155"/>
      <c r="L113" s="160"/>
      <c r="M113" s="161"/>
      <c r="N113" s="162"/>
      <c r="O113" s="162"/>
      <c r="P113" s="163">
        <f>SUM(P114:P119)</f>
        <v>0</v>
      </c>
      <c r="Q113" s="162"/>
      <c r="R113" s="163">
        <f>SUM(R114:R119)</f>
        <v>2.8605000000000002E-2</v>
      </c>
      <c r="S113" s="162"/>
      <c r="T113" s="164">
        <f>SUM(T114:T119)</f>
        <v>0</v>
      </c>
      <c r="AR113" s="165" t="s">
        <v>80</v>
      </c>
      <c r="AT113" s="166" t="s">
        <v>69</v>
      </c>
      <c r="AU113" s="166" t="s">
        <v>78</v>
      </c>
      <c r="AY113" s="165" t="s">
        <v>131</v>
      </c>
      <c r="BK113" s="167">
        <f>SUM(BK114:BK119)</f>
        <v>0</v>
      </c>
    </row>
    <row r="114" spans="2:65" s="1" customFormat="1" ht="16.5" customHeight="1">
      <c r="B114" s="29"/>
      <c r="C114" s="170" t="s">
        <v>540</v>
      </c>
      <c r="D114" s="170" t="s">
        <v>134</v>
      </c>
      <c r="E114" s="171" t="s">
        <v>541</v>
      </c>
      <c r="F114" s="172" t="s">
        <v>542</v>
      </c>
      <c r="G114" s="173" t="s">
        <v>234</v>
      </c>
      <c r="H114" s="174">
        <v>4.5</v>
      </c>
      <c r="I114" s="175"/>
      <c r="J114" s="176">
        <f t="shared" ref="J114:J119" si="10">ROUND(I114*H114,2)</f>
        <v>0</v>
      </c>
      <c r="K114" s="172" t="s">
        <v>138</v>
      </c>
      <c r="L114" s="33"/>
      <c r="M114" s="177" t="s">
        <v>1</v>
      </c>
      <c r="N114" s="178" t="s">
        <v>41</v>
      </c>
      <c r="O114" s="55"/>
      <c r="P114" s="179">
        <f t="shared" ref="P114:P119" si="11">O114*H114</f>
        <v>0</v>
      </c>
      <c r="Q114" s="179">
        <v>5.9000000000000003E-4</v>
      </c>
      <c r="R114" s="179">
        <f t="shared" ref="R114:R119" si="12">Q114*H114</f>
        <v>2.6550000000000002E-3</v>
      </c>
      <c r="S114" s="179">
        <v>0</v>
      </c>
      <c r="T114" s="180">
        <f t="shared" ref="T114:T119" si="13">S114*H114</f>
        <v>0</v>
      </c>
      <c r="AR114" s="12" t="s">
        <v>302</v>
      </c>
      <c r="AT114" s="12" t="s">
        <v>134</v>
      </c>
      <c r="AU114" s="12" t="s">
        <v>80</v>
      </c>
      <c r="AY114" s="12" t="s">
        <v>131</v>
      </c>
      <c r="BE114" s="181">
        <f t="shared" ref="BE114:BE119" si="14">IF(N114="základní",J114,0)</f>
        <v>0</v>
      </c>
      <c r="BF114" s="181">
        <f t="shared" ref="BF114:BF119" si="15">IF(N114="snížená",J114,0)</f>
        <v>0</v>
      </c>
      <c r="BG114" s="181">
        <f t="shared" ref="BG114:BG119" si="16">IF(N114="zákl. přenesená",J114,0)</f>
        <v>0</v>
      </c>
      <c r="BH114" s="181">
        <f t="shared" ref="BH114:BH119" si="17">IF(N114="sníž. přenesená",J114,0)</f>
        <v>0</v>
      </c>
      <c r="BI114" s="181">
        <f t="shared" ref="BI114:BI119" si="18">IF(N114="nulová",J114,0)</f>
        <v>0</v>
      </c>
      <c r="BJ114" s="12" t="s">
        <v>78</v>
      </c>
      <c r="BK114" s="181">
        <f t="shared" ref="BK114:BK119" si="19">ROUND(I114*H114,2)</f>
        <v>0</v>
      </c>
      <c r="BL114" s="12" t="s">
        <v>302</v>
      </c>
      <c r="BM114" s="12" t="s">
        <v>543</v>
      </c>
    </row>
    <row r="115" spans="2:65" s="1" customFormat="1" ht="16.5" customHeight="1">
      <c r="B115" s="29"/>
      <c r="C115" s="170" t="s">
        <v>223</v>
      </c>
      <c r="D115" s="170" t="s">
        <v>134</v>
      </c>
      <c r="E115" s="171" t="s">
        <v>544</v>
      </c>
      <c r="F115" s="172" t="s">
        <v>545</v>
      </c>
      <c r="G115" s="173" t="s">
        <v>234</v>
      </c>
      <c r="H115" s="174">
        <v>8</v>
      </c>
      <c r="I115" s="175"/>
      <c r="J115" s="176">
        <f t="shared" si="10"/>
        <v>0</v>
      </c>
      <c r="K115" s="172" t="s">
        <v>138</v>
      </c>
      <c r="L115" s="33"/>
      <c r="M115" s="177" t="s">
        <v>1</v>
      </c>
      <c r="N115" s="178" t="s">
        <v>41</v>
      </c>
      <c r="O115" s="55"/>
      <c r="P115" s="179">
        <f t="shared" si="11"/>
        <v>0</v>
      </c>
      <c r="Q115" s="179">
        <v>1.5100000000000001E-3</v>
      </c>
      <c r="R115" s="179">
        <f t="shared" si="12"/>
        <v>1.208E-2</v>
      </c>
      <c r="S115" s="179">
        <v>0</v>
      </c>
      <c r="T115" s="180">
        <f t="shared" si="13"/>
        <v>0</v>
      </c>
      <c r="AR115" s="12" t="s">
        <v>302</v>
      </c>
      <c r="AT115" s="12" t="s">
        <v>134</v>
      </c>
      <c r="AU115" s="12" t="s">
        <v>80</v>
      </c>
      <c r="AY115" s="12" t="s">
        <v>131</v>
      </c>
      <c r="BE115" s="181">
        <f t="shared" si="14"/>
        <v>0</v>
      </c>
      <c r="BF115" s="181">
        <f t="shared" si="15"/>
        <v>0</v>
      </c>
      <c r="BG115" s="181">
        <f t="shared" si="16"/>
        <v>0</v>
      </c>
      <c r="BH115" s="181">
        <f t="shared" si="17"/>
        <v>0</v>
      </c>
      <c r="BI115" s="181">
        <f t="shared" si="18"/>
        <v>0</v>
      </c>
      <c r="BJ115" s="12" t="s">
        <v>78</v>
      </c>
      <c r="BK115" s="181">
        <f t="shared" si="19"/>
        <v>0</v>
      </c>
      <c r="BL115" s="12" t="s">
        <v>302</v>
      </c>
      <c r="BM115" s="12" t="s">
        <v>546</v>
      </c>
    </row>
    <row r="116" spans="2:65" s="1" customFormat="1" ht="16.5" customHeight="1">
      <c r="B116" s="29"/>
      <c r="C116" s="170" t="s">
        <v>227</v>
      </c>
      <c r="D116" s="170" t="s">
        <v>134</v>
      </c>
      <c r="E116" s="171" t="s">
        <v>547</v>
      </c>
      <c r="F116" s="172" t="s">
        <v>548</v>
      </c>
      <c r="G116" s="173" t="s">
        <v>234</v>
      </c>
      <c r="H116" s="174">
        <v>8</v>
      </c>
      <c r="I116" s="175"/>
      <c r="J116" s="176">
        <f t="shared" si="10"/>
        <v>0</v>
      </c>
      <c r="K116" s="172" t="s">
        <v>138</v>
      </c>
      <c r="L116" s="33"/>
      <c r="M116" s="177" t="s">
        <v>1</v>
      </c>
      <c r="N116" s="178" t="s">
        <v>41</v>
      </c>
      <c r="O116" s="55"/>
      <c r="P116" s="179">
        <f t="shared" si="11"/>
        <v>0</v>
      </c>
      <c r="Q116" s="179">
        <v>8.9999999999999998E-4</v>
      </c>
      <c r="R116" s="179">
        <f t="shared" si="12"/>
        <v>7.1999999999999998E-3</v>
      </c>
      <c r="S116" s="179">
        <v>0</v>
      </c>
      <c r="T116" s="180">
        <f t="shared" si="13"/>
        <v>0</v>
      </c>
      <c r="AR116" s="12" t="s">
        <v>302</v>
      </c>
      <c r="AT116" s="12" t="s">
        <v>134</v>
      </c>
      <c r="AU116" s="12" t="s">
        <v>80</v>
      </c>
      <c r="AY116" s="12" t="s">
        <v>131</v>
      </c>
      <c r="BE116" s="181">
        <f t="shared" si="14"/>
        <v>0</v>
      </c>
      <c r="BF116" s="181">
        <f t="shared" si="15"/>
        <v>0</v>
      </c>
      <c r="BG116" s="181">
        <f t="shared" si="16"/>
        <v>0</v>
      </c>
      <c r="BH116" s="181">
        <f t="shared" si="17"/>
        <v>0</v>
      </c>
      <c r="BI116" s="181">
        <f t="shared" si="18"/>
        <v>0</v>
      </c>
      <c r="BJ116" s="12" t="s">
        <v>78</v>
      </c>
      <c r="BK116" s="181">
        <f t="shared" si="19"/>
        <v>0</v>
      </c>
      <c r="BL116" s="12" t="s">
        <v>302</v>
      </c>
      <c r="BM116" s="12" t="s">
        <v>549</v>
      </c>
    </row>
    <row r="117" spans="2:65" s="1" customFormat="1" ht="16.5" customHeight="1">
      <c r="B117" s="29"/>
      <c r="C117" s="170" t="s">
        <v>550</v>
      </c>
      <c r="D117" s="170" t="s">
        <v>134</v>
      </c>
      <c r="E117" s="171" t="s">
        <v>551</v>
      </c>
      <c r="F117" s="172" t="s">
        <v>552</v>
      </c>
      <c r="G117" s="173" t="s">
        <v>199</v>
      </c>
      <c r="H117" s="174">
        <v>1</v>
      </c>
      <c r="I117" s="175"/>
      <c r="J117" s="176">
        <f t="shared" si="10"/>
        <v>0</v>
      </c>
      <c r="K117" s="172" t="s">
        <v>138</v>
      </c>
      <c r="L117" s="33"/>
      <c r="M117" s="177" t="s">
        <v>1</v>
      </c>
      <c r="N117" s="178" t="s">
        <v>41</v>
      </c>
      <c r="O117" s="55"/>
      <c r="P117" s="179">
        <f t="shared" si="11"/>
        <v>0</v>
      </c>
      <c r="Q117" s="179">
        <v>1.9000000000000001E-4</v>
      </c>
      <c r="R117" s="179">
        <f t="shared" si="12"/>
        <v>1.9000000000000001E-4</v>
      </c>
      <c r="S117" s="179">
        <v>0</v>
      </c>
      <c r="T117" s="180">
        <f t="shared" si="13"/>
        <v>0</v>
      </c>
      <c r="AR117" s="12" t="s">
        <v>302</v>
      </c>
      <c r="AT117" s="12" t="s">
        <v>134</v>
      </c>
      <c r="AU117" s="12" t="s">
        <v>80</v>
      </c>
      <c r="AY117" s="12" t="s">
        <v>131</v>
      </c>
      <c r="BE117" s="181">
        <f t="shared" si="14"/>
        <v>0</v>
      </c>
      <c r="BF117" s="181">
        <f t="shared" si="15"/>
        <v>0</v>
      </c>
      <c r="BG117" s="181">
        <f t="shared" si="16"/>
        <v>0</v>
      </c>
      <c r="BH117" s="181">
        <f t="shared" si="17"/>
        <v>0</v>
      </c>
      <c r="BI117" s="181">
        <f t="shared" si="18"/>
        <v>0</v>
      </c>
      <c r="BJ117" s="12" t="s">
        <v>78</v>
      </c>
      <c r="BK117" s="181">
        <f t="shared" si="19"/>
        <v>0</v>
      </c>
      <c r="BL117" s="12" t="s">
        <v>302</v>
      </c>
      <c r="BM117" s="12" t="s">
        <v>553</v>
      </c>
    </row>
    <row r="118" spans="2:65" s="1" customFormat="1" ht="16.5" customHeight="1">
      <c r="B118" s="29"/>
      <c r="C118" s="170" t="s">
        <v>168</v>
      </c>
      <c r="D118" s="170" t="s">
        <v>134</v>
      </c>
      <c r="E118" s="171" t="s">
        <v>554</v>
      </c>
      <c r="F118" s="172" t="s">
        <v>555</v>
      </c>
      <c r="G118" s="173" t="s">
        <v>234</v>
      </c>
      <c r="H118" s="174">
        <v>6</v>
      </c>
      <c r="I118" s="175"/>
      <c r="J118" s="176">
        <f t="shared" si="10"/>
        <v>0</v>
      </c>
      <c r="K118" s="172" t="s">
        <v>138</v>
      </c>
      <c r="L118" s="33"/>
      <c r="M118" s="177" t="s">
        <v>1</v>
      </c>
      <c r="N118" s="178" t="s">
        <v>41</v>
      </c>
      <c r="O118" s="55"/>
      <c r="P118" s="179">
        <f t="shared" si="11"/>
        <v>0</v>
      </c>
      <c r="Q118" s="179">
        <v>1.08E-3</v>
      </c>
      <c r="R118" s="179">
        <f t="shared" si="12"/>
        <v>6.4799999999999996E-3</v>
      </c>
      <c r="S118" s="179">
        <v>0</v>
      </c>
      <c r="T118" s="180">
        <f t="shared" si="13"/>
        <v>0</v>
      </c>
      <c r="AR118" s="12" t="s">
        <v>302</v>
      </c>
      <c r="AT118" s="12" t="s">
        <v>134</v>
      </c>
      <c r="AU118" s="12" t="s">
        <v>80</v>
      </c>
      <c r="AY118" s="12" t="s">
        <v>131</v>
      </c>
      <c r="BE118" s="181">
        <f t="shared" si="14"/>
        <v>0</v>
      </c>
      <c r="BF118" s="181">
        <f t="shared" si="15"/>
        <v>0</v>
      </c>
      <c r="BG118" s="181">
        <f t="shared" si="16"/>
        <v>0</v>
      </c>
      <c r="BH118" s="181">
        <f t="shared" si="17"/>
        <v>0</v>
      </c>
      <c r="BI118" s="181">
        <f t="shared" si="18"/>
        <v>0</v>
      </c>
      <c r="BJ118" s="12" t="s">
        <v>78</v>
      </c>
      <c r="BK118" s="181">
        <f t="shared" si="19"/>
        <v>0</v>
      </c>
      <c r="BL118" s="12" t="s">
        <v>302</v>
      </c>
      <c r="BM118" s="12" t="s">
        <v>556</v>
      </c>
    </row>
    <row r="119" spans="2:65" s="1" customFormat="1" ht="16.5" customHeight="1">
      <c r="B119" s="29"/>
      <c r="C119" s="170" t="s">
        <v>173</v>
      </c>
      <c r="D119" s="170" t="s">
        <v>134</v>
      </c>
      <c r="E119" s="171" t="s">
        <v>557</v>
      </c>
      <c r="F119" s="172" t="s">
        <v>558</v>
      </c>
      <c r="G119" s="173" t="s">
        <v>343</v>
      </c>
      <c r="H119" s="192"/>
      <c r="I119" s="175"/>
      <c r="J119" s="176">
        <f t="shared" si="10"/>
        <v>0</v>
      </c>
      <c r="K119" s="172" t="s">
        <v>138</v>
      </c>
      <c r="L119" s="33"/>
      <c r="M119" s="177" t="s">
        <v>1</v>
      </c>
      <c r="N119" s="178" t="s">
        <v>41</v>
      </c>
      <c r="O119" s="55"/>
      <c r="P119" s="179">
        <f t="shared" si="11"/>
        <v>0</v>
      </c>
      <c r="Q119" s="179">
        <v>0</v>
      </c>
      <c r="R119" s="179">
        <f t="shared" si="12"/>
        <v>0</v>
      </c>
      <c r="S119" s="179">
        <v>0</v>
      </c>
      <c r="T119" s="180">
        <f t="shared" si="13"/>
        <v>0</v>
      </c>
      <c r="AR119" s="12" t="s">
        <v>302</v>
      </c>
      <c r="AT119" s="12" t="s">
        <v>134</v>
      </c>
      <c r="AU119" s="12" t="s">
        <v>80</v>
      </c>
      <c r="AY119" s="12" t="s">
        <v>131</v>
      </c>
      <c r="BE119" s="181">
        <f t="shared" si="14"/>
        <v>0</v>
      </c>
      <c r="BF119" s="181">
        <f t="shared" si="15"/>
        <v>0</v>
      </c>
      <c r="BG119" s="181">
        <f t="shared" si="16"/>
        <v>0</v>
      </c>
      <c r="BH119" s="181">
        <f t="shared" si="17"/>
        <v>0</v>
      </c>
      <c r="BI119" s="181">
        <f t="shared" si="18"/>
        <v>0</v>
      </c>
      <c r="BJ119" s="12" t="s">
        <v>78</v>
      </c>
      <c r="BK119" s="181">
        <f t="shared" si="19"/>
        <v>0</v>
      </c>
      <c r="BL119" s="12" t="s">
        <v>302</v>
      </c>
      <c r="BM119" s="12" t="s">
        <v>559</v>
      </c>
    </row>
    <row r="120" spans="2:65" s="10" customFormat="1" ht="22.9" customHeight="1">
      <c r="B120" s="154"/>
      <c r="C120" s="155"/>
      <c r="D120" s="156" t="s">
        <v>69</v>
      </c>
      <c r="E120" s="168" t="s">
        <v>345</v>
      </c>
      <c r="F120" s="168" t="s">
        <v>346</v>
      </c>
      <c r="G120" s="155"/>
      <c r="H120" s="155"/>
      <c r="I120" s="158"/>
      <c r="J120" s="169">
        <f>BK120</f>
        <v>0</v>
      </c>
      <c r="K120" s="155"/>
      <c r="L120" s="160"/>
      <c r="M120" s="161"/>
      <c r="N120" s="162"/>
      <c r="O120" s="162"/>
      <c r="P120" s="163">
        <f>SUM(P121:P128)</f>
        <v>0</v>
      </c>
      <c r="Q120" s="162"/>
      <c r="R120" s="163">
        <f>SUM(R121:R128)</f>
        <v>1.3807199999999997</v>
      </c>
      <c r="S120" s="162"/>
      <c r="T120" s="164">
        <f>SUM(T121:T128)</f>
        <v>0</v>
      </c>
      <c r="AR120" s="165" t="s">
        <v>80</v>
      </c>
      <c r="AT120" s="166" t="s">
        <v>69</v>
      </c>
      <c r="AU120" s="166" t="s">
        <v>78</v>
      </c>
      <c r="AY120" s="165" t="s">
        <v>131</v>
      </c>
      <c r="BK120" s="167">
        <f>SUM(BK121:BK128)</f>
        <v>0</v>
      </c>
    </row>
    <row r="121" spans="2:65" s="1" customFormat="1" ht="16.5" customHeight="1">
      <c r="B121" s="29"/>
      <c r="C121" s="170" t="s">
        <v>487</v>
      </c>
      <c r="D121" s="170" t="s">
        <v>134</v>
      </c>
      <c r="E121" s="171" t="s">
        <v>392</v>
      </c>
      <c r="F121" s="172" t="s">
        <v>393</v>
      </c>
      <c r="G121" s="173" t="s">
        <v>370</v>
      </c>
      <c r="H121" s="174">
        <v>600</v>
      </c>
      <c r="I121" s="175"/>
      <c r="J121" s="176">
        <f t="shared" ref="J121:J128" si="20">ROUND(I121*H121,2)</f>
        <v>0</v>
      </c>
      <c r="K121" s="172" t="s">
        <v>138</v>
      </c>
      <c r="L121" s="33"/>
      <c r="M121" s="177" t="s">
        <v>1</v>
      </c>
      <c r="N121" s="178" t="s">
        <v>41</v>
      </c>
      <c r="O121" s="55"/>
      <c r="P121" s="179">
        <f t="shared" ref="P121:P128" si="21">O121*H121</f>
        <v>0</v>
      </c>
      <c r="Q121" s="179">
        <v>1E-3</v>
      </c>
      <c r="R121" s="179">
        <f t="shared" ref="R121:R128" si="22">Q121*H121</f>
        <v>0.6</v>
      </c>
      <c r="S121" s="179">
        <v>0</v>
      </c>
      <c r="T121" s="180">
        <f t="shared" ref="T121:T128" si="23">S121*H121</f>
        <v>0</v>
      </c>
      <c r="AR121" s="12" t="s">
        <v>139</v>
      </c>
      <c r="AT121" s="12" t="s">
        <v>134</v>
      </c>
      <c r="AU121" s="12" t="s">
        <v>80</v>
      </c>
      <c r="AY121" s="12" t="s">
        <v>131</v>
      </c>
      <c r="BE121" s="181">
        <f t="shared" ref="BE121:BE128" si="24">IF(N121="základní",J121,0)</f>
        <v>0</v>
      </c>
      <c r="BF121" s="181">
        <f t="shared" ref="BF121:BF128" si="25">IF(N121="snížená",J121,0)</f>
        <v>0</v>
      </c>
      <c r="BG121" s="181">
        <f t="shared" ref="BG121:BG128" si="26">IF(N121="zákl. přenesená",J121,0)</f>
        <v>0</v>
      </c>
      <c r="BH121" s="181">
        <f t="shared" ref="BH121:BH128" si="27">IF(N121="sníž. přenesená",J121,0)</f>
        <v>0</v>
      </c>
      <c r="BI121" s="181">
        <f t="shared" ref="BI121:BI128" si="28">IF(N121="nulová",J121,0)</f>
        <v>0</v>
      </c>
      <c r="BJ121" s="12" t="s">
        <v>78</v>
      </c>
      <c r="BK121" s="181">
        <f t="shared" ref="BK121:BK128" si="29">ROUND(I121*H121,2)</f>
        <v>0</v>
      </c>
      <c r="BL121" s="12" t="s">
        <v>139</v>
      </c>
      <c r="BM121" s="12" t="s">
        <v>560</v>
      </c>
    </row>
    <row r="122" spans="2:65" s="1" customFormat="1" ht="16.5" customHeight="1">
      <c r="B122" s="29"/>
      <c r="C122" s="170" t="s">
        <v>7</v>
      </c>
      <c r="D122" s="170" t="s">
        <v>134</v>
      </c>
      <c r="E122" s="171" t="s">
        <v>561</v>
      </c>
      <c r="F122" s="172" t="s">
        <v>562</v>
      </c>
      <c r="G122" s="173" t="s">
        <v>171</v>
      </c>
      <c r="H122" s="174">
        <v>19</v>
      </c>
      <c r="I122" s="175"/>
      <c r="J122" s="176">
        <f t="shared" si="20"/>
        <v>0</v>
      </c>
      <c r="K122" s="172" t="s">
        <v>138</v>
      </c>
      <c r="L122" s="33"/>
      <c r="M122" s="177" t="s">
        <v>1</v>
      </c>
      <c r="N122" s="178" t="s">
        <v>41</v>
      </c>
      <c r="O122" s="55"/>
      <c r="P122" s="179">
        <f t="shared" si="21"/>
        <v>0</v>
      </c>
      <c r="Q122" s="179">
        <v>2.7999999999999998E-4</v>
      </c>
      <c r="R122" s="179">
        <f t="shared" si="22"/>
        <v>5.3199999999999992E-3</v>
      </c>
      <c r="S122" s="179">
        <v>0</v>
      </c>
      <c r="T122" s="180">
        <f t="shared" si="23"/>
        <v>0</v>
      </c>
      <c r="AR122" s="12" t="s">
        <v>302</v>
      </c>
      <c r="AT122" s="12" t="s">
        <v>134</v>
      </c>
      <c r="AU122" s="12" t="s">
        <v>80</v>
      </c>
      <c r="AY122" s="12" t="s">
        <v>131</v>
      </c>
      <c r="BE122" s="181">
        <f t="shared" si="24"/>
        <v>0</v>
      </c>
      <c r="BF122" s="181">
        <f t="shared" si="25"/>
        <v>0</v>
      </c>
      <c r="BG122" s="181">
        <f t="shared" si="26"/>
        <v>0</v>
      </c>
      <c r="BH122" s="181">
        <f t="shared" si="27"/>
        <v>0</v>
      </c>
      <c r="BI122" s="181">
        <f t="shared" si="28"/>
        <v>0</v>
      </c>
      <c r="BJ122" s="12" t="s">
        <v>78</v>
      </c>
      <c r="BK122" s="181">
        <f t="shared" si="29"/>
        <v>0</v>
      </c>
      <c r="BL122" s="12" t="s">
        <v>302</v>
      </c>
      <c r="BM122" s="12" t="s">
        <v>563</v>
      </c>
    </row>
    <row r="123" spans="2:65" s="1" customFormat="1" ht="16.5" customHeight="1">
      <c r="B123" s="29"/>
      <c r="C123" s="182" t="s">
        <v>156</v>
      </c>
      <c r="D123" s="182" t="s">
        <v>182</v>
      </c>
      <c r="E123" s="183" t="s">
        <v>564</v>
      </c>
      <c r="F123" s="184" t="s">
        <v>565</v>
      </c>
      <c r="G123" s="185" t="s">
        <v>171</v>
      </c>
      <c r="H123" s="186">
        <v>20.9</v>
      </c>
      <c r="I123" s="187"/>
      <c r="J123" s="188">
        <f t="shared" si="20"/>
        <v>0</v>
      </c>
      <c r="K123" s="184" t="s">
        <v>138</v>
      </c>
      <c r="L123" s="189"/>
      <c r="M123" s="190" t="s">
        <v>1</v>
      </c>
      <c r="N123" s="191" t="s">
        <v>41</v>
      </c>
      <c r="O123" s="55"/>
      <c r="P123" s="179">
        <f t="shared" si="21"/>
        <v>0</v>
      </c>
      <c r="Q123" s="179">
        <v>6.0000000000000001E-3</v>
      </c>
      <c r="R123" s="179">
        <f t="shared" si="22"/>
        <v>0.12539999999999998</v>
      </c>
      <c r="S123" s="179">
        <v>0</v>
      </c>
      <c r="T123" s="180">
        <f t="shared" si="23"/>
        <v>0</v>
      </c>
      <c r="AR123" s="12" t="s">
        <v>258</v>
      </c>
      <c r="AT123" s="12" t="s">
        <v>182</v>
      </c>
      <c r="AU123" s="12" t="s">
        <v>80</v>
      </c>
      <c r="AY123" s="12" t="s">
        <v>131</v>
      </c>
      <c r="BE123" s="181">
        <f t="shared" si="24"/>
        <v>0</v>
      </c>
      <c r="BF123" s="181">
        <f t="shared" si="25"/>
        <v>0</v>
      </c>
      <c r="BG123" s="181">
        <f t="shared" si="26"/>
        <v>0</v>
      </c>
      <c r="BH123" s="181">
        <f t="shared" si="27"/>
        <v>0</v>
      </c>
      <c r="BI123" s="181">
        <f t="shared" si="28"/>
        <v>0</v>
      </c>
      <c r="BJ123" s="12" t="s">
        <v>78</v>
      </c>
      <c r="BK123" s="181">
        <f t="shared" si="29"/>
        <v>0</v>
      </c>
      <c r="BL123" s="12" t="s">
        <v>302</v>
      </c>
      <c r="BM123" s="12" t="s">
        <v>566</v>
      </c>
    </row>
    <row r="124" spans="2:65" s="1" customFormat="1" ht="16.5" customHeight="1">
      <c r="B124" s="29"/>
      <c r="C124" s="170" t="s">
        <v>347</v>
      </c>
      <c r="D124" s="170" t="s">
        <v>134</v>
      </c>
      <c r="E124" s="171" t="s">
        <v>377</v>
      </c>
      <c r="F124" s="172" t="s">
        <v>567</v>
      </c>
      <c r="G124" s="173" t="s">
        <v>370</v>
      </c>
      <c r="H124" s="174">
        <v>600</v>
      </c>
      <c r="I124" s="175"/>
      <c r="J124" s="176">
        <f t="shared" si="20"/>
        <v>0</v>
      </c>
      <c r="K124" s="172" t="s">
        <v>138</v>
      </c>
      <c r="L124" s="33"/>
      <c r="M124" s="177" t="s">
        <v>1</v>
      </c>
      <c r="N124" s="178" t="s">
        <v>41</v>
      </c>
      <c r="O124" s="55"/>
      <c r="P124" s="179">
        <f t="shared" si="21"/>
        <v>0</v>
      </c>
      <c r="Q124" s="179">
        <v>5.0000000000000002E-5</v>
      </c>
      <c r="R124" s="179">
        <f t="shared" si="22"/>
        <v>3.0000000000000002E-2</v>
      </c>
      <c r="S124" s="179">
        <v>0</v>
      </c>
      <c r="T124" s="180">
        <f t="shared" si="23"/>
        <v>0</v>
      </c>
      <c r="AR124" s="12" t="s">
        <v>302</v>
      </c>
      <c r="AT124" s="12" t="s">
        <v>134</v>
      </c>
      <c r="AU124" s="12" t="s">
        <v>80</v>
      </c>
      <c r="AY124" s="12" t="s">
        <v>131</v>
      </c>
      <c r="BE124" s="181">
        <f t="shared" si="24"/>
        <v>0</v>
      </c>
      <c r="BF124" s="181">
        <f t="shared" si="25"/>
        <v>0</v>
      </c>
      <c r="BG124" s="181">
        <f t="shared" si="26"/>
        <v>0</v>
      </c>
      <c r="BH124" s="181">
        <f t="shared" si="27"/>
        <v>0</v>
      </c>
      <c r="BI124" s="181">
        <f t="shared" si="28"/>
        <v>0</v>
      </c>
      <c r="BJ124" s="12" t="s">
        <v>78</v>
      </c>
      <c r="BK124" s="181">
        <f t="shared" si="29"/>
        <v>0</v>
      </c>
      <c r="BL124" s="12" t="s">
        <v>302</v>
      </c>
      <c r="BM124" s="12" t="s">
        <v>568</v>
      </c>
    </row>
    <row r="125" spans="2:65" s="1" customFormat="1" ht="16.5" customHeight="1">
      <c r="B125" s="29"/>
      <c r="C125" s="182" t="s">
        <v>185</v>
      </c>
      <c r="D125" s="182" t="s">
        <v>182</v>
      </c>
      <c r="E125" s="183" t="s">
        <v>381</v>
      </c>
      <c r="F125" s="184" t="s">
        <v>569</v>
      </c>
      <c r="G125" s="185" t="s">
        <v>159</v>
      </c>
      <c r="H125" s="186">
        <v>0.22</v>
      </c>
      <c r="I125" s="187"/>
      <c r="J125" s="188">
        <f t="shared" si="20"/>
        <v>0</v>
      </c>
      <c r="K125" s="184" t="s">
        <v>138</v>
      </c>
      <c r="L125" s="189"/>
      <c r="M125" s="190" t="s">
        <v>1</v>
      </c>
      <c r="N125" s="191" t="s">
        <v>41</v>
      </c>
      <c r="O125" s="55"/>
      <c r="P125" s="179">
        <f t="shared" si="21"/>
        <v>0</v>
      </c>
      <c r="Q125" s="179">
        <v>1</v>
      </c>
      <c r="R125" s="179">
        <f t="shared" si="22"/>
        <v>0.22</v>
      </c>
      <c r="S125" s="179">
        <v>0</v>
      </c>
      <c r="T125" s="180">
        <f t="shared" si="23"/>
        <v>0</v>
      </c>
      <c r="AR125" s="12" t="s">
        <v>258</v>
      </c>
      <c r="AT125" s="12" t="s">
        <v>182</v>
      </c>
      <c r="AU125" s="12" t="s">
        <v>80</v>
      </c>
      <c r="AY125" s="12" t="s">
        <v>131</v>
      </c>
      <c r="BE125" s="181">
        <f t="shared" si="24"/>
        <v>0</v>
      </c>
      <c r="BF125" s="181">
        <f t="shared" si="25"/>
        <v>0</v>
      </c>
      <c r="BG125" s="181">
        <f t="shared" si="26"/>
        <v>0</v>
      </c>
      <c r="BH125" s="181">
        <f t="shared" si="27"/>
        <v>0</v>
      </c>
      <c r="BI125" s="181">
        <f t="shared" si="28"/>
        <v>0</v>
      </c>
      <c r="BJ125" s="12" t="s">
        <v>78</v>
      </c>
      <c r="BK125" s="181">
        <f t="shared" si="29"/>
        <v>0</v>
      </c>
      <c r="BL125" s="12" t="s">
        <v>302</v>
      </c>
      <c r="BM125" s="12" t="s">
        <v>570</v>
      </c>
    </row>
    <row r="126" spans="2:65" s="1" customFormat="1" ht="16.5" customHeight="1">
      <c r="B126" s="29"/>
      <c r="C126" s="182" t="s">
        <v>262</v>
      </c>
      <c r="D126" s="182" t="s">
        <v>182</v>
      </c>
      <c r="E126" s="183" t="s">
        <v>384</v>
      </c>
      <c r="F126" s="184" t="s">
        <v>571</v>
      </c>
      <c r="G126" s="185" t="s">
        <v>159</v>
      </c>
      <c r="H126" s="186">
        <v>0.03</v>
      </c>
      <c r="I126" s="187"/>
      <c r="J126" s="188">
        <f t="shared" si="20"/>
        <v>0</v>
      </c>
      <c r="K126" s="184" t="s">
        <v>138</v>
      </c>
      <c r="L126" s="189"/>
      <c r="M126" s="190" t="s">
        <v>1</v>
      </c>
      <c r="N126" s="191" t="s">
        <v>41</v>
      </c>
      <c r="O126" s="55"/>
      <c r="P126" s="179">
        <f t="shared" si="21"/>
        <v>0</v>
      </c>
      <c r="Q126" s="179">
        <v>1</v>
      </c>
      <c r="R126" s="179">
        <f t="shared" si="22"/>
        <v>0.03</v>
      </c>
      <c r="S126" s="179">
        <v>0</v>
      </c>
      <c r="T126" s="180">
        <f t="shared" si="23"/>
        <v>0</v>
      </c>
      <c r="AR126" s="12" t="s">
        <v>258</v>
      </c>
      <c r="AT126" s="12" t="s">
        <v>182</v>
      </c>
      <c r="AU126" s="12" t="s">
        <v>80</v>
      </c>
      <c r="AY126" s="12" t="s">
        <v>131</v>
      </c>
      <c r="BE126" s="181">
        <f t="shared" si="24"/>
        <v>0</v>
      </c>
      <c r="BF126" s="181">
        <f t="shared" si="25"/>
        <v>0</v>
      </c>
      <c r="BG126" s="181">
        <f t="shared" si="26"/>
        <v>0</v>
      </c>
      <c r="BH126" s="181">
        <f t="shared" si="27"/>
        <v>0</v>
      </c>
      <c r="BI126" s="181">
        <f t="shared" si="28"/>
        <v>0</v>
      </c>
      <c r="BJ126" s="12" t="s">
        <v>78</v>
      </c>
      <c r="BK126" s="181">
        <f t="shared" si="29"/>
        <v>0</v>
      </c>
      <c r="BL126" s="12" t="s">
        <v>302</v>
      </c>
      <c r="BM126" s="12" t="s">
        <v>572</v>
      </c>
    </row>
    <row r="127" spans="2:65" s="1" customFormat="1" ht="16.5" customHeight="1">
      <c r="B127" s="29"/>
      <c r="C127" s="182" t="s">
        <v>479</v>
      </c>
      <c r="D127" s="182" t="s">
        <v>182</v>
      </c>
      <c r="E127" s="183" t="s">
        <v>388</v>
      </c>
      <c r="F127" s="184" t="s">
        <v>573</v>
      </c>
      <c r="G127" s="185" t="s">
        <v>159</v>
      </c>
      <c r="H127" s="186">
        <v>0.37</v>
      </c>
      <c r="I127" s="187"/>
      <c r="J127" s="188">
        <f t="shared" si="20"/>
        <v>0</v>
      </c>
      <c r="K127" s="184" t="s">
        <v>138</v>
      </c>
      <c r="L127" s="189"/>
      <c r="M127" s="190" t="s">
        <v>1</v>
      </c>
      <c r="N127" s="191" t="s">
        <v>41</v>
      </c>
      <c r="O127" s="55"/>
      <c r="P127" s="179">
        <f t="shared" si="21"/>
        <v>0</v>
      </c>
      <c r="Q127" s="179">
        <v>1</v>
      </c>
      <c r="R127" s="179">
        <f t="shared" si="22"/>
        <v>0.37</v>
      </c>
      <c r="S127" s="179">
        <v>0</v>
      </c>
      <c r="T127" s="180">
        <f t="shared" si="23"/>
        <v>0</v>
      </c>
      <c r="AR127" s="12" t="s">
        <v>258</v>
      </c>
      <c r="AT127" s="12" t="s">
        <v>182</v>
      </c>
      <c r="AU127" s="12" t="s">
        <v>80</v>
      </c>
      <c r="AY127" s="12" t="s">
        <v>131</v>
      </c>
      <c r="BE127" s="181">
        <f t="shared" si="24"/>
        <v>0</v>
      </c>
      <c r="BF127" s="181">
        <f t="shared" si="25"/>
        <v>0</v>
      </c>
      <c r="BG127" s="181">
        <f t="shared" si="26"/>
        <v>0</v>
      </c>
      <c r="BH127" s="181">
        <f t="shared" si="27"/>
        <v>0</v>
      </c>
      <c r="BI127" s="181">
        <f t="shared" si="28"/>
        <v>0</v>
      </c>
      <c r="BJ127" s="12" t="s">
        <v>78</v>
      </c>
      <c r="BK127" s="181">
        <f t="shared" si="29"/>
        <v>0</v>
      </c>
      <c r="BL127" s="12" t="s">
        <v>302</v>
      </c>
      <c r="BM127" s="12" t="s">
        <v>574</v>
      </c>
    </row>
    <row r="128" spans="2:65" s="1" customFormat="1" ht="16.5" customHeight="1">
      <c r="B128" s="29"/>
      <c r="C128" s="170" t="s">
        <v>302</v>
      </c>
      <c r="D128" s="170" t="s">
        <v>134</v>
      </c>
      <c r="E128" s="171" t="s">
        <v>400</v>
      </c>
      <c r="F128" s="172" t="s">
        <v>401</v>
      </c>
      <c r="G128" s="173" t="s">
        <v>343</v>
      </c>
      <c r="H128" s="192"/>
      <c r="I128" s="175"/>
      <c r="J128" s="176">
        <f t="shared" si="20"/>
        <v>0</v>
      </c>
      <c r="K128" s="172" t="s">
        <v>138</v>
      </c>
      <c r="L128" s="33"/>
      <c r="M128" s="177" t="s">
        <v>1</v>
      </c>
      <c r="N128" s="178" t="s">
        <v>41</v>
      </c>
      <c r="O128" s="55"/>
      <c r="P128" s="179">
        <f t="shared" si="21"/>
        <v>0</v>
      </c>
      <c r="Q128" s="179">
        <v>0</v>
      </c>
      <c r="R128" s="179">
        <f t="shared" si="22"/>
        <v>0</v>
      </c>
      <c r="S128" s="179">
        <v>0</v>
      </c>
      <c r="T128" s="180">
        <f t="shared" si="23"/>
        <v>0</v>
      </c>
      <c r="AR128" s="12" t="s">
        <v>302</v>
      </c>
      <c r="AT128" s="12" t="s">
        <v>134</v>
      </c>
      <c r="AU128" s="12" t="s">
        <v>80</v>
      </c>
      <c r="AY128" s="12" t="s">
        <v>131</v>
      </c>
      <c r="BE128" s="181">
        <f t="shared" si="24"/>
        <v>0</v>
      </c>
      <c r="BF128" s="181">
        <f t="shared" si="25"/>
        <v>0</v>
      </c>
      <c r="BG128" s="181">
        <f t="shared" si="26"/>
        <v>0</v>
      </c>
      <c r="BH128" s="181">
        <f t="shared" si="27"/>
        <v>0</v>
      </c>
      <c r="BI128" s="181">
        <f t="shared" si="28"/>
        <v>0</v>
      </c>
      <c r="BJ128" s="12" t="s">
        <v>78</v>
      </c>
      <c r="BK128" s="181">
        <f t="shared" si="29"/>
        <v>0</v>
      </c>
      <c r="BL128" s="12" t="s">
        <v>302</v>
      </c>
      <c r="BM128" s="12" t="s">
        <v>575</v>
      </c>
    </row>
    <row r="129" spans="2:65" s="10" customFormat="1" ht="25.9" customHeight="1">
      <c r="B129" s="154"/>
      <c r="C129" s="155"/>
      <c r="D129" s="156" t="s">
        <v>69</v>
      </c>
      <c r="E129" s="157" t="s">
        <v>465</v>
      </c>
      <c r="F129" s="157" t="s">
        <v>466</v>
      </c>
      <c r="G129" s="155"/>
      <c r="H129" s="155"/>
      <c r="I129" s="158"/>
      <c r="J129" s="159">
        <f>BK129</f>
        <v>0</v>
      </c>
      <c r="K129" s="155"/>
      <c r="L129" s="160"/>
      <c r="M129" s="161"/>
      <c r="N129" s="162"/>
      <c r="O129" s="162"/>
      <c r="P129" s="163">
        <f>SUM(P130:P131)</f>
        <v>0</v>
      </c>
      <c r="Q129" s="162"/>
      <c r="R129" s="163">
        <f>SUM(R130:R131)</f>
        <v>0</v>
      </c>
      <c r="S129" s="162"/>
      <c r="T129" s="164">
        <f>SUM(T130:T131)</f>
        <v>0</v>
      </c>
      <c r="AR129" s="165" t="s">
        <v>139</v>
      </c>
      <c r="AT129" s="166" t="s">
        <v>69</v>
      </c>
      <c r="AU129" s="166" t="s">
        <v>70</v>
      </c>
      <c r="AY129" s="165" t="s">
        <v>131</v>
      </c>
      <c r="BK129" s="167">
        <f>SUM(BK130:BK131)</f>
        <v>0</v>
      </c>
    </row>
    <row r="130" spans="2:65" s="1" customFormat="1" ht="16.5" customHeight="1">
      <c r="B130" s="29"/>
      <c r="C130" s="170" t="s">
        <v>78</v>
      </c>
      <c r="D130" s="170" t="s">
        <v>134</v>
      </c>
      <c r="E130" s="171" t="s">
        <v>467</v>
      </c>
      <c r="F130" s="172" t="s">
        <v>576</v>
      </c>
      <c r="G130" s="173" t="s">
        <v>469</v>
      </c>
      <c r="H130" s="174">
        <v>1</v>
      </c>
      <c r="I130" s="175"/>
      <c r="J130" s="176">
        <f>ROUND(I130*H130,2)</f>
        <v>0</v>
      </c>
      <c r="K130" s="172" t="s">
        <v>1</v>
      </c>
      <c r="L130" s="33"/>
      <c r="M130" s="177" t="s">
        <v>1</v>
      </c>
      <c r="N130" s="178" t="s">
        <v>41</v>
      </c>
      <c r="O130" s="55"/>
      <c r="P130" s="179">
        <f>O130*H130</f>
        <v>0</v>
      </c>
      <c r="Q130" s="179">
        <v>0</v>
      </c>
      <c r="R130" s="179">
        <f>Q130*H130</f>
        <v>0</v>
      </c>
      <c r="S130" s="179">
        <v>0</v>
      </c>
      <c r="T130" s="180">
        <f>S130*H130</f>
        <v>0</v>
      </c>
      <c r="AR130" s="12" t="s">
        <v>463</v>
      </c>
      <c r="AT130" s="12" t="s">
        <v>134</v>
      </c>
      <c r="AU130" s="12" t="s">
        <v>78</v>
      </c>
      <c r="AY130" s="12" t="s">
        <v>131</v>
      </c>
      <c r="BE130" s="181">
        <f>IF(N130="základní",J130,0)</f>
        <v>0</v>
      </c>
      <c r="BF130" s="181">
        <f>IF(N130="snížená",J130,0)</f>
        <v>0</v>
      </c>
      <c r="BG130" s="181">
        <f>IF(N130="zákl. přenesená",J130,0)</f>
        <v>0</v>
      </c>
      <c r="BH130" s="181">
        <f>IF(N130="sníž. přenesená",J130,0)</f>
        <v>0</v>
      </c>
      <c r="BI130" s="181">
        <f>IF(N130="nulová",J130,0)</f>
        <v>0</v>
      </c>
      <c r="BJ130" s="12" t="s">
        <v>78</v>
      </c>
      <c r="BK130" s="181">
        <f>ROUND(I130*H130,2)</f>
        <v>0</v>
      </c>
      <c r="BL130" s="12" t="s">
        <v>463</v>
      </c>
      <c r="BM130" s="12" t="s">
        <v>577</v>
      </c>
    </row>
    <row r="131" spans="2:65" s="1" customFormat="1" ht="16.5" customHeight="1">
      <c r="B131" s="29"/>
      <c r="C131" s="170" t="s">
        <v>295</v>
      </c>
      <c r="D131" s="170" t="s">
        <v>134</v>
      </c>
      <c r="E131" s="171" t="s">
        <v>472</v>
      </c>
      <c r="F131" s="172" t="s">
        <v>578</v>
      </c>
      <c r="G131" s="173" t="s">
        <v>469</v>
      </c>
      <c r="H131" s="174">
        <v>1</v>
      </c>
      <c r="I131" s="175"/>
      <c r="J131" s="176">
        <f>ROUND(I131*H131,2)</f>
        <v>0</v>
      </c>
      <c r="K131" s="172" t="s">
        <v>1</v>
      </c>
      <c r="L131" s="33"/>
      <c r="M131" s="177" t="s">
        <v>1</v>
      </c>
      <c r="N131" s="178" t="s">
        <v>41</v>
      </c>
      <c r="O131" s="55"/>
      <c r="P131" s="179">
        <f>O131*H131</f>
        <v>0</v>
      </c>
      <c r="Q131" s="179">
        <v>0</v>
      </c>
      <c r="R131" s="179">
        <f>Q131*H131</f>
        <v>0</v>
      </c>
      <c r="S131" s="179">
        <v>0</v>
      </c>
      <c r="T131" s="180">
        <f>S131*H131</f>
        <v>0</v>
      </c>
      <c r="AR131" s="12" t="s">
        <v>463</v>
      </c>
      <c r="AT131" s="12" t="s">
        <v>134</v>
      </c>
      <c r="AU131" s="12" t="s">
        <v>78</v>
      </c>
      <c r="AY131" s="12" t="s">
        <v>131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2" t="s">
        <v>78</v>
      </c>
      <c r="BK131" s="181">
        <f>ROUND(I131*H131,2)</f>
        <v>0</v>
      </c>
      <c r="BL131" s="12" t="s">
        <v>463</v>
      </c>
      <c r="BM131" s="12" t="s">
        <v>579</v>
      </c>
    </row>
    <row r="132" spans="2:65" s="10" customFormat="1" ht="25.9" customHeight="1">
      <c r="B132" s="154"/>
      <c r="C132" s="155"/>
      <c r="D132" s="156" t="s">
        <v>69</v>
      </c>
      <c r="E132" s="157" t="s">
        <v>475</v>
      </c>
      <c r="F132" s="157" t="s">
        <v>476</v>
      </c>
      <c r="G132" s="155"/>
      <c r="H132" s="155"/>
      <c r="I132" s="158"/>
      <c r="J132" s="159">
        <f>BK132</f>
        <v>0</v>
      </c>
      <c r="K132" s="155"/>
      <c r="L132" s="160"/>
      <c r="M132" s="161"/>
      <c r="N132" s="162"/>
      <c r="O132" s="162"/>
      <c r="P132" s="163">
        <f>P133+P135+P137</f>
        <v>0</v>
      </c>
      <c r="Q132" s="162"/>
      <c r="R132" s="163">
        <f>R133+R135+R137</f>
        <v>0</v>
      </c>
      <c r="S132" s="162"/>
      <c r="T132" s="164">
        <f>T133+T135+T137</f>
        <v>0</v>
      </c>
      <c r="AR132" s="165" t="s">
        <v>217</v>
      </c>
      <c r="AT132" s="166" t="s">
        <v>69</v>
      </c>
      <c r="AU132" s="166" t="s">
        <v>70</v>
      </c>
      <c r="AY132" s="165" t="s">
        <v>131</v>
      </c>
      <c r="BK132" s="167">
        <f>BK133+BK135+BK137</f>
        <v>0</v>
      </c>
    </row>
    <row r="133" spans="2:65" s="10" customFormat="1" ht="22.9" customHeight="1">
      <c r="B133" s="154"/>
      <c r="C133" s="155"/>
      <c r="D133" s="156" t="s">
        <v>69</v>
      </c>
      <c r="E133" s="168" t="s">
        <v>477</v>
      </c>
      <c r="F133" s="168" t="s">
        <v>478</v>
      </c>
      <c r="G133" s="155"/>
      <c r="H133" s="155"/>
      <c r="I133" s="158"/>
      <c r="J133" s="169">
        <f>BK133</f>
        <v>0</v>
      </c>
      <c r="K133" s="155"/>
      <c r="L133" s="160"/>
      <c r="M133" s="161"/>
      <c r="N133" s="162"/>
      <c r="O133" s="162"/>
      <c r="P133" s="163">
        <f>P134</f>
        <v>0</v>
      </c>
      <c r="Q133" s="162"/>
      <c r="R133" s="163">
        <f>R134</f>
        <v>0</v>
      </c>
      <c r="S133" s="162"/>
      <c r="T133" s="164">
        <f>T134</f>
        <v>0</v>
      </c>
      <c r="AR133" s="165" t="s">
        <v>217</v>
      </c>
      <c r="AT133" s="166" t="s">
        <v>69</v>
      </c>
      <c r="AU133" s="166" t="s">
        <v>78</v>
      </c>
      <c r="AY133" s="165" t="s">
        <v>131</v>
      </c>
      <c r="BK133" s="167">
        <f>BK134</f>
        <v>0</v>
      </c>
    </row>
    <row r="134" spans="2:65" s="1" customFormat="1" ht="16.5" customHeight="1">
      <c r="B134" s="29"/>
      <c r="C134" s="170" t="s">
        <v>80</v>
      </c>
      <c r="D134" s="170" t="s">
        <v>134</v>
      </c>
      <c r="E134" s="171" t="s">
        <v>480</v>
      </c>
      <c r="F134" s="172" t="s">
        <v>481</v>
      </c>
      <c r="G134" s="173" t="s">
        <v>482</v>
      </c>
      <c r="H134" s="174">
        <v>1</v>
      </c>
      <c r="I134" s="175"/>
      <c r="J134" s="176">
        <f>ROUND(I134*H134,2)</f>
        <v>0</v>
      </c>
      <c r="K134" s="172" t="s">
        <v>138</v>
      </c>
      <c r="L134" s="33"/>
      <c r="M134" s="177" t="s">
        <v>1</v>
      </c>
      <c r="N134" s="178" t="s">
        <v>41</v>
      </c>
      <c r="O134" s="55"/>
      <c r="P134" s="179">
        <f>O134*H134</f>
        <v>0</v>
      </c>
      <c r="Q134" s="179">
        <v>0</v>
      </c>
      <c r="R134" s="179">
        <f>Q134*H134</f>
        <v>0</v>
      </c>
      <c r="S134" s="179">
        <v>0</v>
      </c>
      <c r="T134" s="180">
        <f>S134*H134</f>
        <v>0</v>
      </c>
      <c r="AR134" s="12" t="s">
        <v>483</v>
      </c>
      <c r="AT134" s="12" t="s">
        <v>134</v>
      </c>
      <c r="AU134" s="12" t="s">
        <v>80</v>
      </c>
      <c r="AY134" s="12" t="s">
        <v>131</v>
      </c>
      <c r="BE134" s="181">
        <f>IF(N134="základní",J134,0)</f>
        <v>0</v>
      </c>
      <c r="BF134" s="181">
        <f>IF(N134="snížená",J134,0)</f>
        <v>0</v>
      </c>
      <c r="BG134" s="181">
        <f>IF(N134="zákl. přenesená",J134,0)</f>
        <v>0</v>
      </c>
      <c r="BH134" s="181">
        <f>IF(N134="sníž. přenesená",J134,0)</f>
        <v>0</v>
      </c>
      <c r="BI134" s="181">
        <f>IF(N134="nulová",J134,0)</f>
        <v>0</v>
      </c>
      <c r="BJ134" s="12" t="s">
        <v>78</v>
      </c>
      <c r="BK134" s="181">
        <f>ROUND(I134*H134,2)</f>
        <v>0</v>
      </c>
      <c r="BL134" s="12" t="s">
        <v>483</v>
      </c>
      <c r="BM134" s="12" t="s">
        <v>580</v>
      </c>
    </row>
    <row r="135" spans="2:65" s="10" customFormat="1" ht="22.9" customHeight="1">
      <c r="B135" s="154"/>
      <c r="C135" s="155"/>
      <c r="D135" s="156" t="s">
        <v>69</v>
      </c>
      <c r="E135" s="168" t="s">
        <v>485</v>
      </c>
      <c r="F135" s="168" t="s">
        <v>486</v>
      </c>
      <c r="G135" s="155"/>
      <c r="H135" s="155"/>
      <c r="I135" s="158"/>
      <c r="J135" s="169">
        <f>BK135</f>
        <v>0</v>
      </c>
      <c r="K135" s="155"/>
      <c r="L135" s="160"/>
      <c r="M135" s="161"/>
      <c r="N135" s="162"/>
      <c r="O135" s="162"/>
      <c r="P135" s="163">
        <f>P136</f>
        <v>0</v>
      </c>
      <c r="Q135" s="162"/>
      <c r="R135" s="163">
        <f>R136</f>
        <v>0</v>
      </c>
      <c r="S135" s="162"/>
      <c r="T135" s="164">
        <f>T136</f>
        <v>0</v>
      </c>
      <c r="AR135" s="165" t="s">
        <v>217</v>
      </c>
      <c r="AT135" s="166" t="s">
        <v>69</v>
      </c>
      <c r="AU135" s="166" t="s">
        <v>78</v>
      </c>
      <c r="AY135" s="165" t="s">
        <v>131</v>
      </c>
      <c r="BK135" s="167">
        <f>BK136</f>
        <v>0</v>
      </c>
    </row>
    <row r="136" spans="2:65" s="1" customFormat="1" ht="16.5" customHeight="1">
      <c r="B136" s="29"/>
      <c r="C136" s="170" t="s">
        <v>166</v>
      </c>
      <c r="D136" s="170" t="s">
        <v>134</v>
      </c>
      <c r="E136" s="171" t="s">
        <v>488</v>
      </c>
      <c r="F136" s="172" t="s">
        <v>489</v>
      </c>
      <c r="G136" s="173" t="s">
        <v>482</v>
      </c>
      <c r="H136" s="174">
        <v>1</v>
      </c>
      <c r="I136" s="175"/>
      <c r="J136" s="176">
        <f>ROUND(I136*H136,2)</f>
        <v>0</v>
      </c>
      <c r="K136" s="172" t="s">
        <v>490</v>
      </c>
      <c r="L136" s="33"/>
      <c r="M136" s="177" t="s">
        <v>1</v>
      </c>
      <c r="N136" s="178" t="s">
        <v>41</v>
      </c>
      <c r="O136" s="55"/>
      <c r="P136" s="179">
        <f>O136*H136</f>
        <v>0</v>
      </c>
      <c r="Q136" s="179">
        <v>0</v>
      </c>
      <c r="R136" s="179">
        <f>Q136*H136</f>
        <v>0</v>
      </c>
      <c r="S136" s="179">
        <v>0</v>
      </c>
      <c r="T136" s="180">
        <f>S136*H136</f>
        <v>0</v>
      </c>
      <c r="AR136" s="12" t="s">
        <v>483</v>
      </c>
      <c r="AT136" s="12" t="s">
        <v>134</v>
      </c>
      <c r="AU136" s="12" t="s">
        <v>80</v>
      </c>
      <c r="AY136" s="12" t="s">
        <v>131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2" t="s">
        <v>78</v>
      </c>
      <c r="BK136" s="181">
        <f>ROUND(I136*H136,2)</f>
        <v>0</v>
      </c>
      <c r="BL136" s="12" t="s">
        <v>483</v>
      </c>
      <c r="BM136" s="12" t="s">
        <v>581</v>
      </c>
    </row>
    <row r="137" spans="2:65" s="10" customFormat="1" ht="22.9" customHeight="1">
      <c r="B137" s="154"/>
      <c r="C137" s="155"/>
      <c r="D137" s="156" t="s">
        <v>69</v>
      </c>
      <c r="E137" s="168" t="s">
        <v>492</v>
      </c>
      <c r="F137" s="168" t="s">
        <v>493</v>
      </c>
      <c r="G137" s="155"/>
      <c r="H137" s="155"/>
      <c r="I137" s="158"/>
      <c r="J137" s="169">
        <f>BK137</f>
        <v>0</v>
      </c>
      <c r="K137" s="155"/>
      <c r="L137" s="160"/>
      <c r="M137" s="161"/>
      <c r="N137" s="162"/>
      <c r="O137" s="162"/>
      <c r="P137" s="163">
        <f>P138</f>
        <v>0</v>
      </c>
      <c r="Q137" s="162"/>
      <c r="R137" s="163">
        <f>R138</f>
        <v>0</v>
      </c>
      <c r="S137" s="162"/>
      <c r="T137" s="164">
        <f>T138</f>
        <v>0</v>
      </c>
      <c r="AR137" s="165" t="s">
        <v>217</v>
      </c>
      <c r="AT137" s="166" t="s">
        <v>69</v>
      </c>
      <c r="AU137" s="166" t="s">
        <v>78</v>
      </c>
      <c r="AY137" s="165" t="s">
        <v>131</v>
      </c>
      <c r="BK137" s="167">
        <f>BK138</f>
        <v>0</v>
      </c>
    </row>
    <row r="138" spans="2:65" s="1" customFormat="1" ht="16.5" customHeight="1">
      <c r="B138" s="29"/>
      <c r="C138" s="170" t="s">
        <v>139</v>
      </c>
      <c r="D138" s="170" t="s">
        <v>134</v>
      </c>
      <c r="E138" s="171" t="s">
        <v>495</v>
      </c>
      <c r="F138" s="172" t="s">
        <v>496</v>
      </c>
      <c r="G138" s="173" t="s">
        <v>482</v>
      </c>
      <c r="H138" s="174">
        <v>1</v>
      </c>
      <c r="I138" s="175"/>
      <c r="J138" s="176">
        <f>ROUND(I138*H138,2)</f>
        <v>0</v>
      </c>
      <c r="K138" s="172" t="s">
        <v>490</v>
      </c>
      <c r="L138" s="33"/>
      <c r="M138" s="193" t="s">
        <v>1</v>
      </c>
      <c r="N138" s="194" t="s">
        <v>41</v>
      </c>
      <c r="O138" s="195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AR138" s="12" t="s">
        <v>483</v>
      </c>
      <c r="AT138" s="12" t="s">
        <v>134</v>
      </c>
      <c r="AU138" s="12" t="s">
        <v>80</v>
      </c>
      <c r="AY138" s="12" t="s">
        <v>131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2" t="s">
        <v>78</v>
      </c>
      <c r="BK138" s="181">
        <f>ROUND(I138*H138,2)</f>
        <v>0</v>
      </c>
      <c r="BL138" s="12" t="s">
        <v>483</v>
      </c>
      <c r="BM138" s="12" t="s">
        <v>582</v>
      </c>
    </row>
    <row r="139" spans="2:65" s="1" customFormat="1" ht="6.95" customHeight="1">
      <c r="B139" s="41"/>
      <c r="C139" s="42"/>
      <c r="D139" s="42"/>
      <c r="E139" s="42"/>
      <c r="F139" s="42"/>
      <c r="G139" s="42"/>
      <c r="H139" s="42"/>
      <c r="I139" s="120"/>
      <c r="J139" s="42"/>
      <c r="K139" s="42"/>
      <c r="L139" s="33"/>
    </row>
  </sheetData>
  <sheetProtection algorithmName="SHA-512" hashValue="TWz3QlsnsDj8RpXztMlNg2V97jaWrvGjwtuAS6jleT4+8PwUOpbUjTjDdkw18lst5VUx8H83aC6N4IwGMevzyg==" saltValue="C7rizqBA+bffQmkzVZQl7SsyIcy2BZ5CaFzz4pXqIFpWIs4SEQ26n1q/N6nlLq1x+mZygoeseZb2tIVWSxQKQg==" spinCount="100000" sheet="1" objects="1" scenarios="1" formatColumns="0" formatRows="0" autoFilter="0"/>
  <autoFilter ref="C91:K138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82"/>
  <sheetViews>
    <sheetView showGridLines="0" tabSelected="1" topLeftCell="A107" workbookViewId="0">
      <selection activeCell="W33" sqref="W33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2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AT2" s="12" t="s">
        <v>86</v>
      </c>
    </row>
    <row r="3" spans="2:46" ht="6.95" customHeight="1">
      <c r="B3" s="93"/>
      <c r="C3" s="94"/>
      <c r="D3" s="94"/>
      <c r="E3" s="94"/>
      <c r="F3" s="94"/>
      <c r="G3" s="94"/>
      <c r="H3" s="94"/>
      <c r="I3" s="95"/>
      <c r="J3" s="94"/>
      <c r="K3" s="94"/>
      <c r="L3" s="15"/>
      <c r="AT3" s="12" t="s">
        <v>80</v>
      </c>
    </row>
    <row r="4" spans="2:46" ht="24.95" customHeight="1">
      <c r="B4" s="15"/>
      <c r="D4" s="96" t="s">
        <v>87</v>
      </c>
      <c r="L4" s="15"/>
      <c r="M4" s="19" t="s">
        <v>10</v>
      </c>
      <c r="AT4" s="12" t="s">
        <v>4</v>
      </c>
    </row>
    <row r="5" spans="2:46" ht="6.95" customHeight="1">
      <c r="B5" s="15"/>
      <c r="L5" s="15"/>
    </row>
    <row r="6" spans="2:46" ht="12" customHeight="1">
      <c r="B6" s="15"/>
      <c r="D6" s="97" t="s">
        <v>16</v>
      </c>
      <c r="L6" s="15"/>
    </row>
    <row r="7" spans="2:46" ht="16.5" customHeight="1">
      <c r="B7" s="15"/>
      <c r="E7" s="238" t="str">
        <f>'Rekapitulace stavby'!K6</f>
        <v>Oprava zásobovací rampy MŠ Barvířská</v>
      </c>
      <c r="F7" s="239"/>
      <c r="G7" s="239"/>
      <c r="H7" s="239"/>
      <c r="L7" s="15"/>
    </row>
    <row r="8" spans="2:46" s="1" customFormat="1" ht="12" customHeight="1">
      <c r="B8" s="33"/>
      <c r="D8" s="97" t="s">
        <v>88</v>
      </c>
      <c r="I8" s="98"/>
      <c r="L8" s="33"/>
    </row>
    <row r="9" spans="2:46" s="1" customFormat="1" ht="36.950000000000003" customHeight="1">
      <c r="B9" s="33"/>
      <c r="E9" s="240" t="s">
        <v>583</v>
      </c>
      <c r="F9" s="241"/>
      <c r="G9" s="241"/>
      <c r="H9" s="241"/>
      <c r="I9" s="98"/>
      <c r="L9" s="33"/>
    </row>
    <row r="10" spans="2:46" s="1" customFormat="1" ht="11.25">
      <c r="B10" s="33"/>
      <c r="I10" s="98"/>
      <c r="L10" s="33"/>
    </row>
    <row r="11" spans="2:46" s="1" customFormat="1" ht="12" customHeight="1">
      <c r="B11" s="33"/>
      <c r="D11" s="97" t="s">
        <v>18</v>
      </c>
      <c r="F11" s="12" t="s">
        <v>1</v>
      </c>
      <c r="I11" s="99" t="s">
        <v>19</v>
      </c>
      <c r="J11" s="12" t="s">
        <v>1</v>
      </c>
      <c r="L11" s="33"/>
    </row>
    <row r="12" spans="2:46" s="1" customFormat="1" ht="12" customHeight="1">
      <c r="B12" s="33"/>
      <c r="D12" s="97" t="s">
        <v>20</v>
      </c>
      <c r="F12" s="12" t="s">
        <v>21</v>
      </c>
      <c r="I12" s="99" t="s">
        <v>22</v>
      </c>
      <c r="J12" s="100" t="str">
        <f>'Rekapitulace stavby'!AN8</f>
        <v>4. 11. 2019</v>
      </c>
      <c r="L12" s="33"/>
    </row>
    <row r="13" spans="2:46" s="1" customFormat="1" ht="10.9" customHeight="1">
      <c r="B13" s="33"/>
      <c r="I13" s="98"/>
      <c r="L13" s="33"/>
    </row>
    <row r="14" spans="2:46" s="1" customFormat="1" ht="12" customHeight="1">
      <c r="B14" s="33"/>
      <c r="D14" s="97" t="s">
        <v>24</v>
      </c>
      <c r="I14" s="99" t="s">
        <v>25</v>
      </c>
      <c r="J14" s="12" t="s">
        <v>1</v>
      </c>
      <c r="L14" s="33"/>
    </row>
    <row r="15" spans="2:46" s="1" customFormat="1" ht="18" customHeight="1">
      <c r="B15" s="33"/>
      <c r="E15" s="12" t="s">
        <v>26</v>
      </c>
      <c r="I15" s="99" t="s">
        <v>27</v>
      </c>
      <c r="J15" s="12" t="s">
        <v>1</v>
      </c>
      <c r="L15" s="33"/>
    </row>
    <row r="16" spans="2:46" s="1" customFormat="1" ht="6.95" customHeight="1">
      <c r="B16" s="33"/>
      <c r="I16" s="98"/>
      <c r="L16" s="33"/>
    </row>
    <row r="17" spans="2:12" s="1" customFormat="1" ht="12" customHeight="1">
      <c r="B17" s="33"/>
      <c r="D17" s="97" t="s">
        <v>28</v>
      </c>
      <c r="I17" s="99" t="s">
        <v>25</v>
      </c>
      <c r="J17" s="25" t="str">
        <f>'Rekapitulace stavby'!AN13</f>
        <v>Vyplň údaj</v>
      </c>
      <c r="L17" s="33"/>
    </row>
    <row r="18" spans="2:12" s="1" customFormat="1" ht="18" customHeight="1">
      <c r="B18" s="33"/>
      <c r="E18" s="242" t="str">
        <f>'Rekapitulace stavby'!E14</f>
        <v>Vyplň údaj</v>
      </c>
      <c r="F18" s="243"/>
      <c r="G18" s="243"/>
      <c r="H18" s="243"/>
      <c r="I18" s="99" t="s">
        <v>27</v>
      </c>
      <c r="J18" s="25" t="str">
        <f>'Rekapitulace stavby'!AN14</f>
        <v>Vyplň údaj</v>
      </c>
      <c r="L18" s="33"/>
    </row>
    <row r="19" spans="2:12" s="1" customFormat="1" ht="6.95" customHeight="1">
      <c r="B19" s="33"/>
      <c r="I19" s="98"/>
      <c r="L19" s="33"/>
    </row>
    <row r="20" spans="2:12" s="1" customFormat="1" ht="12" customHeight="1">
      <c r="B20" s="33"/>
      <c r="D20" s="97" t="s">
        <v>30</v>
      </c>
      <c r="I20" s="99" t="s">
        <v>25</v>
      </c>
      <c r="J20" s="12" t="s">
        <v>1</v>
      </c>
      <c r="L20" s="33"/>
    </row>
    <row r="21" spans="2:12" s="1" customFormat="1" ht="18" customHeight="1">
      <c r="B21" s="33"/>
      <c r="E21" s="12" t="s">
        <v>31</v>
      </c>
      <c r="I21" s="99" t="s">
        <v>27</v>
      </c>
      <c r="J21" s="12" t="s">
        <v>1</v>
      </c>
      <c r="L21" s="33"/>
    </row>
    <row r="22" spans="2:12" s="1" customFormat="1" ht="6.95" customHeight="1">
      <c r="B22" s="33"/>
      <c r="I22" s="98"/>
      <c r="L22" s="33"/>
    </row>
    <row r="23" spans="2:12" s="1" customFormat="1" ht="12" customHeight="1">
      <c r="B23" s="33"/>
      <c r="D23" s="97" t="s">
        <v>33</v>
      </c>
      <c r="I23" s="99" t="s">
        <v>25</v>
      </c>
      <c r="J23" s="12" t="s">
        <v>1</v>
      </c>
      <c r="L23" s="33"/>
    </row>
    <row r="24" spans="2:12" s="1" customFormat="1" ht="18" customHeight="1">
      <c r="B24" s="33"/>
      <c r="E24" s="12" t="s">
        <v>34</v>
      </c>
      <c r="I24" s="99" t="s">
        <v>27</v>
      </c>
      <c r="J24" s="12" t="s">
        <v>1</v>
      </c>
      <c r="L24" s="33"/>
    </row>
    <row r="25" spans="2:12" s="1" customFormat="1" ht="6.95" customHeight="1">
      <c r="B25" s="33"/>
      <c r="I25" s="98"/>
      <c r="L25" s="33"/>
    </row>
    <row r="26" spans="2:12" s="1" customFormat="1" ht="12" customHeight="1">
      <c r="B26" s="33"/>
      <c r="D26" s="97" t="s">
        <v>35</v>
      </c>
      <c r="I26" s="98"/>
      <c r="L26" s="33"/>
    </row>
    <row r="27" spans="2:12" s="6" customFormat="1" ht="16.5" customHeight="1">
      <c r="B27" s="101"/>
      <c r="E27" s="244" t="s">
        <v>1</v>
      </c>
      <c r="F27" s="244"/>
      <c r="G27" s="244"/>
      <c r="H27" s="244"/>
      <c r="I27" s="102"/>
      <c r="L27" s="101"/>
    </row>
    <row r="28" spans="2:12" s="1" customFormat="1" ht="6.95" customHeight="1">
      <c r="B28" s="33"/>
      <c r="I28" s="98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103"/>
      <c r="J29" s="51"/>
      <c r="K29" s="51"/>
      <c r="L29" s="33"/>
    </row>
    <row r="30" spans="2:12" s="1" customFormat="1" ht="25.35" customHeight="1">
      <c r="B30" s="33"/>
      <c r="D30" s="104" t="s">
        <v>36</v>
      </c>
      <c r="I30" s="98"/>
      <c r="J30" s="105">
        <f>ROUND(J97, 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103"/>
      <c r="J31" s="51"/>
      <c r="K31" s="51"/>
      <c r="L31" s="33"/>
    </row>
    <row r="32" spans="2:12" s="1" customFormat="1" ht="14.45" customHeight="1">
      <c r="B32" s="33"/>
      <c r="F32" s="106" t="s">
        <v>38</v>
      </c>
      <c r="I32" s="107" t="s">
        <v>37</v>
      </c>
      <c r="J32" s="106" t="s">
        <v>39</v>
      </c>
      <c r="L32" s="33"/>
    </row>
    <row r="33" spans="2:12" s="1" customFormat="1" ht="14.45" customHeight="1">
      <c r="B33" s="33"/>
      <c r="D33" s="97" t="s">
        <v>40</v>
      </c>
      <c r="E33" s="97" t="s">
        <v>41</v>
      </c>
      <c r="F33" s="108">
        <f>ROUND((SUM(BE97:BE181)),  2)</f>
        <v>0</v>
      </c>
      <c r="I33" s="109">
        <v>0.21</v>
      </c>
      <c r="J33" s="108">
        <f>ROUND(((SUM(BE97:BE181))*I33),  2)</f>
        <v>0</v>
      </c>
      <c r="L33" s="33"/>
    </row>
    <row r="34" spans="2:12" s="1" customFormat="1" ht="14.45" customHeight="1">
      <c r="B34" s="33"/>
      <c r="E34" s="97" t="s">
        <v>42</v>
      </c>
      <c r="F34" s="108">
        <f>ROUND((SUM(BF97:BF181)),  2)</f>
        <v>0</v>
      </c>
      <c r="I34" s="109">
        <v>0.15</v>
      </c>
      <c r="J34" s="108">
        <f>ROUND(((SUM(BF97:BF181))*I34),  2)</f>
        <v>0</v>
      </c>
      <c r="L34" s="33"/>
    </row>
    <row r="35" spans="2:12" s="1" customFormat="1" ht="14.45" hidden="1" customHeight="1">
      <c r="B35" s="33"/>
      <c r="E35" s="97" t="s">
        <v>43</v>
      </c>
      <c r="F35" s="108">
        <f>ROUND((SUM(BG97:BG181)),  2)</f>
        <v>0</v>
      </c>
      <c r="I35" s="109">
        <v>0.21</v>
      </c>
      <c r="J35" s="108">
        <f>0</f>
        <v>0</v>
      </c>
      <c r="L35" s="33"/>
    </row>
    <row r="36" spans="2:12" s="1" customFormat="1" ht="14.45" hidden="1" customHeight="1">
      <c r="B36" s="33"/>
      <c r="E36" s="97" t="s">
        <v>44</v>
      </c>
      <c r="F36" s="108">
        <f>ROUND((SUM(BH97:BH181)),  2)</f>
        <v>0</v>
      </c>
      <c r="I36" s="109">
        <v>0.15</v>
      </c>
      <c r="J36" s="108">
        <f>0</f>
        <v>0</v>
      </c>
      <c r="L36" s="33"/>
    </row>
    <row r="37" spans="2:12" s="1" customFormat="1" ht="14.45" hidden="1" customHeight="1">
      <c r="B37" s="33"/>
      <c r="E37" s="97" t="s">
        <v>45</v>
      </c>
      <c r="F37" s="108">
        <f>ROUND((SUM(BI97:BI181)),  2)</f>
        <v>0</v>
      </c>
      <c r="I37" s="109">
        <v>0</v>
      </c>
      <c r="J37" s="108">
        <f>0</f>
        <v>0</v>
      </c>
      <c r="L37" s="33"/>
    </row>
    <row r="38" spans="2:12" s="1" customFormat="1" ht="6.95" customHeight="1">
      <c r="B38" s="33"/>
      <c r="I38" s="98"/>
      <c r="L38" s="33"/>
    </row>
    <row r="39" spans="2:12" s="1" customFormat="1" ht="25.35" customHeight="1">
      <c r="B39" s="33"/>
      <c r="C39" s="110"/>
      <c r="D39" s="111" t="s">
        <v>46</v>
      </c>
      <c r="E39" s="112"/>
      <c r="F39" s="112"/>
      <c r="G39" s="113" t="s">
        <v>47</v>
      </c>
      <c r="H39" s="114" t="s">
        <v>48</v>
      </c>
      <c r="I39" s="115"/>
      <c r="J39" s="116">
        <f>SUM(J30:J37)</f>
        <v>0</v>
      </c>
      <c r="K39" s="117"/>
      <c r="L39" s="33"/>
    </row>
    <row r="40" spans="2:12" s="1" customFormat="1" ht="14.45" customHeight="1">
      <c r="B40" s="118"/>
      <c r="C40" s="119"/>
      <c r="D40" s="119"/>
      <c r="E40" s="119"/>
      <c r="F40" s="119"/>
      <c r="G40" s="119"/>
      <c r="H40" s="119"/>
      <c r="I40" s="120"/>
      <c r="J40" s="119"/>
      <c r="K40" s="119"/>
      <c r="L40" s="33"/>
    </row>
    <row r="44" spans="2:12" s="1" customFormat="1" ht="6.95" customHeight="1">
      <c r="B44" s="121"/>
      <c r="C44" s="122"/>
      <c r="D44" s="122"/>
      <c r="E44" s="122"/>
      <c r="F44" s="122"/>
      <c r="G44" s="122"/>
      <c r="H44" s="122"/>
      <c r="I44" s="123"/>
      <c r="J44" s="122"/>
      <c r="K44" s="122"/>
      <c r="L44" s="33"/>
    </row>
    <row r="45" spans="2:12" s="1" customFormat="1" ht="24.95" customHeight="1">
      <c r="B45" s="29"/>
      <c r="C45" s="18" t="s">
        <v>90</v>
      </c>
      <c r="D45" s="30"/>
      <c r="E45" s="30"/>
      <c r="F45" s="30"/>
      <c r="G45" s="30"/>
      <c r="H45" s="30"/>
      <c r="I45" s="98"/>
      <c r="J45" s="30"/>
      <c r="K45" s="30"/>
      <c r="L45" s="33"/>
    </row>
    <row r="46" spans="2:12" s="1" customFormat="1" ht="6.95" customHeight="1">
      <c r="B46" s="29"/>
      <c r="C46" s="30"/>
      <c r="D46" s="30"/>
      <c r="E46" s="30"/>
      <c r="F46" s="30"/>
      <c r="G46" s="30"/>
      <c r="H46" s="30"/>
      <c r="I46" s="98"/>
      <c r="J46" s="30"/>
      <c r="K46" s="30"/>
      <c r="L46" s="33"/>
    </row>
    <row r="47" spans="2:12" s="1" customFormat="1" ht="12" customHeight="1">
      <c r="B47" s="29"/>
      <c r="C47" s="24" t="s">
        <v>16</v>
      </c>
      <c r="D47" s="30"/>
      <c r="E47" s="30"/>
      <c r="F47" s="30"/>
      <c r="G47" s="30"/>
      <c r="H47" s="30"/>
      <c r="I47" s="98"/>
      <c r="J47" s="30"/>
      <c r="K47" s="30"/>
      <c r="L47" s="33"/>
    </row>
    <row r="48" spans="2:12" s="1" customFormat="1" ht="16.5" customHeight="1">
      <c r="B48" s="29"/>
      <c r="C48" s="30"/>
      <c r="D48" s="30"/>
      <c r="E48" s="245" t="str">
        <f>E7</f>
        <v>Oprava zásobovací rampy MŠ Barvířská</v>
      </c>
      <c r="F48" s="246"/>
      <c r="G48" s="246"/>
      <c r="H48" s="246"/>
      <c r="I48" s="98"/>
      <c r="J48" s="30"/>
      <c r="K48" s="30"/>
      <c r="L48" s="33"/>
    </row>
    <row r="49" spans="2:47" s="1" customFormat="1" ht="12" customHeight="1">
      <c r="B49" s="29"/>
      <c r="C49" s="24" t="s">
        <v>88</v>
      </c>
      <c r="D49" s="30"/>
      <c r="E49" s="30"/>
      <c r="F49" s="30"/>
      <c r="G49" s="30"/>
      <c r="H49" s="30"/>
      <c r="I49" s="98"/>
      <c r="J49" s="30"/>
      <c r="K49" s="30"/>
      <c r="L49" s="33"/>
    </row>
    <row r="50" spans="2:47" s="1" customFormat="1" ht="16.5" customHeight="1">
      <c r="B50" s="29"/>
      <c r="C50" s="30"/>
      <c r="D50" s="30"/>
      <c r="E50" s="217" t="str">
        <f>E9</f>
        <v>165c - SO 03 Oprava únikového schodiště</v>
      </c>
      <c r="F50" s="216"/>
      <c r="G50" s="216"/>
      <c r="H50" s="216"/>
      <c r="I50" s="98"/>
      <c r="J50" s="30"/>
      <c r="K50" s="30"/>
      <c r="L50" s="33"/>
    </row>
    <row r="51" spans="2:47" s="1" customFormat="1" ht="6.95" customHeight="1">
      <c r="B51" s="29"/>
      <c r="C51" s="30"/>
      <c r="D51" s="30"/>
      <c r="E51" s="30"/>
      <c r="F51" s="30"/>
      <c r="G51" s="30"/>
      <c r="H51" s="30"/>
      <c r="I51" s="98"/>
      <c r="J51" s="30"/>
      <c r="K51" s="30"/>
      <c r="L51" s="33"/>
    </row>
    <row r="52" spans="2:47" s="1" customFormat="1" ht="12" customHeight="1">
      <c r="B52" s="29"/>
      <c r="C52" s="24" t="s">
        <v>20</v>
      </c>
      <c r="D52" s="30"/>
      <c r="E52" s="30"/>
      <c r="F52" s="22" t="str">
        <f>F12</f>
        <v>Liberec</v>
      </c>
      <c r="G52" s="30"/>
      <c r="H52" s="30"/>
      <c r="I52" s="99" t="s">
        <v>22</v>
      </c>
      <c r="J52" s="50" t="str">
        <f>IF(J12="","",J12)</f>
        <v>4. 11. 2019</v>
      </c>
      <c r="K52" s="30"/>
      <c r="L52" s="33"/>
    </row>
    <row r="53" spans="2:47" s="1" customFormat="1" ht="6.95" customHeight="1">
      <c r="B53" s="29"/>
      <c r="C53" s="30"/>
      <c r="D53" s="30"/>
      <c r="E53" s="30"/>
      <c r="F53" s="30"/>
      <c r="G53" s="30"/>
      <c r="H53" s="30"/>
      <c r="I53" s="98"/>
      <c r="J53" s="30"/>
      <c r="K53" s="30"/>
      <c r="L53" s="33"/>
    </row>
    <row r="54" spans="2:47" s="1" customFormat="1" ht="13.7" customHeight="1">
      <c r="B54" s="29"/>
      <c r="C54" s="24" t="s">
        <v>24</v>
      </c>
      <c r="D54" s="30"/>
      <c r="E54" s="30"/>
      <c r="F54" s="22" t="str">
        <f>E15</f>
        <v>MML</v>
      </c>
      <c r="G54" s="30"/>
      <c r="H54" s="30"/>
      <c r="I54" s="99" t="s">
        <v>30</v>
      </c>
      <c r="J54" s="27" t="str">
        <f>E21</f>
        <v>Bortis Weinfurter</v>
      </c>
      <c r="K54" s="30"/>
      <c r="L54" s="33"/>
    </row>
    <row r="55" spans="2:47" s="1" customFormat="1" ht="13.7" customHeight="1">
      <c r="B55" s="29"/>
      <c r="C55" s="24" t="s">
        <v>28</v>
      </c>
      <c r="D55" s="30"/>
      <c r="E55" s="30"/>
      <c r="F55" s="22" t="str">
        <f>IF(E18="","",E18)</f>
        <v>Vyplň údaj</v>
      </c>
      <c r="G55" s="30"/>
      <c r="H55" s="30"/>
      <c r="I55" s="99" t="s">
        <v>33</v>
      </c>
      <c r="J55" s="27" t="str">
        <f>E24</f>
        <v>Boris Weinfurter</v>
      </c>
      <c r="K55" s="30"/>
      <c r="L55" s="33"/>
    </row>
    <row r="56" spans="2:47" s="1" customFormat="1" ht="10.35" customHeight="1">
      <c r="B56" s="29"/>
      <c r="C56" s="30"/>
      <c r="D56" s="30"/>
      <c r="E56" s="30"/>
      <c r="F56" s="30"/>
      <c r="G56" s="30"/>
      <c r="H56" s="30"/>
      <c r="I56" s="98"/>
      <c r="J56" s="30"/>
      <c r="K56" s="30"/>
      <c r="L56" s="33"/>
    </row>
    <row r="57" spans="2:47" s="1" customFormat="1" ht="29.25" customHeight="1">
      <c r="B57" s="29"/>
      <c r="C57" s="124" t="s">
        <v>91</v>
      </c>
      <c r="D57" s="125"/>
      <c r="E57" s="125"/>
      <c r="F57" s="125"/>
      <c r="G57" s="125"/>
      <c r="H57" s="125"/>
      <c r="I57" s="126"/>
      <c r="J57" s="127" t="s">
        <v>92</v>
      </c>
      <c r="K57" s="125"/>
      <c r="L57" s="33"/>
    </row>
    <row r="58" spans="2:47" s="1" customFormat="1" ht="10.35" customHeight="1">
      <c r="B58" s="29"/>
      <c r="C58" s="30"/>
      <c r="D58" s="30"/>
      <c r="E58" s="30"/>
      <c r="F58" s="30"/>
      <c r="G58" s="30"/>
      <c r="H58" s="30"/>
      <c r="I58" s="98"/>
      <c r="J58" s="30"/>
      <c r="K58" s="30"/>
      <c r="L58" s="33"/>
    </row>
    <row r="59" spans="2:47" s="1" customFormat="1" ht="22.9" customHeight="1">
      <c r="B59" s="29"/>
      <c r="C59" s="128" t="s">
        <v>93</v>
      </c>
      <c r="D59" s="30"/>
      <c r="E59" s="30"/>
      <c r="F59" s="30"/>
      <c r="G59" s="30"/>
      <c r="H59" s="30"/>
      <c r="I59" s="98"/>
      <c r="J59" s="68">
        <f>J97</f>
        <v>0</v>
      </c>
      <c r="K59" s="30"/>
      <c r="L59" s="33"/>
      <c r="AU59" s="12" t="s">
        <v>94</v>
      </c>
    </row>
    <row r="60" spans="2:47" s="7" customFormat="1" ht="24.95" customHeight="1">
      <c r="B60" s="129"/>
      <c r="C60" s="130"/>
      <c r="D60" s="131" t="s">
        <v>95</v>
      </c>
      <c r="E60" s="132"/>
      <c r="F60" s="132"/>
      <c r="G60" s="132"/>
      <c r="H60" s="132"/>
      <c r="I60" s="133"/>
      <c r="J60" s="134">
        <f>J98</f>
        <v>0</v>
      </c>
      <c r="K60" s="130"/>
      <c r="L60" s="135"/>
    </row>
    <row r="61" spans="2:47" s="8" customFormat="1" ht="19.899999999999999" customHeight="1">
      <c r="B61" s="136"/>
      <c r="C61" s="137"/>
      <c r="D61" s="138" t="s">
        <v>96</v>
      </c>
      <c r="E61" s="139"/>
      <c r="F61" s="139"/>
      <c r="G61" s="139"/>
      <c r="H61" s="139"/>
      <c r="I61" s="140"/>
      <c r="J61" s="141">
        <f>J99</f>
        <v>0</v>
      </c>
      <c r="K61" s="137"/>
      <c r="L61" s="142"/>
    </row>
    <row r="62" spans="2:47" s="8" customFormat="1" ht="19.899999999999999" customHeight="1">
      <c r="B62" s="136"/>
      <c r="C62" s="137"/>
      <c r="D62" s="138" t="s">
        <v>97</v>
      </c>
      <c r="E62" s="139"/>
      <c r="F62" s="139"/>
      <c r="G62" s="139"/>
      <c r="H62" s="139"/>
      <c r="I62" s="140"/>
      <c r="J62" s="141">
        <f>J107</f>
        <v>0</v>
      </c>
      <c r="K62" s="137"/>
      <c r="L62" s="142"/>
    </row>
    <row r="63" spans="2:47" s="8" customFormat="1" ht="19.899999999999999" customHeight="1">
      <c r="B63" s="136"/>
      <c r="C63" s="137"/>
      <c r="D63" s="138" t="s">
        <v>99</v>
      </c>
      <c r="E63" s="139"/>
      <c r="F63" s="139"/>
      <c r="G63" s="139"/>
      <c r="H63" s="139"/>
      <c r="I63" s="140"/>
      <c r="J63" s="141">
        <f>J109</f>
        <v>0</v>
      </c>
      <c r="K63" s="137"/>
      <c r="L63" s="142"/>
    </row>
    <row r="64" spans="2:47" s="8" customFormat="1" ht="19.899999999999999" customHeight="1">
      <c r="B64" s="136"/>
      <c r="C64" s="137"/>
      <c r="D64" s="138" t="s">
        <v>100</v>
      </c>
      <c r="E64" s="139"/>
      <c r="F64" s="139"/>
      <c r="G64" s="139"/>
      <c r="H64" s="139"/>
      <c r="I64" s="140"/>
      <c r="J64" s="141">
        <f>J112</f>
        <v>0</v>
      </c>
      <c r="K64" s="137"/>
      <c r="L64" s="142"/>
    </row>
    <row r="65" spans="2:12" s="8" customFormat="1" ht="19.899999999999999" customHeight="1">
      <c r="B65" s="136"/>
      <c r="C65" s="137"/>
      <c r="D65" s="138" t="s">
        <v>101</v>
      </c>
      <c r="E65" s="139"/>
      <c r="F65" s="139"/>
      <c r="G65" s="139"/>
      <c r="H65" s="139"/>
      <c r="I65" s="140"/>
      <c r="J65" s="141">
        <f>J121</f>
        <v>0</v>
      </c>
      <c r="K65" s="137"/>
      <c r="L65" s="142"/>
    </row>
    <row r="66" spans="2:12" s="8" customFormat="1" ht="19.899999999999999" customHeight="1">
      <c r="B66" s="136"/>
      <c r="C66" s="137"/>
      <c r="D66" s="138" t="s">
        <v>102</v>
      </c>
      <c r="E66" s="139"/>
      <c r="F66" s="139"/>
      <c r="G66" s="139"/>
      <c r="H66" s="139"/>
      <c r="I66" s="140"/>
      <c r="J66" s="141">
        <f>J124</f>
        <v>0</v>
      </c>
      <c r="K66" s="137"/>
      <c r="L66" s="142"/>
    </row>
    <row r="67" spans="2:12" s="8" customFormat="1" ht="19.899999999999999" customHeight="1">
      <c r="B67" s="136"/>
      <c r="C67" s="137"/>
      <c r="D67" s="138" t="s">
        <v>103</v>
      </c>
      <c r="E67" s="139"/>
      <c r="F67" s="139"/>
      <c r="G67" s="139"/>
      <c r="H67" s="139"/>
      <c r="I67" s="140"/>
      <c r="J67" s="141">
        <f>J135</f>
        <v>0</v>
      </c>
      <c r="K67" s="137"/>
      <c r="L67" s="142"/>
    </row>
    <row r="68" spans="2:12" s="8" customFormat="1" ht="19.899999999999999" customHeight="1">
      <c r="B68" s="136"/>
      <c r="C68" s="137"/>
      <c r="D68" s="138" t="s">
        <v>104</v>
      </c>
      <c r="E68" s="139"/>
      <c r="F68" s="139"/>
      <c r="G68" s="139"/>
      <c r="H68" s="139"/>
      <c r="I68" s="140"/>
      <c r="J68" s="141">
        <f>J141</f>
        <v>0</v>
      </c>
      <c r="K68" s="137"/>
      <c r="L68" s="142"/>
    </row>
    <row r="69" spans="2:12" s="7" customFormat="1" ht="24.95" customHeight="1">
      <c r="B69" s="129"/>
      <c r="C69" s="130"/>
      <c r="D69" s="131" t="s">
        <v>105</v>
      </c>
      <c r="E69" s="132"/>
      <c r="F69" s="132"/>
      <c r="G69" s="132"/>
      <c r="H69" s="132"/>
      <c r="I69" s="133"/>
      <c r="J69" s="134">
        <f>J143</f>
        <v>0</v>
      </c>
      <c r="K69" s="130"/>
      <c r="L69" s="135"/>
    </row>
    <row r="70" spans="2:12" s="8" customFormat="1" ht="19.899999999999999" customHeight="1">
      <c r="B70" s="136"/>
      <c r="C70" s="137"/>
      <c r="D70" s="138" t="s">
        <v>584</v>
      </c>
      <c r="E70" s="139"/>
      <c r="F70" s="139"/>
      <c r="G70" s="139"/>
      <c r="H70" s="139"/>
      <c r="I70" s="140"/>
      <c r="J70" s="141">
        <f>J144</f>
        <v>0</v>
      </c>
      <c r="K70" s="137"/>
      <c r="L70" s="142"/>
    </row>
    <row r="71" spans="2:12" s="8" customFormat="1" ht="19.899999999999999" customHeight="1">
      <c r="B71" s="136"/>
      <c r="C71" s="137"/>
      <c r="D71" s="138" t="s">
        <v>107</v>
      </c>
      <c r="E71" s="139"/>
      <c r="F71" s="139"/>
      <c r="G71" s="139"/>
      <c r="H71" s="139"/>
      <c r="I71" s="140"/>
      <c r="J71" s="141">
        <f>J154</f>
        <v>0</v>
      </c>
      <c r="K71" s="137"/>
      <c r="L71" s="142"/>
    </row>
    <row r="72" spans="2:12" s="7" customFormat="1" ht="24.95" customHeight="1">
      <c r="B72" s="129"/>
      <c r="C72" s="130"/>
      <c r="D72" s="131" t="s">
        <v>110</v>
      </c>
      <c r="E72" s="132"/>
      <c r="F72" s="132"/>
      <c r="G72" s="132"/>
      <c r="H72" s="132"/>
      <c r="I72" s="133"/>
      <c r="J72" s="134">
        <f>J170</f>
        <v>0</v>
      </c>
      <c r="K72" s="130"/>
      <c r="L72" s="135"/>
    </row>
    <row r="73" spans="2:12" s="7" customFormat="1" ht="24.95" customHeight="1">
      <c r="B73" s="129"/>
      <c r="C73" s="130"/>
      <c r="D73" s="131" t="s">
        <v>111</v>
      </c>
      <c r="E73" s="132"/>
      <c r="F73" s="132"/>
      <c r="G73" s="132"/>
      <c r="H73" s="132"/>
      <c r="I73" s="133"/>
      <c r="J73" s="134">
        <f>J172</f>
        <v>0</v>
      </c>
      <c r="K73" s="130"/>
      <c r="L73" s="135"/>
    </row>
    <row r="74" spans="2:12" s="7" customFormat="1" ht="24.95" customHeight="1">
      <c r="B74" s="129"/>
      <c r="C74" s="130"/>
      <c r="D74" s="131" t="s">
        <v>112</v>
      </c>
      <c r="E74" s="132"/>
      <c r="F74" s="132"/>
      <c r="G74" s="132"/>
      <c r="H74" s="132"/>
      <c r="I74" s="133"/>
      <c r="J74" s="134">
        <f>J175</f>
        <v>0</v>
      </c>
      <c r="K74" s="130"/>
      <c r="L74" s="135"/>
    </row>
    <row r="75" spans="2:12" s="8" customFormat="1" ht="19.899999999999999" customHeight="1">
      <c r="B75" s="136"/>
      <c r="C75" s="137"/>
      <c r="D75" s="138" t="s">
        <v>113</v>
      </c>
      <c r="E75" s="139"/>
      <c r="F75" s="139"/>
      <c r="G75" s="139"/>
      <c r="H75" s="139"/>
      <c r="I75" s="140"/>
      <c r="J75" s="141">
        <f>J176</f>
        <v>0</v>
      </c>
      <c r="K75" s="137"/>
      <c r="L75" s="142"/>
    </row>
    <row r="76" spans="2:12" s="8" customFormat="1" ht="19.899999999999999" customHeight="1">
      <c r="B76" s="136"/>
      <c r="C76" s="137"/>
      <c r="D76" s="138" t="s">
        <v>114</v>
      </c>
      <c r="E76" s="139"/>
      <c r="F76" s="139"/>
      <c r="G76" s="139"/>
      <c r="H76" s="139"/>
      <c r="I76" s="140"/>
      <c r="J76" s="141">
        <f>J178</f>
        <v>0</v>
      </c>
      <c r="K76" s="137"/>
      <c r="L76" s="142"/>
    </row>
    <row r="77" spans="2:12" s="8" customFormat="1" ht="19.899999999999999" customHeight="1">
      <c r="B77" s="136"/>
      <c r="C77" s="137"/>
      <c r="D77" s="138" t="s">
        <v>115</v>
      </c>
      <c r="E77" s="139"/>
      <c r="F77" s="139"/>
      <c r="G77" s="139"/>
      <c r="H77" s="139"/>
      <c r="I77" s="140"/>
      <c r="J77" s="141">
        <f>J180</f>
        <v>0</v>
      </c>
      <c r="K77" s="137"/>
      <c r="L77" s="142"/>
    </row>
    <row r="78" spans="2:12" s="1" customFormat="1" ht="21.75" customHeight="1">
      <c r="B78" s="29"/>
      <c r="C78" s="30"/>
      <c r="D78" s="30"/>
      <c r="E78" s="30"/>
      <c r="F78" s="30"/>
      <c r="G78" s="30"/>
      <c r="H78" s="30"/>
      <c r="I78" s="98"/>
      <c r="J78" s="30"/>
      <c r="K78" s="30"/>
      <c r="L78" s="33"/>
    </row>
    <row r="79" spans="2:12" s="1" customFormat="1" ht="6.95" customHeight="1">
      <c r="B79" s="41"/>
      <c r="C79" s="42"/>
      <c r="D79" s="42"/>
      <c r="E79" s="42"/>
      <c r="F79" s="42"/>
      <c r="G79" s="42"/>
      <c r="H79" s="42"/>
      <c r="I79" s="120"/>
      <c r="J79" s="42"/>
      <c r="K79" s="42"/>
      <c r="L79" s="33"/>
    </row>
    <row r="83" spans="2:20" s="1" customFormat="1" ht="6.95" customHeight="1">
      <c r="B83" s="43"/>
      <c r="C83" s="44"/>
      <c r="D83" s="44"/>
      <c r="E83" s="44"/>
      <c r="F83" s="44"/>
      <c r="G83" s="44"/>
      <c r="H83" s="44"/>
      <c r="I83" s="123"/>
      <c r="J83" s="44"/>
      <c r="K83" s="44"/>
      <c r="L83" s="33"/>
    </row>
    <row r="84" spans="2:20" s="1" customFormat="1" ht="24.95" customHeight="1">
      <c r="B84" s="29"/>
      <c r="C84" s="18" t="s">
        <v>116</v>
      </c>
      <c r="D84" s="30"/>
      <c r="E84" s="30"/>
      <c r="F84" s="30"/>
      <c r="G84" s="30"/>
      <c r="H84" s="30"/>
      <c r="I84" s="98"/>
      <c r="J84" s="30"/>
      <c r="K84" s="30"/>
      <c r="L84" s="33"/>
    </row>
    <row r="85" spans="2:20" s="1" customFormat="1" ht="6.95" customHeight="1">
      <c r="B85" s="29"/>
      <c r="C85" s="30"/>
      <c r="D85" s="30"/>
      <c r="E85" s="30"/>
      <c r="F85" s="30"/>
      <c r="G85" s="30"/>
      <c r="H85" s="30"/>
      <c r="I85" s="98"/>
      <c r="J85" s="30"/>
      <c r="K85" s="30"/>
      <c r="L85" s="33"/>
    </row>
    <row r="86" spans="2:20" s="1" customFormat="1" ht="12" customHeight="1">
      <c r="B86" s="29"/>
      <c r="C86" s="24" t="s">
        <v>16</v>
      </c>
      <c r="D86" s="30"/>
      <c r="E86" s="30"/>
      <c r="F86" s="30"/>
      <c r="G86" s="30"/>
      <c r="H86" s="30"/>
      <c r="I86" s="98"/>
      <c r="J86" s="30"/>
      <c r="K86" s="30"/>
      <c r="L86" s="33"/>
    </row>
    <row r="87" spans="2:20" s="1" customFormat="1" ht="16.5" customHeight="1">
      <c r="B87" s="29"/>
      <c r="C87" s="30"/>
      <c r="D87" s="30"/>
      <c r="E87" s="245" t="str">
        <f>E7</f>
        <v>Oprava zásobovací rampy MŠ Barvířská</v>
      </c>
      <c r="F87" s="246"/>
      <c r="G87" s="246"/>
      <c r="H87" s="246"/>
      <c r="I87" s="98"/>
      <c r="J87" s="30"/>
      <c r="K87" s="30"/>
      <c r="L87" s="33"/>
    </row>
    <row r="88" spans="2:20" s="1" customFormat="1" ht="12" customHeight="1">
      <c r="B88" s="29"/>
      <c r="C88" s="24" t="s">
        <v>88</v>
      </c>
      <c r="D88" s="30"/>
      <c r="E88" s="30"/>
      <c r="F88" s="30"/>
      <c r="G88" s="30"/>
      <c r="H88" s="30"/>
      <c r="I88" s="98"/>
      <c r="J88" s="30"/>
      <c r="K88" s="30"/>
      <c r="L88" s="33"/>
    </row>
    <row r="89" spans="2:20" s="1" customFormat="1" ht="16.5" customHeight="1">
      <c r="B89" s="29"/>
      <c r="C89" s="30"/>
      <c r="D89" s="30"/>
      <c r="E89" s="217" t="str">
        <f>E9</f>
        <v>165c - SO 03 Oprava únikového schodiště</v>
      </c>
      <c r="F89" s="216"/>
      <c r="G89" s="216"/>
      <c r="H89" s="216"/>
      <c r="I89" s="98"/>
      <c r="J89" s="30"/>
      <c r="K89" s="30"/>
      <c r="L89" s="33"/>
    </row>
    <row r="90" spans="2:20" s="1" customFormat="1" ht="6.95" customHeight="1">
      <c r="B90" s="29"/>
      <c r="C90" s="30"/>
      <c r="D90" s="30"/>
      <c r="E90" s="30"/>
      <c r="F90" s="30"/>
      <c r="G90" s="30"/>
      <c r="H90" s="30"/>
      <c r="I90" s="98"/>
      <c r="J90" s="30"/>
      <c r="K90" s="30"/>
      <c r="L90" s="33"/>
    </row>
    <row r="91" spans="2:20" s="1" customFormat="1" ht="12" customHeight="1">
      <c r="B91" s="29"/>
      <c r="C91" s="24" t="s">
        <v>20</v>
      </c>
      <c r="D91" s="30"/>
      <c r="E91" s="30"/>
      <c r="F91" s="22" t="str">
        <f>F12</f>
        <v>Liberec</v>
      </c>
      <c r="G91" s="30"/>
      <c r="H91" s="30"/>
      <c r="I91" s="99" t="s">
        <v>22</v>
      </c>
      <c r="J91" s="50" t="str">
        <f>IF(J12="","",J12)</f>
        <v>4. 11. 2019</v>
      </c>
      <c r="K91" s="30"/>
      <c r="L91" s="33"/>
    </row>
    <row r="92" spans="2:20" s="1" customFormat="1" ht="6.95" customHeight="1">
      <c r="B92" s="29"/>
      <c r="C92" s="30"/>
      <c r="D92" s="30"/>
      <c r="E92" s="30"/>
      <c r="F92" s="30"/>
      <c r="G92" s="30"/>
      <c r="H92" s="30"/>
      <c r="I92" s="98"/>
      <c r="J92" s="30"/>
      <c r="K92" s="30"/>
      <c r="L92" s="33"/>
    </row>
    <row r="93" spans="2:20" s="1" customFormat="1" ht="13.7" customHeight="1">
      <c r="B93" s="29"/>
      <c r="C93" s="24" t="s">
        <v>24</v>
      </c>
      <c r="D93" s="30"/>
      <c r="E93" s="30"/>
      <c r="F93" s="22" t="str">
        <f>E15</f>
        <v>MML</v>
      </c>
      <c r="G93" s="30"/>
      <c r="H93" s="30"/>
      <c r="I93" s="99" t="s">
        <v>30</v>
      </c>
      <c r="J93" s="27" t="str">
        <f>E21</f>
        <v>Bortis Weinfurter</v>
      </c>
      <c r="K93" s="30"/>
      <c r="L93" s="33"/>
    </row>
    <row r="94" spans="2:20" s="1" customFormat="1" ht="13.7" customHeight="1">
      <c r="B94" s="29"/>
      <c r="C94" s="24" t="s">
        <v>28</v>
      </c>
      <c r="D94" s="30"/>
      <c r="E94" s="30"/>
      <c r="F94" s="22" t="str">
        <f>IF(E18="","",E18)</f>
        <v>Vyplň údaj</v>
      </c>
      <c r="G94" s="30"/>
      <c r="H94" s="30"/>
      <c r="I94" s="99" t="s">
        <v>33</v>
      </c>
      <c r="J94" s="27" t="str">
        <f>E24</f>
        <v>Boris Weinfurter</v>
      </c>
      <c r="K94" s="30"/>
      <c r="L94" s="33"/>
    </row>
    <row r="95" spans="2:20" s="1" customFormat="1" ht="10.35" customHeight="1">
      <c r="B95" s="29"/>
      <c r="C95" s="30"/>
      <c r="D95" s="30"/>
      <c r="E95" s="30"/>
      <c r="F95" s="30"/>
      <c r="G95" s="30"/>
      <c r="H95" s="30"/>
      <c r="I95" s="98"/>
      <c r="J95" s="30"/>
      <c r="K95" s="30"/>
      <c r="L95" s="33"/>
    </row>
    <row r="96" spans="2:20" s="9" customFormat="1" ht="29.25" customHeight="1">
      <c r="B96" s="143"/>
      <c r="C96" s="144" t="s">
        <v>117</v>
      </c>
      <c r="D96" s="145" t="s">
        <v>55</v>
      </c>
      <c r="E96" s="145" t="s">
        <v>51</v>
      </c>
      <c r="F96" s="145" t="s">
        <v>52</v>
      </c>
      <c r="G96" s="145" t="s">
        <v>118</v>
      </c>
      <c r="H96" s="145" t="s">
        <v>119</v>
      </c>
      <c r="I96" s="146" t="s">
        <v>120</v>
      </c>
      <c r="J96" s="147" t="s">
        <v>92</v>
      </c>
      <c r="K96" s="148" t="s">
        <v>121</v>
      </c>
      <c r="L96" s="149"/>
      <c r="M96" s="59" t="s">
        <v>1</v>
      </c>
      <c r="N96" s="60" t="s">
        <v>40</v>
      </c>
      <c r="O96" s="60" t="s">
        <v>122</v>
      </c>
      <c r="P96" s="60" t="s">
        <v>123</v>
      </c>
      <c r="Q96" s="60" t="s">
        <v>124</v>
      </c>
      <c r="R96" s="60" t="s">
        <v>125</v>
      </c>
      <c r="S96" s="60" t="s">
        <v>126</v>
      </c>
      <c r="T96" s="61" t="s">
        <v>127</v>
      </c>
    </row>
    <row r="97" spans="2:65" s="1" customFormat="1" ht="22.9" customHeight="1">
      <c r="B97" s="29"/>
      <c r="C97" s="66" t="s">
        <v>128</v>
      </c>
      <c r="D97" s="30"/>
      <c r="E97" s="30"/>
      <c r="F97" s="30"/>
      <c r="G97" s="30"/>
      <c r="H97" s="30"/>
      <c r="I97" s="98"/>
      <c r="J97" s="150">
        <f>BK97</f>
        <v>0</v>
      </c>
      <c r="K97" s="30"/>
      <c r="L97" s="33"/>
      <c r="M97" s="62"/>
      <c r="N97" s="63"/>
      <c r="O97" s="63"/>
      <c r="P97" s="151">
        <f>P98+P143+P170+P172+P175</f>
        <v>0</v>
      </c>
      <c r="Q97" s="63"/>
      <c r="R97" s="151">
        <f>R98+R143+R170+R172+R175</f>
        <v>8.3492040000000003</v>
      </c>
      <c r="S97" s="63"/>
      <c r="T97" s="152">
        <f>T98+T143+T170+T172+T175</f>
        <v>5.3003999999999998</v>
      </c>
      <c r="AT97" s="12" t="s">
        <v>69</v>
      </c>
      <c r="AU97" s="12" t="s">
        <v>94</v>
      </c>
      <c r="BK97" s="153">
        <f>BK98+BK143+BK170+BK172+BK175</f>
        <v>0</v>
      </c>
    </row>
    <row r="98" spans="2:65" s="10" customFormat="1" ht="25.9" customHeight="1">
      <c r="B98" s="154"/>
      <c r="C98" s="155"/>
      <c r="D98" s="156" t="s">
        <v>69</v>
      </c>
      <c r="E98" s="157" t="s">
        <v>129</v>
      </c>
      <c r="F98" s="157" t="s">
        <v>130</v>
      </c>
      <c r="G98" s="155"/>
      <c r="H98" s="155"/>
      <c r="I98" s="158"/>
      <c r="J98" s="159">
        <f>BK98</f>
        <v>0</v>
      </c>
      <c r="K98" s="155"/>
      <c r="L98" s="160"/>
      <c r="M98" s="161"/>
      <c r="N98" s="162"/>
      <c r="O98" s="162"/>
      <c r="P98" s="163">
        <f>P99+P107+P109+P112+P121+P124+P135+P141</f>
        <v>0</v>
      </c>
      <c r="Q98" s="162"/>
      <c r="R98" s="163">
        <f>R99+R107+R109+R112+R121+R124+R135+R141</f>
        <v>5.5900400000000001</v>
      </c>
      <c r="S98" s="162"/>
      <c r="T98" s="164">
        <f>T99+T107+T109+T112+T121+T124+T135+T141</f>
        <v>4.9260000000000002</v>
      </c>
      <c r="AR98" s="165" t="s">
        <v>78</v>
      </c>
      <c r="AT98" s="166" t="s">
        <v>69</v>
      </c>
      <c r="AU98" s="166" t="s">
        <v>70</v>
      </c>
      <c r="AY98" s="165" t="s">
        <v>131</v>
      </c>
      <c r="BK98" s="167">
        <f>BK99+BK107+BK109+BK112+BK121+BK124+BK135+BK141</f>
        <v>0</v>
      </c>
    </row>
    <row r="99" spans="2:65" s="10" customFormat="1" ht="22.9" customHeight="1">
      <c r="B99" s="154"/>
      <c r="C99" s="155"/>
      <c r="D99" s="156" t="s">
        <v>69</v>
      </c>
      <c r="E99" s="168" t="s">
        <v>78</v>
      </c>
      <c r="F99" s="168" t="s">
        <v>132</v>
      </c>
      <c r="G99" s="155"/>
      <c r="H99" s="155"/>
      <c r="I99" s="158"/>
      <c r="J99" s="169">
        <f>BK99</f>
        <v>0</v>
      </c>
      <c r="K99" s="155"/>
      <c r="L99" s="160"/>
      <c r="M99" s="161"/>
      <c r="N99" s="162"/>
      <c r="O99" s="162"/>
      <c r="P99" s="163">
        <f>SUM(P100:P106)</f>
        <v>0</v>
      </c>
      <c r="Q99" s="162"/>
      <c r="R99" s="163">
        <f>SUM(R100:R106)</f>
        <v>0</v>
      </c>
      <c r="S99" s="162"/>
      <c r="T99" s="164">
        <f>SUM(T100:T106)</f>
        <v>0</v>
      </c>
      <c r="AR99" s="165" t="s">
        <v>78</v>
      </c>
      <c r="AT99" s="166" t="s">
        <v>69</v>
      </c>
      <c r="AU99" s="166" t="s">
        <v>78</v>
      </c>
      <c r="AY99" s="165" t="s">
        <v>131</v>
      </c>
      <c r="BK99" s="167">
        <f>SUM(BK100:BK106)</f>
        <v>0</v>
      </c>
    </row>
    <row r="100" spans="2:65" s="1" customFormat="1" ht="16.5" customHeight="1">
      <c r="B100" s="29"/>
      <c r="C100" s="170" t="s">
        <v>149</v>
      </c>
      <c r="D100" s="170" t="s">
        <v>134</v>
      </c>
      <c r="E100" s="171" t="s">
        <v>135</v>
      </c>
      <c r="F100" s="172" t="s">
        <v>136</v>
      </c>
      <c r="G100" s="173" t="s">
        <v>137</v>
      </c>
      <c r="H100" s="174">
        <v>1.5</v>
      </c>
      <c r="I100" s="175"/>
      <c r="J100" s="176">
        <f t="shared" ref="J100:J106" si="0">ROUND(I100*H100,2)</f>
        <v>0</v>
      </c>
      <c r="K100" s="172" t="s">
        <v>138</v>
      </c>
      <c r="L100" s="33"/>
      <c r="M100" s="177" t="s">
        <v>1</v>
      </c>
      <c r="N100" s="178" t="s">
        <v>41</v>
      </c>
      <c r="O100" s="55"/>
      <c r="P100" s="179">
        <f t="shared" ref="P100:P106" si="1">O100*H100</f>
        <v>0</v>
      </c>
      <c r="Q100" s="179">
        <v>0</v>
      </c>
      <c r="R100" s="179">
        <f t="shared" ref="R100:R106" si="2">Q100*H100</f>
        <v>0</v>
      </c>
      <c r="S100" s="179">
        <v>0</v>
      </c>
      <c r="T100" s="180">
        <f t="shared" ref="T100:T106" si="3">S100*H100</f>
        <v>0</v>
      </c>
      <c r="AR100" s="12" t="s">
        <v>139</v>
      </c>
      <c r="AT100" s="12" t="s">
        <v>134</v>
      </c>
      <c r="AU100" s="12" t="s">
        <v>80</v>
      </c>
      <c r="AY100" s="12" t="s">
        <v>131</v>
      </c>
      <c r="BE100" s="181">
        <f t="shared" ref="BE100:BE106" si="4">IF(N100="základní",J100,0)</f>
        <v>0</v>
      </c>
      <c r="BF100" s="181">
        <f t="shared" ref="BF100:BF106" si="5">IF(N100="snížená",J100,0)</f>
        <v>0</v>
      </c>
      <c r="BG100" s="181">
        <f t="shared" ref="BG100:BG106" si="6">IF(N100="zákl. přenesená",J100,0)</f>
        <v>0</v>
      </c>
      <c r="BH100" s="181">
        <f t="shared" ref="BH100:BH106" si="7">IF(N100="sníž. přenesená",J100,0)</f>
        <v>0</v>
      </c>
      <c r="BI100" s="181">
        <f t="shared" ref="BI100:BI106" si="8">IF(N100="nulová",J100,0)</f>
        <v>0</v>
      </c>
      <c r="BJ100" s="12" t="s">
        <v>78</v>
      </c>
      <c r="BK100" s="181">
        <f t="shared" ref="BK100:BK106" si="9">ROUND(I100*H100,2)</f>
        <v>0</v>
      </c>
      <c r="BL100" s="12" t="s">
        <v>139</v>
      </c>
      <c r="BM100" s="12" t="s">
        <v>585</v>
      </c>
    </row>
    <row r="101" spans="2:65" s="1" customFormat="1" ht="16.5" customHeight="1">
      <c r="B101" s="29"/>
      <c r="C101" s="170" t="s">
        <v>7</v>
      </c>
      <c r="D101" s="170" t="s">
        <v>134</v>
      </c>
      <c r="E101" s="171" t="s">
        <v>142</v>
      </c>
      <c r="F101" s="172" t="s">
        <v>143</v>
      </c>
      <c r="G101" s="173" t="s">
        <v>137</v>
      </c>
      <c r="H101" s="174">
        <v>1.5</v>
      </c>
      <c r="I101" s="175"/>
      <c r="J101" s="176">
        <f t="shared" si="0"/>
        <v>0</v>
      </c>
      <c r="K101" s="172" t="s">
        <v>138</v>
      </c>
      <c r="L101" s="33"/>
      <c r="M101" s="177" t="s">
        <v>1</v>
      </c>
      <c r="N101" s="178" t="s">
        <v>41</v>
      </c>
      <c r="O101" s="55"/>
      <c r="P101" s="179">
        <f t="shared" si="1"/>
        <v>0</v>
      </c>
      <c r="Q101" s="179">
        <v>0</v>
      </c>
      <c r="R101" s="179">
        <f t="shared" si="2"/>
        <v>0</v>
      </c>
      <c r="S101" s="179">
        <v>0</v>
      </c>
      <c r="T101" s="180">
        <f t="shared" si="3"/>
        <v>0</v>
      </c>
      <c r="AR101" s="12" t="s">
        <v>139</v>
      </c>
      <c r="AT101" s="12" t="s">
        <v>134</v>
      </c>
      <c r="AU101" s="12" t="s">
        <v>80</v>
      </c>
      <c r="AY101" s="12" t="s">
        <v>131</v>
      </c>
      <c r="BE101" s="181">
        <f t="shared" si="4"/>
        <v>0</v>
      </c>
      <c r="BF101" s="181">
        <f t="shared" si="5"/>
        <v>0</v>
      </c>
      <c r="BG101" s="181">
        <f t="shared" si="6"/>
        <v>0</v>
      </c>
      <c r="BH101" s="181">
        <f t="shared" si="7"/>
        <v>0</v>
      </c>
      <c r="BI101" s="181">
        <f t="shared" si="8"/>
        <v>0</v>
      </c>
      <c r="BJ101" s="12" t="s">
        <v>78</v>
      </c>
      <c r="BK101" s="181">
        <f t="shared" si="9"/>
        <v>0</v>
      </c>
      <c r="BL101" s="12" t="s">
        <v>139</v>
      </c>
      <c r="BM101" s="12" t="s">
        <v>586</v>
      </c>
    </row>
    <row r="102" spans="2:65" s="1" customFormat="1" ht="22.5" customHeight="1">
      <c r="B102" s="29"/>
      <c r="C102" s="170" t="s">
        <v>351</v>
      </c>
      <c r="D102" s="170" t="s">
        <v>134</v>
      </c>
      <c r="E102" s="171" t="s">
        <v>587</v>
      </c>
      <c r="F102" s="172" t="s">
        <v>588</v>
      </c>
      <c r="G102" s="173" t="s">
        <v>137</v>
      </c>
      <c r="H102" s="174">
        <v>0.6</v>
      </c>
      <c r="I102" s="175"/>
      <c r="J102" s="176">
        <f t="shared" si="0"/>
        <v>0</v>
      </c>
      <c r="K102" s="172" t="s">
        <v>138</v>
      </c>
      <c r="L102" s="33"/>
      <c r="M102" s="177" t="s">
        <v>1</v>
      </c>
      <c r="N102" s="178" t="s">
        <v>41</v>
      </c>
      <c r="O102" s="55"/>
      <c r="P102" s="179">
        <f t="shared" si="1"/>
        <v>0</v>
      </c>
      <c r="Q102" s="179">
        <v>0</v>
      </c>
      <c r="R102" s="179">
        <f t="shared" si="2"/>
        <v>0</v>
      </c>
      <c r="S102" s="179">
        <v>0</v>
      </c>
      <c r="T102" s="180">
        <f t="shared" si="3"/>
        <v>0</v>
      </c>
      <c r="AR102" s="12" t="s">
        <v>139</v>
      </c>
      <c r="AT102" s="12" t="s">
        <v>134</v>
      </c>
      <c r="AU102" s="12" t="s">
        <v>80</v>
      </c>
      <c r="AY102" s="12" t="s">
        <v>131</v>
      </c>
      <c r="BE102" s="181">
        <f t="shared" si="4"/>
        <v>0</v>
      </c>
      <c r="BF102" s="181">
        <f t="shared" si="5"/>
        <v>0</v>
      </c>
      <c r="BG102" s="181">
        <f t="shared" si="6"/>
        <v>0</v>
      </c>
      <c r="BH102" s="181">
        <f t="shared" si="7"/>
        <v>0</v>
      </c>
      <c r="BI102" s="181">
        <f t="shared" si="8"/>
        <v>0</v>
      </c>
      <c r="BJ102" s="12" t="s">
        <v>78</v>
      </c>
      <c r="BK102" s="181">
        <f t="shared" si="9"/>
        <v>0</v>
      </c>
      <c r="BL102" s="12" t="s">
        <v>139</v>
      </c>
      <c r="BM102" s="12" t="s">
        <v>589</v>
      </c>
    </row>
    <row r="103" spans="2:65" s="1" customFormat="1" ht="16.5" customHeight="1">
      <c r="B103" s="29"/>
      <c r="C103" s="170" t="s">
        <v>162</v>
      </c>
      <c r="D103" s="170" t="s">
        <v>134</v>
      </c>
      <c r="E103" s="171" t="s">
        <v>146</v>
      </c>
      <c r="F103" s="172" t="s">
        <v>147</v>
      </c>
      <c r="G103" s="173" t="s">
        <v>137</v>
      </c>
      <c r="H103" s="174">
        <v>1.5</v>
      </c>
      <c r="I103" s="175"/>
      <c r="J103" s="176">
        <f t="shared" si="0"/>
        <v>0</v>
      </c>
      <c r="K103" s="172" t="s">
        <v>138</v>
      </c>
      <c r="L103" s="33"/>
      <c r="M103" s="177" t="s">
        <v>1</v>
      </c>
      <c r="N103" s="178" t="s">
        <v>41</v>
      </c>
      <c r="O103" s="55"/>
      <c r="P103" s="179">
        <f t="shared" si="1"/>
        <v>0</v>
      </c>
      <c r="Q103" s="179">
        <v>0</v>
      </c>
      <c r="R103" s="179">
        <f t="shared" si="2"/>
        <v>0</v>
      </c>
      <c r="S103" s="179">
        <v>0</v>
      </c>
      <c r="T103" s="180">
        <f t="shared" si="3"/>
        <v>0</v>
      </c>
      <c r="AR103" s="12" t="s">
        <v>139</v>
      </c>
      <c r="AT103" s="12" t="s">
        <v>134</v>
      </c>
      <c r="AU103" s="12" t="s">
        <v>80</v>
      </c>
      <c r="AY103" s="12" t="s">
        <v>131</v>
      </c>
      <c r="BE103" s="181">
        <f t="shared" si="4"/>
        <v>0</v>
      </c>
      <c r="BF103" s="181">
        <f t="shared" si="5"/>
        <v>0</v>
      </c>
      <c r="BG103" s="181">
        <f t="shared" si="6"/>
        <v>0</v>
      </c>
      <c r="BH103" s="181">
        <f t="shared" si="7"/>
        <v>0</v>
      </c>
      <c r="BI103" s="181">
        <f t="shared" si="8"/>
        <v>0</v>
      </c>
      <c r="BJ103" s="12" t="s">
        <v>78</v>
      </c>
      <c r="BK103" s="181">
        <f t="shared" si="9"/>
        <v>0</v>
      </c>
      <c r="BL103" s="12" t="s">
        <v>139</v>
      </c>
      <c r="BM103" s="12" t="s">
        <v>590</v>
      </c>
    </row>
    <row r="104" spans="2:65" s="1" customFormat="1" ht="16.5" customHeight="1">
      <c r="B104" s="29"/>
      <c r="C104" s="170" t="s">
        <v>231</v>
      </c>
      <c r="D104" s="170" t="s">
        <v>134</v>
      </c>
      <c r="E104" s="171" t="s">
        <v>150</v>
      </c>
      <c r="F104" s="172" t="s">
        <v>151</v>
      </c>
      <c r="G104" s="173" t="s">
        <v>137</v>
      </c>
      <c r="H104" s="174">
        <v>1.5</v>
      </c>
      <c r="I104" s="175"/>
      <c r="J104" s="176">
        <f t="shared" si="0"/>
        <v>0</v>
      </c>
      <c r="K104" s="172" t="s">
        <v>138</v>
      </c>
      <c r="L104" s="33"/>
      <c r="M104" s="177" t="s">
        <v>1</v>
      </c>
      <c r="N104" s="178" t="s">
        <v>41</v>
      </c>
      <c r="O104" s="55"/>
      <c r="P104" s="179">
        <f t="shared" si="1"/>
        <v>0</v>
      </c>
      <c r="Q104" s="179">
        <v>0</v>
      </c>
      <c r="R104" s="179">
        <f t="shared" si="2"/>
        <v>0</v>
      </c>
      <c r="S104" s="179">
        <v>0</v>
      </c>
      <c r="T104" s="180">
        <f t="shared" si="3"/>
        <v>0</v>
      </c>
      <c r="AR104" s="12" t="s">
        <v>139</v>
      </c>
      <c r="AT104" s="12" t="s">
        <v>134</v>
      </c>
      <c r="AU104" s="12" t="s">
        <v>80</v>
      </c>
      <c r="AY104" s="12" t="s">
        <v>131</v>
      </c>
      <c r="BE104" s="181">
        <f t="shared" si="4"/>
        <v>0</v>
      </c>
      <c r="BF104" s="181">
        <f t="shared" si="5"/>
        <v>0</v>
      </c>
      <c r="BG104" s="181">
        <f t="shared" si="6"/>
        <v>0</v>
      </c>
      <c r="BH104" s="181">
        <f t="shared" si="7"/>
        <v>0</v>
      </c>
      <c r="BI104" s="181">
        <f t="shared" si="8"/>
        <v>0</v>
      </c>
      <c r="BJ104" s="12" t="s">
        <v>78</v>
      </c>
      <c r="BK104" s="181">
        <f t="shared" si="9"/>
        <v>0</v>
      </c>
      <c r="BL104" s="12" t="s">
        <v>139</v>
      </c>
      <c r="BM104" s="12" t="s">
        <v>591</v>
      </c>
    </row>
    <row r="105" spans="2:65" s="1" customFormat="1" ht="16.5" customHeight="1">
      <c r="B105" s="29"/>
      <c r="C105" s="170" t="s">
        <v>219</v>
      </c>
      <c r="D105" s="170" t="s">
        <v>134</v>
      </c>
      <c r="E105" s="171" t="s">
        <v>153</v>
      </c>
      <c r="F105" s="172" t="s">
        <v>154</v>
      </c>
      <c r="G105" s="173" t="s">
        <v>137</v>
      </c>
      <c r="H105" s="174">
        <v>1.5</v>
      </c>
      <c r="I105" s="175"/>
      <c r="J105" s="176">
        <f t="shared" si="0"/>
        <v>0</v>
      </c>
      <c r="K105" s="172" t="s">
        <v>138</v>
      </c>
      <c r="L105" s="33"/>
      <c r="M105" s="177" t="s">
        <v>1</v>
      </c>
      <c r="N105" s="178" t="s">
        <v>41</v>
      </c>
      <c r="O105" s="55"/>
      <c r="P105" s="179">
        <f t="shared" si="1"/>
        <v>0</v>
      </c>
      <c r="Q105" s="179">
        <v>0</v>
      </c>
      <c r="R105" s="179">
        <f t="shared" si="2"/>
        <v>0</v>
      </c>
      <c r="S105" s="179">
        <v>0</v>
      </c>
      <c r="T105" s="180">
        <f t="shared" si="3"/>
        <v>0</v>
      </c>
      <c r="AR105" s="12" t="s">
        <v>139</v>
      </c>
      <c r="AT105" s="12" t="s">
        <v>134</v>
      </c>
      <c r="AU105" s="12" t="s">
        <v>80</v>
      </c>
      <c r="AY105" s="12" t="s">
        <v>131</v>
      </c>
      <c r="BE105" s="181">
        <f t="shared" si="4"/>
        <v>0</v>
      </c>
      <c r="BF105" s="181">
        <f t="shared" si="5"/>
        <v>0</v>
      </c>
      <c r="BG105" s="181">
        <f t="shared" si="6"/>
        <v>0</v>
      </c>
      <c r="BH105" s="181">
        <f t="shared" si="7"/>
        <v>0</v>
      </c>
      <c r="BI105" s="181">
        <f t="shared" si="8"/>
        <v>0</v>
      </c>
      <c r="BJ105" s="12" t="s">
        <v>78</v>
      </c>
      <c r="BK105" s="181">
        <f t="shared" si="9"/>
        <v>0</v>
      </c>
      <c r="BL105" s="12" t="s">
        <v>139</v>
      </c>
      <c r="BM105" s="12" t="s">
        <v>592</v>
      </c>
    </row>
    <row r="106" spans="2:65" s="1" customFormat="1" ht="16.5" customHeight="1">
      <c r="B106" s="29"/>
      <c r="C106" s="170" t="s">
        <v>223</v>
      </c>
      <c r="D106" s="170" t="s">
        <v>134</v>
      </c>
      <c r="E106" s="171" t="s">
        <v>157</v>
      </c>
      <c r="F106" s="172" t="s">
        <v>158</v>
      </c>
      <c r="G106" s="173" t="s">
        <v>159</v>
      </c>
      <c r="H106" s="174">
        <v>2.6</v>
      </c>
      <c r="I106" s="175"/>
      <c r="J106" s="176">
        <f t="shared" si="0"/>
        <v>0</v>
      </c>
      <c r="K106" s="172" t="s">
        <v>138</v>
      </c>
      <c r="L106" s="33"/>
      <c r="M106" s="177" t="s">
        <v>1</v>
      </c>
      <c r="N106" s="178" t="s">
        <v>41</v>
      </c>
      <c r="O106" s="55"/>
      <c r="P106" s="179">
        <f t="shared" si="1"/>
        <v>0</v>
      </c>
      <c r="Q106" s="179">
        <v>0</v>
      </c>
      <c r="R106" s="179">
        <f t="shared" si="2"/>
        <v>0</v>
      </c>
      <c r="S106" s="179">
        <v>0</v>
      </c>
      <c r="T106" s="180">
        <f t="shared" si="3"/>
        <v>0</v>
      </c>
      <c r="AR106" s="12" t="s">
        <v>139</v>
      </c>
      <c r="AT106" s="12" t="s">
        <v>134</v>
      </c>
      <c r="AU106" s="12" t="s">
        <v>80</v>
      </c>
      <c r="AY106" s="12" t="s">
        <v>131</v>
      </c>
      <c r="BE106" s="181">
        <f t="shared" si="4"/>
        <v>0</v>
      </c>
      <c r="BF106" s="181">
        <f t="shared" si="5"/>
        <v>0</v>
      </c>
      <c r="BG106" s="181">
        <f t="shared" si="6"/>
        <v>0</v>
      </c>
      <c r="BH106" s="181">
        <f t="shared" si="7"/>
        <v>0</v>
      </c>
      <c r="BI106" s="181">
        <f t="shared" si="8"/>
        <v>0</v>
      </c>
      <c r="BJ106" s="12" t="s">
        <v>78</v>
      </c>
      <c r="BK106" s="181">
        <f t="shared" si="9"/>
        <v>0</v>
      </c>
      <c r="BL106" s="12" t="s">
        <v>139</v>
      </c>
      <c r="BM106" s="12" t="s">
        <v>593</v>
      </c>
    </row>
    <row r="107" spans="2:65" s="10" customFormat="1" ht="22.9" customHeight="1">
      <c r="B107" s="154"/>
      <c r="C107" s="155"/>
      <c r="D107" s="156" t="s">
        <v>69</v>
      </c>
      <c r="E107" s="168" t="s">
        <v>80</v>
      </c>
      <c r="F107" s="168" t="s">
        <v>161</v>
      </c>
      <c r="G107" s="155"/>
      <c r="H107" s="155"/>
      <c r="I107" s="158"/>
      <c r="J107" s="169">
        <f>BK107</f>
        <v>0</v>
      </c>
      <c r="K107" s="155"/>
      <c r="L107" s="160"/>
      <c r="M107" s="161"/>
      <c r="N107" s="162"/>
      <c r="O107" s="162"/>
      <c r="P107" s="163">
        <f>P108</f>
        <v>0</v>
      </c>
      <c r="Q107" s="162"/>
      <c r="R107" s="163">
        <f>R108</f>
        <v>3.3845099999999997</v>
      </c>
      <c r="S107" s="162"/>
      <c r="T107" s="164">
        <f>T108</f>
        <v>0</v>
      </c>
      <c r="AR107" s="165" t="s">
        <v>78</v>
      </c>
      <c r="AT107" s="166" t="s">
        <v>69</v>
      </c>
      <c r="AU107" s="166" t="s">
        <v>78</v>
      </c>
      <c r="AY107" s="165" t="s">
        <v>131</v>
      </c>
      <c r="BK107" s="167">
        <f>BK108</f>
        <v>0</v>
      </c>
    </row>
    <row r="108" spans="2:65" s="1" customFormat="1" ht="16.5" customHeight="1">
      <c r="B108" s="29"/>
      <c r="C108" s="170" t="s">
        <v>156</v>
      </c>
      <c r="D108" s="170" t="s">
        <v>134</v>
      </c>
      <c r="E108" s="171" t="s">
        <v>163</v>
      </c>
      <c r="F108" s="172" t="s">
        <v>594</v>
      </c>
      <c r="G108" s="173" t="s">
        <v>137</v>
      </c>
      <c r="H108" s="174">
        <v>1.5</v>
      </c>
      <c r="I108" s="175"/>
      <c r="J108" s="176">
        <f>ROUND(I108*H108,2)</f>
        <v>0</v>
      </c>
      <c r="K108" s="172" t="s">
        <v>138</v>
      </c>
      <c r="L108" s="33"/>
      <c r="M108" s="177" t="s">
        <v>1</v>
      </c>
      <c r="N108" s="178" t="s">
        <v>41</v>
      </c>
      <c r="O108" s="55"/>
      <c r="P108" s="179">
        <f>O108*H108</f>
        <v>0</v>
      </c>
      <c r="Q108" s="179">
        <v>2.2563399999999998</v>
      </c>
      <c r="R108" s="179">
        <f>Q108*H108</f>
        <v>3.3845099999999997</v>
      </c>
      <c r="S108" s="179">
        <v>0</v>
      </c>
      <c r="T108" s="180">
        <f>S108*H108</f>
        <v>0</v>
      </c>
      <c r="AR108" s="12" t="s">
        <v>139</v>
      </c>
      <c r="AT108" s="12" t="s">
        <v>134</v>
      </c>
      <c r="AU108" s="12" t="s">
        <v>80</v>
      </c>
      <c r="AY108" s="12" t="s">
        <v>131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12" t="s">
        <v>78</v>
      </c>
      <c r="BK108" s="181">
        <f>ROUND(I108*H108,2)</f>
        <v>0</v>
      </c>
      <c r="BL108" s="12" t="s">
        <v>139</v>
      </c>
      <c r="BM108" s="12" t="s">
        <v>595</v>
      </c>
    </row>
    <row r="109" spans="2:65" s="10" customFormat="1" ht="22.9" customHeight="1">
      <c r="B109" s="154"/>
      <c r="C109" s="155"/>
      <c r="D109" s="156" t="s">
        <v>69</v>
      </c>
      <c r="E109" s="168" t="s">
        <v>139</v>
      </c>
      <c r="F109" s="168" t="s">
        <v>187</v>
      </c>
      <c r="G109" s="155"/>
      <c r="H109" s="155"/>
      <c r="I109" s="158"/>
      <c r="J109" s="169">
        <f>BK109</f>
        <v>0</v>
      </c>
      <c r="K109" s="155"/>
      <c r="L109" s="160"/>
      <c r="M109" s="161"/>
      <c r="N109" s="162"/>
      <c r="O109" s="162"/>
      <c r="P109" s="163">
        <f>SUM(P110:P111)</f>
        <v>0</v>
      </c>
      <c r="Q109" s="162"/>
      <c r="R109" s="163">
        <f>SUM(R110:R111)</f>
        <v>5.3600000000000002E-3</v>
      </c>
      <c r="S109" s="162"/>
      <c r="T109" s="164">
        <f>SUM(T110:T111)</f>
        <v>0</v>
      </c>
      <c r="AR109" s="165" t="s">
        <v>78</v>
      </c>
      <c r="AT109" s="166" t="s">
        <v>69</v>
      </c>
      <c r="AU109" s="166" t="s">
        <v>78</v>
      </c>
      <c r="AY109" s="165" t="s">
        <v>131</v>
      </c>
      <c r="BK109" s="167">
        <f>SUM(BK110:BK111)</f>
        <v>0</v>
      </c>
    </row>
    <row r="110" spans="2:65" s="1" customFormat="1" ht="16.5" customHeight="1">
      <c r="B110" s="29"/>
      <c r="C110" s="170" t="s">
        <v>262</v>
      </c>
      <c r="D110" s="170" t="s">
        <v>134</v>
      </c>
      <c r="E110" s="171" t="s">
        <v>596</v>
      </c>
      <c r="F110" s="172" t="s">
        <v>597</v>
      </c>
      <c r="G110" s="173" t="s">
        <v>171</v>
      </c>
      <c r="H110" s="174">
        <v>4</v>
      </c>
      <c r="I110" s="175"/>
      <c r="J110" s="176">
        <f>ROUND(I110*H110,2)</f>
        <v>0</v>
      </c>
      <c r="K110" s="172" t="s">
        <v>138</v>
      </c>
      <c r="L110" s="33"/>
      <c r="M110" s="177" t="s">
        <v>1</v>
      </c>
      <c r="N110" s="178" t="s">
        <v>41</v>
      </c>
      <c r="O110" s="55"/>
      <c r="P110" s="179">
        <f>O110*H110</f>
        <v>0</v>
      </c>
      <c r="Q110" s="179">
        <v>1.34E-3</v>
      </c>
      <c r="R110" s="179">
        <f>Q110*H110</f>
        <v>5.3600000000000002E-3</v>
      </c>
      <c r="S110" s="179">
        <v>0</v>
      </c>
      <c r="T110" s="180">
        <f>S110*H110</f>
        <v>0</v>
      </c>
      <c r="AR110" s="12" t="s">
        <v>139</v>
      </c>
      <c r="AT110" s="12" t="s">
        <v>134</v>
      </c>
      <c r="AU110" s="12" t="s">
        <v>80</v>
      </c>
      <c r="AY110" s="12" t="s">
        <v>131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12" t="s">
        <v>78</v>
      </c>
      <c r="BK110" s="181">
        <f>ROUND(I110*H110,2)</f>
        <v>0</v>
      </c>
      <c r="BL110" s="12" t="s">
        <v>139</v>
      </c>
      <c r="BM110" s="12" t="s">
        <v>598</v>
      </c>
    </row>
    <row r="111" spans="2:65" s="1" customFormat="1" ht="16.5" customHeight="1">
      <c r="B111" s="29"/>
      <c r="C111" s="170" t="s">
        <v>479</v>
      </c>
      <c r="D111" s="170" t="s">
        <v>134</v>
      </c>
      <c r="E111" s="171" t="s">
        <v>599</v>
      </c>
      <c r="F111" s="172" t="s">
        <v>600</v>
      </c>
      <c r="G111" s="173" t="s">
        <v>171</v>
      </c>
      <c r="H111" s="174">
        <v>4</v>
      </c>
      <c r="I111" s="175"/>
      <c r="J111" s="176">
        <f>ROUND(I111*H111,2)</f>
        <v>0</v>
      </c>
      <c r="K111" s="172" t="s">
        <v>138</v>
      </c>
      <c r="L111" s="33"/>
      <c r="M111" s="177" t="s">
        <v>1</v>
      </c>
      <c r="N111" s="178" t="s">
        <v>41</v>
      </c>
      <c r="O111" s="55"/>
      <c r="P111" s="179">
        <f>O111*H111</f>
        <v>0</v>
      </c>
      <c r="Q111" s="179">
        <v>0</v>
      </c>
      <c r="R111" s="179">
        <f>Q111*H111</f>
        <v>0</v>
      </c>
      <c r="S111" s="179">
        <v>0</v>
      </c>
      <c r="T111" s="180">
        <f>S111*H111</f>
        <v>0</v>
      </c>
      <c r="AR111" s="12" t="s">
        <v>139</v>
      </c>
      <c r="AT111" s="12" t="s">
        <v>134</v>
      </c>
      <c r="AU111" s="12" t="s">
        <v>80</v>
      </c>
      <c r="AY111" s="12" t="s">
        <v>131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12" t="s">
        <v>78</v>
      </c>
      <c r="BK111" s="181">
        <f>ROUND(I111*H111,2)</f>
        <v>0</v>
      </c>
      <c r="BL111" s="12" t="s">
        <v>139</v>
      </c>
      <c r="BM111" s="12" t="s">
        <v>601</v>
      </c>
    </row>
    <row r="112" spans="2:65" s="10" customFormat="1" ht="22.9" customHeight="1">
      <c r="B112" s="154"/>
      <c r="C112" s="155"/>
      <c r="D112" s="156" t="s">
        <v>69</v>
      </c>
      <c r="E112" s="168" t="s">
        <v>217</v>
      </c>
      <c r="F112" s="168" t="s">
        <v>218</v>
      </c>
      <c r="G112" s="155"/>
      <c r="H112" s="155"/>
      <c r="I112" s="158"/>
      <c r="J112" s="169">
        <f>BK112</f>
        <v>0</v>
      </c>
      <c r="K112" s="155"/>
      <c r="L112" s="160"/>
      <c r="M112" s="161"/>
      <c r="N112" s="162"/>
      <c r="O112" s="162"/>
      <c r="P112" s="163">
        <f>SUM(P113:P120)</f>
        <v>0</v>
      </c>
      <c r="Q112" s="162"/>
      <c r="R112" s="163">
        <f>SUM(R113:R120)</f>
        <v>2.1681300000000001</v>
      </c>
      <c r="S112" s="162"/>
      <c r="T112" s="164">
        <f>SUM(T113:T120)</f>
        <v>9.8000000000000004E-2</v>
      </c>
      <c r="AR112" s="165" t="s">
        <v>78</v>
      </c>
      <c r="AT112" s="166" t="s">
        <v>69</v>
      </c>
      <c r="AU112" s="166" t="s">
        <v>78</v>
      </c>
      <c r="AY112" s="165" t="s">
        <v>131</v>
      </c>
      <c r="BK112" s="167">
        <f>SUM(BK113:BK120)</f>
        <v>0</v>
      </c>
    </row>
    <row r="113" spans="2:65" s="1" customFormat="1" ht="16.5" customHeight="1">
      <c r="B113" s="29"/>
      <c r="C113" s="170" t="s">
        <v>355</v>
      </c>
      <c r="D113" s="170" t="s">
        <v>134</v>
      </c>
      <c r="E113" s="171" t="s">
        <v>602</v>
      </c>
      <c r="F113" s="172" t="s">
        <v>603</v>
      </c>
      <c r="G113" s="173" t="s">
        <v>171</v>
      </c>
      <c r="H113" s="174">
        <v>3</v>
      </c>
      <c r="I113" s="175"/>
      <c r="J113" s="176">
        <f t="shared" ref="J113:J120" si="10">ROUND(I113*H113,2)</f>
        <v>0</v>
      </c>
      <c r="K113" s="172" t="s">
        <v>138</v>
      </c>
      <c r="L113" s="33"/>
      <c r="M113" s="177" t="s">
        <v>1</v>
      </c>
      <c r="N113" s="178" t="s">
        <v>41</v>
      </c>
      <c r="O113" s="55"/>
      <c r="P113" s="179">
        <f t="shared" ref="P113:P120" si="11">O113*H113</f>
        <v>0</v>
      </c>
      <c r="Q113" s="179">
        <v>0.25094</v>
      </c>
      <c r="R113" s="179">
        <f t="shared" ref="R113:R120" si="12">Q113*H113</f>
        <v>0.75282000000000004</v>
      </c>
      <c r="S113" s="179">
        <v>0</v>
      </c>
      <c r="T113" s="180">
        <f t="shared" ref="T113:T120" si="13">S113*H113</f>
        <v>0</v>
      </c>
      <c r="AR113" s="12" t="s">
        <v>139</v>
      </c>
      <c r="AT113" s="12" t="s">
        <v>134</v>
      </c>
      <c r="AU113" s="12" t="s">
        <v>80</v>
      </c>
      <c r="AY113" s="12" t="s">
        <v>131</v>
      </c>
      <c r="BE113" s="181">
        <f t="shared" ref="BE113:BE120" si="14">IF(N113="základní",J113,0)</f>
        <v>0</v>
      </c>
      <c r="BF113" s="181">
        <f t="shared" ref="BF113:BF120" si="15">IF(N113="snížená",J113,0)</f>
        <v>0</v>
      </c>
      <c r="BG113" s="181">
        <f t="shared" ref="BG113:BG120" si="16">IF(N113="zákl. přenesená",J113,0)</f>
        <v>0</v>
      </c>
      <c r="BH113" s="181">
        <f t="shared" ref="BH113:BH120" si="17">IF(N113="sníž. přenesená",J113,0)</f>
        <v>0</v>
      </c>
      <c r="BI113" s="181">
        <f t="shared" ref="BI113:BI120" si="18">IF(N113="nulová",J113,0)</f>
        <v>0</v>
      </c>
      <c r="BJ113" s="12" t="s">
        <v>78</v>
      </c>
      <c r="BK113" s="181">
        <f t="shared" ref="BK113:BK120" si="19">ROUND(I113*H113,2)</f>
        <v>0</v>
      </c>
      <c r="BL113" s="12" t="s">
        <v>139</v>
      </c>
      <c r="BM113" s="12" t="s">
        <v>604</v>
      </c>
    </row>
    <row r="114" spans="2:65" s="1" customFormat="1" ht="16.5" customHeight="1">
      <c r="B114" s="29"/>
      <c r="C114" s="170" t="s">
        <v>359</v>
      </c>
      <c r="D114" s="170" t="s">
        <v>134</v>
      </c>
      <c r="E114" s="171" t="s">
        <v>605</v>
      </c>
      <c r="F114" s="172" t="s">
        <v>606</v>
      </c>
      <c r="G114" s="173" t="s">
        <v>171</v>
      </c>
      <c r="H114" s="174">
        <v>3</v>
      </c>
      <c r="I114" s="175"/>
      <c r="J114" s="176">
        <f t="shared" si="10"/>
        <v>0</v>
      </c>
      <c r="K114" s="172" t="s">
        <v>138</v>
      </c>
      <c r="L114" s="33"/>
      <c r="M114" s="177" t="s">
        <v>1</v>
      </c>
      <c r="N114" s="178" t="s">
        <v>41</v>
      </c>
      <c r="O114" s="55"/>
      <c r="P114" s="179">
        <f t="shared" si="11"/>
        <v>0</v>
      </c>
      <c r="Q114" s="179">
        <v>0.18906999999999999</v>
      </c>
      <c r="R114" s="179">
        <f t="shared" si="12"/>
        <v>0.56720999999999999</v>
      </c>
      <c r="S114" s="179">
        <v>0</v>
      </c>
      <c r="T114" s="180">
        <f t="shared" si="13"/>
        <v>0</v>
      </c>
      <c r="AR114" s="12" t="s">
        <v>139</v>
      </c>
      <c r="AT114" s="12" t="s">
        <v>134</v>
      </c>
      <c r="AU114" s="12" t="s">
        <v>80</v>
      </c>
      <c r="AY114" s="12" t="s">
        <v>131</v>
      </c>
      <c r="BE114" s="181">
        <f t="shared" si="14"/>
        <v>0</v>
      </c>
      <c r="BF114" s="181">
        <f t="shared" si="15"/>
        <v>0</v>
      </c>
      <c r="BG114" s="181">
        <f t="shared" si="16"/>
        <v>0</v>
      </c>
      <c r="BH114" s="181">
        <f t="shared" si="17"/>
        <v>0</v>
      </c>
      <c r="BI114" s="181">
        <f t="shared" si="18"/>
        <v>0</v>
      </c>
      <c r="BJ114" s="12" t="s">
        <v>78</v>
      </c>
      <c r="BK114" s="181">
        <f t="shared" si="19"/>
        <v>0</v>
      </c>
      <c r="BL114" s="12" t="s">
        <v>139</v>
      </c>
      <c r="BM114" s="12" t="s">
        <v>607</v>
      </c>
    </row>
    <row r="115" spans="2:65" s="1" customFormat="1" ht="16.5" customHeight="1">
      <c r="B115" s="29"/>
      <c r="C115" s="170" t="s">
        <v>608</v>
      </c>
      <c r="D115" s="170" t="s">
        <v>134</v>
      </c>
      <c r="E115" s="171" t="s">
        <v>232</v>
      </c>
      <c r="F115" s="172" t="s">
        <v>233</v>
      </c>
      <c r="G115" s="173" t="s">
        <v>234</v>
      </c>
      <c r="H115" s="174">
        <v>6</v>
      </c>
      <c r="I115" s="175"/>
      <c r="J115" s="176">
        <f t="shared" si="10"/>
        <v>0</v>
      </c>
      <c r="K115" s="172" t="s">
        <v>138</v>
      </c>
      <c r="L115" s="33"/>
      <c r="M115" s="177" t="s">
        <v>1</v>
      </c>
      <c r="N115" s="178" t="s">
        <v>41</v>
      </c>
      <c r="O115" s="55"/>
      <c r="P115" s="179">
        <f t="shared" si="11"/>
        <v>0</v>
      </c>
      <c r="Q115" s="179">
        <v>0</v>
      </c>
      <c r="R115" s="179">
        <f t="shared" si="12"/>
        <v>0</v>
      </c>
      <c r="S115" s="179">
        <v>0</v>
      </c>
      <c r="T115" s="180">
        <f t="shared" si="13"/>
        <v>0</v>
      </c>
      <c r="AR115" s="12" t="s">
        <v>139</v>
      </c>
      <c r="AT115" s="12" t="s">
        <v>134</v>
      </c>
      <c r="AU115" s="12" t="s">
        <v>80</v>
      </c>
      <c r="AY115" s="12" t="s">
        <v>131</v>
      </c>
      <c r="BE115" s="181">
        <f t="shared" si="14"/>
        <v>0</v>
      </c>
      <c r="BF115" s="181">
        <f t="shared" si="15"/>
        <v>0</v>
      </c>
      <c r="BG115" s="181">
        <f t="shared" si="16"/>
        <v>0</v>
      </c>
      <c r="BH115" s="181">
        <f t="shared" si="17"/>
        <v>0</v>
      </c>
      <c r="BI115" s="181">
        <f t="shared" si="18"/>
        <v>0</v>
      </c>
      <c r="BJ115" s="12" t="s">
        <v>78</v>
      </c>
      <c r="BK115" s="181">
        <f t="shared" si="19"/>
        <v>0</v>
      </c>
      <c r="BL115" s="12" t="s">
        <v>139</v>
      </c>
      <c r="BM115" s="12" t="s">
        <v>609</v>
      </c>
    </row>
    <row r="116" spans="2:65" s="1" customFormat="1" ht="16.5" customHeight="1">
      <c r="B116" s="29"/>
      <c r="C116" s="170" t="s">
        <v>383</v>
      </c>
      <c r="D116" s="170" t="s">
        <v>134</v>
      </c>
      <c r="E116" s="171" t="s">
        <v>237</v>
      </c>
      <c r="F116" s="172" t="s">
        <v>238</v>
      </c>
      <c r="G116" s="173" t="s">
        <v>234</v>
      </c>
      <c r="H116" s="174">
        <v>6</v>
      </c>
      <c r="I116" s="175"/>
      <c r="J116" s="176">
        <f t="shared" si="10"/>
        <v>0</v>
      </c>
      <c r="K116" s="172" t="s">
        <v>138</v>
      </c>
      <c r="L116" s="33"/>
      <c r="M116" s="177" t="s">
        <v>1</v>
      </c>
      <c r="N116" s="178" t="s">
        <v>41</v>
      </c>
      <c r="O116" s="55"/>
      <c r="P116" s="179">
        <f t="shared" si="11"/>
        <v>0</v>
      </c>
      <c r="Q116" s="179">
        <v>6.0999999999999997E-4</v>
      </c>
      <c r="R116" s="179">
        <f t="shared" si="12"/>
        <v>3.6600000000000001E-3</v>
      </c>
      <c r="S116" s="179">
        <v>0</v>
      </c>
      <c r="T116" s="180">
        <f t="shared" si="13"/>
        <v>0</v>
      </c>
      <c r="AR116" s="12" t="s">
        <v>139</v>
      </c>
      <c r="AT116" s="12" t="s">
        <v>134</v>
      </c>
      <c r="AU116" s="12" t="s">
        <v>80</v>
      </c>
      <c r="AY116" s="12" t="s">
        <v>131</v>
      </c>
      <c r="BE116" s="181">
        <f t="shared" si="14"/>
        <v>0</v>
      </c>
      <c r="BF116" s="181">
        <f t="shared" si="15"/>
        <v>0</v>
      </c>
      <c r="BG116" s="181">
        <f t="shared" si="16"/>
        <v>0</v>
      </c>
      <c r="BH116" s="181">
        <f t="shared" si="17"/>
        <v>0</v>
      </c>
      <c r="BI116" s="181">
        <f t="shared" si="18"/>
        <v>0</v>
      </c>
      <c r="BJ116" s="12" t="s">
        <v>78</v>
      </c>
      <c r="BK116" s="181">
        <f t="shared" si="19"/>
        <v>0</v>
      </c>
      <c r="BL116" s="12" t="s">
        <v>139</v>
      </c>
      <c r="BM116" s="12" t="s">
        <v>610</v>
      </c>
    </row>
    <row r="117" spans="2:65" s="1" customFormat="1" ht="16.5" customHeight="1">
      <c r="B117" s="29"/>
      <c r="C117" s="170" t="s">
        <v>454</v>
      </c>
      <c r="D117" s="170" t="s">
        <v>134</v>
      </c>
      <c r="E117" s="171" t="s">
        <v>220</v>
      </c>
      <c r="F117" s="172" t="s">
        <v>611</v>
      </c>
      <c r="G117" s="173" t="s">
        <v>171</v>
      </c>
      <c r="H117" s="174">
        <v>1</v>
      </c>
      <c r="I117" s="175"/>
      <c r="J117" s="176">
        <f t="shared" si="10"/>
        <v>0</v>
      </c>
      <c r="K117" s="172" t="s">
        <v>138</v>
      </c>
      <c r="L117" s="33"/>
      <c r="M117" s="177" t="s">
        <v>1</v>
      </c>
      <c r="N117" s="178" t="s">
        <v>41</v>
      </c>
      <c r="O117" s="55"/>
      <c r="P117" s="179">
        <f t="shared" si="11"/>
        <v>0</v>
      </c>
      <c r="Q117" s="179">
        <v>0</v>
      </c>
      <c r="R117" s="179">
        <f t="shared" si="12"/>
        <v>0</v>
      </c>
      <c r="S117" s="179">
        <v>9.8000000000000004E-2</v>
      </c>
      <c r="T117" s="180">
        <f t="shared" si="13"/>
        <v>9.8000000000000004E-2</v>
      </c>
      <c r="AR117" s="12" t="s">
        <v>139</v>
      </c>
      <c r="AT117" s="12" t="s">
        <v>134</v>
      </c>
      <c r="AU117" s="12" t="s">
        <v>80</v>
      </c>
      <c r="AY117" s="12" t="s">
        <v>131</v>
      </c>
      <c r="BE117" s="181">
        <f t="shared" si="14"/>
        <v>0</v>
      </c>
      <c r="BF117" s="181">
        <f t="shared" si="15"/>
        <v>0</v>
      </c>
      <c r="BG117" s="181">
        <f t="shared" si="16"/>
        <v>0</v>
      </c>
      <c r="BH117" s="181">
        <f t="shared" si="17"/>
        <v>0</v>
      </c>
      <c r="BI117" s="181">
        <f t="shared" si="18"/>
        <v>0</v>
      </c>
      <c r="BJ117" s="12" t="s">
        <v>78</v>
      </c>
      <c r="BK117" s="181">
        <f t="shared" si="19"/>
        <v>0</v>
      </c>
      <c r="BL117" s="12" t="s">
        <v>139</v>
      </c>
      <c r="BM117" s="12" t="s">
        <v>612</v>
      </c>
    </row>
    <row r="118" spans="2:65" s="1" customFormat="1" ht="16.5" customHeight="1">
      <c r="B118" s="29"/>
      <c r="C118" s="170" t="s">
        <v>242</v>
      </c>
      <c r="D118" s="170" t="s">
        <v>134</v>
      </c>
      <c r="E118" s="171" t="s">
        <v>224</v>
      </c>
      <c r="F118" s="172" t="s">
        <v>225</v>
      </c>
      <c r="G118" s="173" t="s">
        <v>171</v>
      </c>
      <c r="H118" s="174">
        <v>3</v>
      </c>
      <c r="I118" s="175"/>
      <c r="J118" s="176">
        <f t="shared" si="10"/>
        <v>0</v>
      </c>
      <c r="K118" s="172" t="s">
        <v>138</v>
      </c>
      <c r="L118" s="33"/>
      <c r="M118" s="177" t="s">
        <v>1</v>
      </c>
      <c r="N118" s="178" t="s">
        <v>41</v>
      </c>
      <c r="O118" s="55"/>
      <c r="P118" s="179">
        <f t="shared" si="11"/>
        <v>0</v>
      </c>
      <c r="Q118" s="179">
        <v>1.2619999999999999E-2</v>
      </c>
      <c r="R118" s="179">
        <f t="shared" si="12"/>
        <v>3.7859999999999998E-2</v>
      </c>
      <c r="S118" s="179">
        <v>0</v>
      </c>
      <c r="T118" s="180">
        <f t="shared" si="13"/>
        <v>0</v>
      </c>
      <c r="AR118" s="12" t="s">
        <v>139</v>
      </c>
      <c r="AT118" s="12" t="s">
        <v>134</v>
      </c>
      <c r="AU118" s="12" t="s">
        <v>80</v>
      </c>
      <c r="AY118" s="12" t="s">
        <v>131</v>
      </c>
      <c r="BE118" s="181">
        <f t="shared" si="14"/>
        <v>0</v>
      </c>
      <c r="BF118" s="181">
        <f t="shared" si="15"/>
        <v>0</v>
      </c>
      <c r="BG118" s="181">
        <f t="shared" si="16"/>
        <v>0</v>
      </c>
      <c r="BH118" s="181">
        <f t="shared" si="17"/>
        <v>0</v>
      </c>
      <c r="BI118" s="181">
        <f t="shared" si="18"/>
        <v>0</v>
      </c>
      <c r="BJ118" s="12" t="s">
        <v>78</v>
      </c>
      <c r="BK118" s="181">
        <f t="shared" si="19"/>
        <v>0</v>
      </c>
      <c r="BL118" s="12" t="s">
        <v>139</v>
      </c>
      <c r="BM118" s="12" t="s">
        <v>613</v>
      </c>
    </row>
    <row r="119" spans="2:65" s="1" customFormat="1" ht="22.5" customHeight="1">
      <c r="B119" s="29"/>
      <c r="C119" s="170" t="s">
        <v>432</v>
      </c>
      <c r="D119" s="170" t="s">
        <v>134</v>
      </c>
      <c r="E119" s="171" t="s">
        <v>614</v>
      </c>
      <c r="F119" s="172" t="s">
        <v>615</v>
      </c>
      <c r="G119" s="173" t="s">
        <v>171</v>
      </c>
      <c r="H119" s="174">
        <v>3</v>
      </c>
      <c r="I119" s="175"/>
      <c r="J119" s="176">
        <f t="shared" si="10"/>
        <v>0</v>
      </c>
      <c r="K119" s="172" t="s">
        <v>138</v>
      </c>
      <c r="L119" s="33"/>
      <c r="M119" s="177" t="s">
        <v>1</v>
      </c>
      <c r="N119" s="178" t="s">
        <v>41</v>
      </c>
      <c r="O119" s="55"/>
      <c r="P119" s="179">
        <f t="shared" si="11"/>
        <v>0</v>
      </c>
      <c r="Q119" s="179">
        <v>0.13919999999999999</v>
      </c>
      <c r="R119" s="179">
        <f t="shared" si="12"/>
        <v>0.41759999999999997</v>
      </c>
      <c r="S119" s="179">
        <v>0</v>
      </c>
      <c r="T119" s="180">
        <f t="shared" si="13"/>
        <v>0</v>
      </c>
      <c r="AR119" s="12" t="s">
        <v>139</v>
      </c>
      <c r="AT119" s="12" t="s">
        <v>134</v>
      </c>
      <c r="AU119" s="12" t="s">
        <v>80</v>
      </c>
      <c r="AY119" s="12" t="s">
        <v>131</v>
      </c>
      <c r="BE119" s="181">
        <f t="shared" si="14"/>
        <v>0</v>
      </c>
      <c r="BF119" s="181">
        <f t="shared" si="15"/>
        <v>0</v>
      </c>
      <c r="BG119" s="181">
        <f t="shared" si="16"/>
        <v>0</v>
      </c>
      <c r="BH119" s="181">
        <f t="shared" si="17"/>
        <v>0</v>
      </c>
      <c r="BI119" s="181">
        <f t="shared" si="18"/>
        <v>0</v>
      </c>
      <c r="BJ119" s="12" t="s">
        <v>78</v>
      </c>
      <c r="BK119" s="181">
        <f t="shared" si="19"/>
        <v>0</v>
      </c>
      <c r="BL119" s="12" t="s">
        <v>139</v>
      </c>
      <c r="BM119" s="12" t="s">
        <v>616</v>
      </c>
    </row>
    <row r="120" spans="2:65" s="1" customFormat="1" ht="16.5" customHeight="1">
      <c r="B120" s="29"/>
      <c r="C120" s="170" t="s">
        <v>363</v>
      </c>
      <c r="D120" s="170" t="s">
        <v>134</v>
      </c>
      <c r="E120" s="171" t="s">
        <v>228</v>
      </c>
      <c r="F120" s="172" t="s">
        <v>229</v>
      </c>
      <c r="G120" s="173" t="s">
        <v>171</v>
      </c>
      <c r="H120" s="174">
        <v>3</v>
      </c>
      <c r="I120" s="175"/>
      <c r="J120" s="176">
        <f t="shared" si="10"/>
        <v>0</v>
      </c>
      <c r="K120" s="172" t="s">
        <v>138</v>
      </c>
      <c r="L120" s="33"/>
      <c r="M120" s="177" t="s">
        <v>1</v>
      </c>
      <c r="N120" s="178" t="s">
        <v>41</v>
      </c>
      <c r="O120" s="55"/>
      <c r="P120" s="179">
        <f t="shared" si="11"/>
        <v>0</v>
      </c>
      <c r="Q120" s="179">
        <v>0.12966</v>
      </c>
      <c r="R120" s="179">
        <f t="shared" si="12"/>
        <v>0.38897999999999999</v>
      </c>
      <c r="S120" s="179">
        <v>0</v>
      </c>
      <c r="T120" s="180">
        <f t="shared" si="13"/>
        <v>0</v>
      </c>
      <c r="AR120" s="12" t="s">
        <v>139</v>
      </c>
      <c r="AT120" s="12" t="s">
        <v>134</v>
      </c>
      <c r="AU120" s="12" t="s">
        <v>80</v>
      </c>
      <c r="AY120" s="12" t="s">
        <v>131</v>
      </c>
      <c r="BE120" s="181">
        <f t="shared" si="14"/>
        <v>0</v>
      </c>
      <c r="BF120" s="181">
        <f t="shared" si="15"/>
        <v>0</v>
      </c>
      <c r="BG120" s="181">
        <f t="shared" si="16"/>
        <v>0</v>
      </c>
      <c r="BH120" s="181">
        <f t="shared" si="17"/>
        <v>0</v>
      </c>
      <c r="BI120" s="181">
        <f t="shared" si="18"/>
        <v>0</v>
      </c>
      <c r="BJ120" s="12" t="s">
        <v>78</v>
      </c>
      <c r="BK120" s="181">
        <f t="shared" si="19"/>
        <v>0</v>
      </c>
      <c r="BL120" s="12" t="s">
        <v>139</v>
      </c>
      <c r="BM120" s="12" t="s">
        <v>617</v>
      </c>
    </row>
    <row r="121" spans="2:65" s="10" customFormat="1" ht="22.9" customHeight="1">
      <c r="B121" s="154"/>
      <c r="C121" s="155"/>
      <c r="D121" s="156" t="s">
        <v>69</v>
      </c>
      <c r="E121" s="168" t="s">
        <v>240</v>
      </c>
      <c r="F121" s="168" t="s">
        <v>241</v>
      </c>
      <c r="G121" s="155"/>
      <c r="H121" s="155"/>
      <c r="I121" s="158"/>
      <c r="J121" s="169">
        <f>BK121</f>
        <v>0</v>
      </c>
      <c r="K121" s="155"/>
      <c r="L121" s="160"/>
      <c r="M121" s="161"/>
      <c r="N121" s="162"/>
      <c r="O121" s="162"/>
      <c r="P121" s="163">
        <f>SUM(P122:P123)</f>
        <v>0</v>
      </c>
      <c r="Q121" s="162"/>
      <c r="R121" s="163">
        <f>SUM(R122:R123)</f>
        <v>2.955E-2</v>
      </c>
      <c r="S121" s="162"/>
      <c r="T121" s="164">
        <f>SUM(T122:T123)</f>
        <v>0</v>
      </c>
      <c r="AR121" s="165" t="s">
        <v>78</v>
      </c>
      <c r="AT121" s="166" t="s">
        <v>69</v>
      </c>
      <c r="AU121" s="166" t="s">
        <v>78</v>
      </c>
      <c r="AY121" s="165" t="s">
        <v>131</v>
      </c>
      <c r="BK121" s="167">
        <f>SUM(BK122:BK123)</f>
        <v>0</v>
      </c>
    </row>
    <row r="122" spans="2:65" s="1" customFormat="1" ht="16.5" customHeight="1">
      <c r="B122" s="29"/>
      <c r="C122" s="170" t="s">
        <v>336</v>
      </c>
      <c r="D122" s="170" t="s">
        <v>134</v>
      </c>
      <c r="E122" s="171" t="s">
        <v>618</v>
      </c>
      <c r="F122" s="172" t="s">
        <v>619</v>
      </c>
      <c r="G122" s="173" t="s">
        <v>171</v>
      </c>
      <c r="H122" s="174">
        <v>23</v>
      </c>
      <c r="I122" s="175"/>
      <c r="J122" s="176">
        <f>ROUND(I122*H122,2)</f>
        <v>0</v>
      </c>
      <c r="K122" s="172" t="s">
        <v>138</v>
      </c>
      <c r="L122" s="33"/>
      <c r="M122" s="177" t="s">
        <v>1</v>
      </c>
      <c r="N122" s="178" t="s">
        <v>41</v>
      </c>
      <c r="O122" s="55"/>
      <c r="P122" s="179">
        <f>O122*H122</f>
        <v>0</v>
      </c>
      <c r="Q122" s="179">
        <v>0</v>
      </c>
      <c r="R122" s="179">
        <f>Q122*H122</f>
        <v>0</v>
      </c>
      <c r="S122" s="179">
        <v>0</v>
      </c>
      <c r="T122" s="180">
        <f>S122*H122</f>
        <v>0</v>
      </c>
      <c r="AR122" s="12" t="s">
        <v>139</v>
      </c>
      <c r="AT122" s="12" t="s">
        <v>134</v>
      </c>
      <c r="AU122" s="12" t="s">
        <v>80</v>
      </c>
      <c r="AY122" s="12" t="s">
        <v>131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12" t="s">
        <v>78</v>
      </c>
      <c r="BK122" s="181">
        <f>ROUND(I122*H122,2)</f>
        <v>0</v>
      </c>
      <c r="BL122" s="12" t="s">
        <v>139</v>
      </c>
      <c r="BM122" s="12" t="s">
        <v>620</v>
      </c>
    </row>
    <row r="123" spans="2:65" s="1" customFormat="1" ht="16.5" customHeight="1">
      <c r="B123" s="29"/>
      <c r="C123" s="170" t="s">
        <v>408</v>
      </c>
      <c r="D123" s="170" t="s">
        <v>134</v>
      </c>
      <c r="E123" s="171" t="s">
        <v>621</v>
      </c>
      <c r="F123" s="172" t="s">
        <v>622</v>
      </c>
      <c r="G123" s="173" t="s">
        <v>199</v>
      </c>
      <c r="H123" s="174">
        <v>5</v>
      </c>
      <c r="I123" s="175"/>
      <c r="J123" s="176">
        <f>ROUND(I123*H123,2)</f>
        <v>0</v>
      </c>
      <c r="K123" s="172" t="s">
        <v>138</v>
      </c>
      <c r="L123" s="33"/>
      <c r="M123" s="177" t="s">
        <v>1</v>
      </c>
      <c r="N123" s="178" t="s">
        <v>41</v>
      </c>
      <c r="O123" s="55"/>
      <c r="P123" s="179">
        <f>O123*H123</f>
        <v>0</v>
      </c>
      <c r="Q123" s="179">
        <v>5.9100000000000003E-3</v>
      </c>
      <c r="R123" s="179">
        <f>Q123*H123</f>
        <v>2.955E-2</v>
      </c>
      <c r="S123" s="179">
        <v>0</v>
      </c>
      <c r="T123" s="180">
        <f>S123*H123</f>
        <v>0</v>
      </c>
      <c r="AR123" s="12" t="s">
        <v>302</v>
      </c>
      <c r="AT123" s="12" t="s">
        <v>134</v>
      </c>
      <c r="AU123" s="12" t="s">
        <v>80</v>
      </c>
      <c r="AY123" s="12" t="s">
        <v>131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12" t="s">
        <v>78</v>
      </c>
      <c r="BK123" s="181">
        <f>ROUND(I123*H123,2)</f>
        <v>0</v>
      </c>
      <c r="BL123" s="12" t="s">
        <v>302</v>
      </c>
      <c r="BM123" s="12" t="s">
        <v>623</v>
      </c>
    </row>
    <row r="124" spans="2:65" s="10" customFormat="1" ht="22.9" customHeight="1">
      <c r="B124" s="154"/>
      <c r="C124" s="155"/>
      <c r="D124" s="156" t="s">
        <v>69</v>
      </c>
      <c r="E124" s="168" t="s">
        <v>262</v>
      </c>
      <c r="F124" s="168" t="s">
        <v>263</v>
      </c>
      <c r="G124" s="155"/>
      <c r="H124" s="155"/>
      <c r="I124" s="158"/>
      <c r="J124" s="169">
        <f>BK124</f>
        <v>0</v>
      </c>
      <c r="K124" s="155"/>
      <c r="L124" s="160"/>
      <c r="M124" s="161"/>
      <c r="N124" s="162"/>
      <c r="O124" s="162"/>
      <c r="P124" s="163">
        <f>SUM(P125:P134)</f>
        <v>0</v>
      </c>
      <c r="Q124" s="162"/>
      <c r="R124" s="163">
        <f>SUM(R125:R134)</f>
        <v>2.49E-3</v>
      </c>
      <c r="S124" s="162"/>
      <c r="T124" s="164">
        <f>SUM(T125:T134)</f>
        <v>4.8280000000000003</v>
      </c>
      <c r="AR124" s="165" t="s">
        <v>78</v>
      </c>
      <c r="AT124" s="166" t="s">
        <v>69</v>
      </c>
      <c r="AU124" s="166" t="s">
        <v>78</v>
      </c>
      <c r="AY124" s="165" t="s">
        <v>131</v>
      </c>
      <c r="BK124" s="167">
        <f>SUM(BK125:BK134)</f>
        <v>0</v>
      </c>
    </row>
    <row r="125" spans="2:65" s="1" customFormat="1" ht="22.5" customHeight="1">
      <c r="B125" s="29"/>
      <c r="C125" s="170" t="s">
        <v>624</v>
      </c>
      <c r="D125" s="170" t="s">
        <v>134</v>
      </c>
      <c r="E125" s="171" t="s">
        <v>265</v>
      </c>
      <c r="F125" s="172" t="s">
        <v>625</v>
      </c>
      <c r="G125" s="173" t="s">
        <v>469</v>
      </c>
      <c r="H125" s="174">
        <v>1</v>
      </c>
      <c r="I125" s="175"/>
      <c r="J125" s="176">
        <f t="shared" ref="J125:J134" si="20">ROUND(I125*H125,2)</f>
        <v>0</v>
      </c>
      <c r="K125" s="172" t="s">
        <v>1</v>
      </c>
      <c r="L125" s="33"/>
      <c r="M125" s="177" t="s">
        <v>1</v>
      </c>
      <c r="N125" s="178" t="s">
        <v>41</v>
      </c>
      <c r="O125" s="55"/>
      <c r="P125" s="179">
        <f t="shared" ref="P125:P134" si="21">O125*H125</f>
        <v>0</v>
      </c>
      <c r="Q125" s="179">
        <v>0</v>
      </c>
      <c r="R125" s="179">
        <f t="shared" ref="R125:R134" si="22">Q125*H125</f>
        <v>0</v>
      </c>
      <c r="S125" s="179">
        <v>0</v>
      </c>
      <c r="T125" s="180">
        <f t="shared" ref="T125:T134" si="23">S125*H125</f>
        <v>0</v>
      </c>
      <c r="AR125" s="12" t="s">
        <v>139</v>
      </c>
      <c r="AT125" s="12" t="s">
        <v>134</v>
      </c>
      <c r="AU125" s="12" t="s">
        <v>80</v>
      </c>
      <c r="AY125" s="12" t="s">
        <v>131</v>
      </c>
      <c r="BE125" s="181">
        <f t="shared" ref="BE125:BE134" si="24">IF(N125="základní",J125,0)</f>
        <v>0</v>
      </c>
      <c r="BF125" s="181">
        <f t="shared" ref="BF125:BF134" si="25">IF(N125="snížená",J125,0)</f>
        <v>0</v>
      </c>
      <c r="BG125" s="181">
        <f t="shared" ref="BG125:BG134" si="26">IF(N125="zákl. přenesená",J125,0)</f>
        <v>0</v>
      </c>
      <c r="BH125" s="181">
        <f t="shared" ref="BH125:BH134" si="27">IF(N125="sníž. přenesená",J125,0)</f>
        <v>0</v>
      </c>
      <c r="BI125" s="181">
        <f t="shared" ref="BI125:BI134" si="28">IF(N125="nulová",J125,0)</f>
        <v>0</v>
      </c>
      <c r="BJ125" s="12" t="s">
        <v>78</v>
      </c>
      <c r="BK125" s="181">
        <f t="shared" ref="BK125:BK134" si="29">ROUND(I125*H125,2)</f>
        <v>0</v>
      </c>
      <c r="BL125" s="12" t="s">
        <v>139</v>
      </c>
      <c r="BM125" s="12" t="s">
        <v>626</v>
      </c>
    </row>
    <row r="126" spans="2:65" s="1" customFormat="1" ht="16.5" customHeight="1">
      <c r="B126" s="29"/>
      <c r="C126" s="170" t="s">
        <v>302</v>
      </c>
      <c r="D126" s="170" t="s">
        <v>134</v>
      </c>
      <c r="E126" s="171" t="s">
        <v>627</v>
      </c>
      <c r="F126" s="172" t="s">
        <v>628</v>
      </c>
      <c r="G126" s="173" t="s">
        <v>506</v>
      </c>
      <c r="H126" s="174">
        <v>4</v>
      </c>
      <c r="I126" s="175"/>
      <c r="J126" s="176">
        <f t="shared" si="20"/>
        <v>0</v>
      </c>
      <c r="K126" s="172" t="s">
        <v>138</v>
      </c>
      <c r="L126" s="33"/>
      <c r="M126" s="177" t="s">
        <v>1</v>
      </c>
      <c r="N126" s="178" t="s">
        <v>41</v>
      </c>
      <c r="O126" s="55"/>
      <c r="P126" s="179">
        <f t="shared" si="21"/>
        <v>0</v>
      </c>
      <c r="Q126" s="179">
        <v>0</v>
      </c>
      <c r="R126" s="179">
        <f t="shared" si="22"/>
        <v>0</v>
      </c>
      <c r="S126" s="179">
        <v>0</v>
      </c>
      <c r="T126" s="180">
        <f t="shared" si="23"/>
        <v>0</v>
      </c>
      <c r="AR126" s="12" t="s">
        <v>139</v>
      </c>
      <c r="AT126" s="12" t="s">
        <v>134</v>
      </c>
      <c r="AU126" s="12" t="s">
        <v>80</v>
      </c>
      <c r="AY126" s="12" t="s">
        <v>131</v>
      </c>
      <c r="BE126" s="181">
        <f t="shared" si="24"/>
        <v>0</v>
      </c>
      <c r="BF126" s="181">
        <f t="shared" si="25"/>
        <v>0</v>
      </c>
      <c r="BG126" s="181">
        <f t="shared" si="26"/>
        <v>0</v>
      </c>
      <c r="BH126" s="181">
        <f t="shared" si="27"/>
        <v>0</v>
      </c>
      <c r="BI126" s="181">
        <f t="shared" si="28"/>
        <v>0</v>
      </c>
      <c r="BJ126" s="12" t="s">
        <v>78</v>
      </c>
      <c r="BK126" s="181">
        <f t="shared" si="29"/>
        <v>0</v>
      </c>
      <c r="BL126" s="12" t="s">
        <v>139</v>
      </c>
      <c r="BM126" s="12" t="s">
        <v>629</v>
      </c>
    </row>
    <row r="127" spans="2:65" s="1" customFormat="1" ht="16.5" customHeight="1">
      <c r="B127" s="29"/>
      <c r="C127" s="170" t="s">
        <v>133</v>
      </c>
      <c r="D127" s="170" t="s">
        <v>134</v>
      </c>
      <c r="E127" s="171" t="s">
        <v>630</v>
      </c>
      <c r="F127" s="172" t="s">
        <v>631</v>
      </c>
      <c r="G127" s="173" t="s">
        <v>506</v>
      </c>
      <c r="H127" s="174">
        <v>20</v>
      </c>
      <c r="I127" s="175"/>
      <c r="J127" s="176">
        <f t="shared" si="20"/>
        <v>0</v>
      </c>
      <c r="K127" s="172" t="s">
        <v>138</v>
      </c>
      <c r="L127" s="33"/>
      <c r="M127" s="177" t="s">
        <v>1</v>
      </c>
      <c r="N127" s="178" t="s">
        <v>41</v>
      </c>
      <c r="O127" s="55"/>
      <c r="P127" s="179">
        <f t="shared" si="21"/>
        <v>0</v>
      </c>
      <c r="Q127" s="179">
        <v>0</v>
      </c>
      <c r="R127" s="179">
        <f t="shared" si="22"/>
        <v>0</v>
      </c>
      <c r="S127" s="179">
        <v>0</v>
      </c>
      <c r="T127" s="180">
        <f t="shared" si="23"/>
        <v>0</v>
      </c>
      <c r="AR127" s="12" t="s">
        <v>139</v>
      </c>
      <c r="AT127" s="12" t="s">
        <v>134</v>
      </c>
      <c r="AU127" s="12" t="s">
        <v>80</v>
      </c>
      <c r="AY127" s="12" t="s">
        <v>131</v>
      </c>
      <c r="BE127" s="181">
        <f t="shared" si="24"/>
        <v>0</v>
      </c>
      <c r="BF127" s="181">
        <f t="shared" si="25"/>
        <v>0</v>
      </c>
      <c r="BG127" s="181">
        <f t="shared" si="26"/>
        <v>0</v>
      </c>
      <c r="BH127" s="181">
        <f t="shared" si="27"/>
        <v>0</v>
      </c>
      <c r="BI127" s="181">
        <f t="shared" si="28"/>
        <v>0</v>
      </c>
      <c r="BJ127" s="12" t="s">
        <v>78</v>
      </c>
      <c r="BK127" s="181">
        <f t="shared" si="29"/>
        <v>0</v>
      </c>
      <c r="BL127" s="12" t="s">
        <v>139</v>
      </c>
      <c r="BM127" s="12" t="s">
        <v>632</v>
      </c>
    </row>
    <row r="128" spans="2:65" s="1" customFormat="1" ht="16.5" customHeight="1">
      <c r="B128" s="29"/>
      <c r="C128" s="170" t="s">
        <v>141</v>
      </c>
      <c r="D128" s="170" t="s">
        <v>134</v>
      </c>
      <c r="E128" s="171" t="s">
        <v>633</v>
      </c>
      <c r="F128" s="172" t="s">
        <v>634</v>
      </c>
      <c r="G128" s="173" t="s">
        <v>506</v>
      </c>
      <c r="H128" s="174">
        <v>4</v>
      </c>
      <c r="I128" s="175"/>
      <c r="J128" s="176">
        <f t="shared" si="20"/>
        <v>0</v>
      </c>
      <c r="K128" s="172" t="s">
        <v>138</v>
      </c>
      <c r="L128" s="33"/>
      <c r="M128" s="177" t="s">
        <v>1</v>
      </c>
      <c r="N128" s="178" t="s">
        <v>41</v>
      </c>
      <c r="O128" s="55"/>
      <c r="P128" s="179">
        <f t="shared" si="21"/>
        <v>0</v>
      </c>
      <c r="Q128" s="179">
        <v>0</v>
      </c>
      <c r="R128" s="179">
        <f t="shared" si="22"/>
        <v>0</v>
      </c>
      <c r="S128" s="179">
        <v>0</v>
      </c>
      <c r="T128" s="180">
        <f t="shared" si="23"/>
        <v>0</v>
      </c>
      <c r="AR128" s="12" t="s">
        <v>139</v>
      </c>
      <c r="AT128" s="12" t="s">
        <v>134</v>
      </c>
      <c r="AU128" s="12" t="s">
        <v>80</v>
      </c>
      <c r="AY128" s="12" t="s">
        <v>131</v>
      </c>
      <c r="BE128" s="181">
        <f t="shared" si="24"/>
        <v>0</v>
      </c>
      <c r="BF128" s="181">
        <f t="shared" si="25"/>
        <v>0</v>
      </c>
      <c r="BG128" s="181">
        <f t="shared" si="26"/>
        <v>0</v>
      </c>
      <c r="BH128" s="181">
        <f t="shared" si="27"/>
        <v>0</v>
      </c>
      <c r="BI128" s="181">
        <f t="shared" si="28"/>
        <v>0</v>
      </c>
      <c r="BJ128" s="12" t="s">
        <v>78</v>
      </c>
      <c r="BK128" s="181">
        <f t="shared" si="29"/>
        <v>0</v>
      </c>
      <c r="BL128" s="12" t="s">
        <v>139</v>
      </c>
      <c r="BM128" s="12" t="s">
        <v>635</v>
      </c>
    </row>
    <row r="129" spans="2:65" s="1" customFormat="1" ht="22.5" customHeight="1">
      <c r="B129" s="29"/>
      <c r="C129" s="170" t="s">
        <v>295</v>
      </c>
      <c r="D129" s="170" t="s">
        <v>134</v>
      </c>
      <c r="E129" s="171" t="s">
        <v>636</v>
      </c>
      <c r="F129" s="172" t="s">
        <v>637</v>
      </c>
      <c r="G129" s="173" t="s">
        <v>199</v>
      </c>
      <c r="H129" s="174">
        <v>8</v>
      </c>
      <c r="I129" s="175"/>
      <c r="J129" s="176">
        <f t="shared" si="20"/>
        <v>0</v>
      </c>
      <c r="K129" s="172" t="s">
        <v>138</v>
      </c>
      <c r="L129" s="33"/>
      <c r="M129" s="177" t="s">
        <v>1</v>
      </c>
      <c r="N129" s="178" t="s">
        <v>41</v>
      </c>
      <c r="O129" s="55"/>
      <c r="P129" s="179">
        <f t="shared" si="21"/>
        <v>0</v>
      </c>
      <c r="Q129" s="179">
        <v>4.0000000000000003E-5</v>
      </c>
      <c r="R129" s="179">
        <f t="shared" si="22"/>
        <v>3.2000000000000003E-4</v>
      </c>
      <c r="S129" s="179">
        <v>0</v>
      </c>
      <c r="T129" s="180">
        <f t="shared" si="23"/>
        <v>0</v>
      </c>
      <c r="AR129" s="12" t="s">
        <v>139</v>
      </c>
      <c r="AT129" s="12" t="s">
        <v>134</v>
      </c>
      <c r="AU129" s="12" t="s">
        <v>80</v>
      </c>
      <c r="AY129" s="12" t="s">
        <v>131</v>
      </c>
      <c r="BE129" s="181">
        <f t="shared" si="24"/>
        <v>0</v>
      </c>
      <c r="BF129" s="181">
        <f t="shared" si="25"/>
        <v>0</v>
      </c>
      <c r="BG129" s="181">
        <f t="shared" si="26"/>
        <v>0</v>
      </c>
      <c r="BH129" s="181">
        <f t="shared" si="27"/>
        <v>0</v>
      </c>
      <c r="BI129" s="181">
        <f t="shared" si="28"/>
        <v>0</v>
      </c>
      <c r="BJ129" s="12" t="s">
        <v>78</v>
      </c>
      <c r="BK129" s="181">
        <f t="shared" si="29"/>
        <v>0</v>
      </c>
      <c r="BL129" s="12" t="s">
        <v>139</v>
      </c>
      <c r="BM129" s="12" t="s">
        <v>638</v>
      </c>
    </row>
    <row r="130" spans="2:65" s="1" customFormat="1" ht="16.5" customHeight="1">
      <c r="B130" s="29"/>
      <c r="C130" s="182" t="s">
        <v>277</v>
      </c>
      <c r="D130" s="182" t="s">
        <v>182</v>
      </c>
      <c r="E130" s="183" t="s">
        <v>639</v>
      </c>
      <c r="F130" s="184" t="s">
        <v>640</v>
      </c>
      <c r="G130" s="185" t="s">
        <v>199</v>
      </c>
      <c r="H130" s="186">
        <v>8</v>
      </c>
      <c r="I130" s="187"/>
      <c r="J130" s="188">
        <f t="shared" si="20"/>
        <v>0</v>
      </c>
      <c r="K130" s="184" t="s">
        <v>138</v>
      </c>
      <c r="L130" s="189"/>
      <c r="M130" s="190" t="s">
        <v>1</v>
      </c>
      <c r="N130" s="191" t="s">
        <v>41</v>
      </c>
      <c r="O130" s="55"/>
      <c r="P130" s="179">
        <f t="shared" si="21"/>
        <v>0</v>
      </c>
      <c r="Q130" s="179">
        <v>2.7E-4</v>
      </c>
      <c r="R130" s="179">
        <f t="shared" si="22"/>
        <v>2.16E-3</v>
      </c>
      <c r="S130" s="179">
        <v>0</v>
      </c>
      <c r="T130" s="180">
        <f t="shared" si="23"/>
        <v>0</v>
      </c>
      <c r="AR130" s="12" t="s">
        <v>185</v>
      </c>
      <c r="AT130" s="12" t="s">
        <v>182</v>
      </c>
      <c r="AU130" s="12" t="s">
        <v>80</v>
      </c>
      <c r="AY130" s="12" t="s">
        <v>131</v>
      </c>
      <c r="BE130" s="181">
        <f t="shared" si="24"/>
        <v>0</v>
      </c>
      <c r="BF130" s="181">
        <f t="shared" si="25"/>
        <v>0</v>
      </c>
      <c r="BG130" s="181">
        <f t="shared" si="26"/>
        <v>0</v>
      </c>
      <c r="BH130" s="181">
        <f t="shared" si="27"/>
        <v>0</v>
      </c>
      <c r="BI130" s="181">
        <f t="shared" si="28"/>
        <v>0</v>
      </c>
      <c r="BJ130" s="12" t="s">
        <v>78</v>
      </c>
      <c r="BK130" s="181">
        <f t="shared" si="29"/>
        <v>0</v>
      </c>
      <c r="BL130" s="12" t="s">
        <v>139</v>
      </c>
      <c r="BM130" s="12" t="s">
        <v>641</v>
      </c>
    </row>
    <row r="131" spans="2:65" s="1" customFormat="1" ht="16.5" customHeight="1">
      <c r="B131" s="29"/>
      <c r="C131" s="170" t="s">
        <v>428</v>
      </c>
      <c r="D131" s="170" t="s">
        <v>134</v>
      </c>
      <c r="E131" s="171" t="s">
        <v>278</v>
      </c>
      <c r="F131" s="172" t="s">
        <v>642</v>
      </c>
      <c r="G131" s="173" t="s">
        <v>137</v>
      </c>
      <c r="H131" s="174">
        <v>0.1</v>
      </c>
      <c r="I131" s="175"/>
      <c r="J131" s="176">
        <f t="shared" si="20"/>
        <v>0</v>
      </c>
      <c r="K131" s="172" t="s">
        <v>138</v>
      </c>
      <c r="L131" s="33"/>
      <c r="M131" s="177" t="s">
        <v>1</v>
      </c>
      <c r="N131" s="178" t="s">
        <v>41</v>
      </c>
      <c r="O131" s="55"/>
      <c r="P131" s="179">
        <f t="shared" si="21"/>
        <v>0</v>
      </c>
      <c r="Q131" s="179">
        <v>0</v>
      </c>
      <c r="R131" s="179">
        <f t="shared" si="22"/>
        <v>0</v>
      </c>
      <c r="S131" s="179">
        <v>2</v>
      </c>
      <c r="T131" s="180">
        <f t="shared" si="23"/>
        <v>0.2</v>
      </c>
      <c r="AR131" s="12" t="s">
        <v>139</v>
      </c>
      <c r="AT131" s="12" t="s">
        <v>134</v>
      </c>
      <c r="AU131" s="12" t="s">
        <v>80</v>
      </c>
      <c r="AY131" s="12" t="s">
        <v>131</v>
      </c>
      <c r="BE131" s="181">
        <f t="shared" si="24"/>
        <v>0</v>
      </c>
      <c r="BF131" s="181">
        <f t="shared" si="25"/>
        <v>0</v>
      </c>
      <c r="BG131" s="181">
        <f t="shared" si="26"/>
        <v>0</v>
      </c>
      <c r="BH131" s="181">
        <f t="shared" si="27"/>
        <v>0</v>
      </c>
      <c r="BI131" s="181">
        <f t="shared" si="28"/>
        <v>0</v>
      </c>
      <c r="BJ131" s="12" t="s">
        <v>78</v>
      </c>
      <c r="BK131" s="181">
        <f t="shared" si="29"/>
        <v>0</v>
      </c>
      <c r="BL131" s="12" t="s">
        <v>139</v>
      </c>
      <c r="BM131" s="12" t="s">
        <v>643</v>
      </c>
    </row>
    <row r="132" spans="2:65" s="1" customFormat="1" ht="16.5" customHeight="1">
      <c r="B132" s="29"/>
      <c r="C132" s="170" t="s">
        <v>347</v>
      </c>
      <c r="D132" s="170" t="s">
        <v>134</v>
      </c>
      <c r="E132" s="171" t="s">
        <v>644</v>
      </c>
      <c r="F132" s="172" t="s">
        <v>645</v>
      </c>
      <c r="G132" s="173" t="s">
        <v>137</v>
      </c>
      <c r="H132" s="174">
        <v>1.1000000000000001</v>
      </c>
      <c r="I132" s="175"/>
      <c r="J132" s="176">
        <f t="shared" si="20"/>
        <v>0</v>
      </c>
      <c r="K132" s="172" t="s">
        <v>138</v>
      </c>
      <c r="L132" s="33"/>
      <c r="M132" s="177" t="s">
        <v>1</v>
      </c>
      <c r="N132" s="178" t="s">
        <v>41</v>
      </c>
      <c r="O132" s="55"/>
      <c r="P132" s="179">
        <f t="shared" si="21"/>
        <v>0</v>
      </c>
      <c r="Q132" s="179">
        <v>0</v>
      </c>
      <c r="R132" s="179">
        <f t="shared" si="22"/>
        <v>0</v>
      </c>
      <c r="S132" s="179">
        <v>2.4</v>
      </c>
      <c r="T132" s="180">
        <f t="shared" si="23"/>
        <v>2.64</v>
      </c>
      <c r="AR132" s="12" t="s">
        <v>139</v>
      </c>
      <c r="AT132" s="12" t="s">
        <v>134</v>
      </c>
      <c r="AU132" s="12" t="s">
        <v>80</v>
      </c>
      <c r="AY132" s="12" t="s">
        <v>131</v>
      </c>
      <c r="BE132" s="181">
        <f t="shared" si="24"/>
        <v>0</v>
      </c>
      <c r="BF132" s="181">
        <f t="shared" si="25"/>
        <v>0</v>
      </c>
      <c r="BG132" s="181">
        <f t="shared" si="26"/>
        <v>0</v>
      </c>
      <c r="BH132" s="181">
        <f t="shared" si="27"/>
        <v>0</v>
      </c>
      <c r="BI132" s="181">
        <f t="shared" si="28"/>
        <v>0</v>
      </c>
      <c r="BJ132" s="12" t="s">
        <v>78</v>
      </c>
      <c r="BK132" s="181">
        <f t="shared" si="29"/>
        <v>0</v>
      </c>
      <c r="BL132" s="12" t="s">
        <v>139</v>
      </c>
      <c r="BM132" s="12" t="s">
        <v>646</v>
      </c>
    </row>
    <row r="133" spans="2:65" s="1" customFormat="1" ht="16.5" customHeight="1">
      <c r="B133" s="29"/>
      <c r="C133" s="170" t="s">
        <v>240</v>
      </c>
      <c r="D133" s="170" t="s">
        <v>134</v>
      </c>
      <c r="E133" s="171" t="s">
        <v>285</v>
      </c>
      <c r="F133" s="172" t="s">
        <v>286</v>
      </c>
      <c r="G133" s="173" t="s">
        <v>234</v>
      </c>
      <c r="H133" s="174">
        <v>28.4</v>
      </c>
      <c r="I133" s="175"/>
      <c r="J133" s="176">
        <f t="shared" si="20"/>
        <v>0</v>
      </c>
      <c r="K133" s="172" t="s">
        <v>138</v>
      </c>
      <c r="L133" s="33"/>
      <c r="M133" s="177" t="s">
        <v>1</v>
      </c>
      <c r="N133" s="178" t="s">
        <v>41</v>
      </c>
      <c r="O133" s="55"/>
      <c r="P133" s="179">
        <f t="shared" si="21"/>
        <v>0</v>
      </c>
      <c r="Q133" s="179">
        <v>0</v>
      </c>
      <c r="R133" s="179">
        <f t="shared" si="22"/>
        <v>0</v>
      </c>
      <c r="S133" s="179">
        <v>7.0000000000000007E-2</v>
      </c>
      <c r="T133" s="180">
        <f t="shared" si="23"/>
        <v>1.988</v>
      </c>
      <c r="AR133" s="12" t="s">
        <v>139</v>
      </c>
      <c r="AT133" s="12" t="s">
        <v>134</v>
      </c>
      <c r="AU133" s="12" t="s">
        <v>80</v>
      </c>
      <c r="AY133" s="12" t="s">
        <v>131</v>
      </c>
      <c r="BE133" s="181">
        <f t="shared" si="24"/>
        <v>0</v>
      </c>
      <c r="BF133" s="181">
        <f t="shared" si="25"/>
        <v>0</v>
      </c>
      <c r="BG133" s="181">
        <f t="shared" si="26"/>
        <v>0</v>
      </c>
      <c r="BH133" s="181">
        <f t="shared" si="27"/>
        <v>0</v>
      </c>
      <c r="BI133" s="181">
        <f t="shared" si="28"/>
        <v>0</v>
      </c>
      <c r="BJ133" s="12" t="s">
        <v>78</v>
      </c>
      <c r="BK133" s="181">
        <f t="shared" si="29"/>
        <v>0</v>
      </c>
      <c r="BL133" s="12" t="s">
        <v>139</v>
      </c>
      <c r="BM133" s="12" t="s">
        <v>647</v>
      </c>
    </row>
    <row r="134" spans="2:65" s="1" customFormat="1" ht="16.5" customHeight="1">
      <c r="B134" s="29"/>
      <c r="C134" s="170" t="s">
        <v>185</v>
      </c>
      <c r="D134" s="170" t="s">
        <v>134</v>
      </c>
      <c r="E134" s="171" t="s">
        <v>292</v>
      </c>
      <c r="F134" s="172" t="s">
        <v>648</v>
      </c>
      <c r="G134" s="173" t="s">
        <v>234</v>
      </c>
      <c r="H134" s="174">
        <v>1</v>
      </c>
      <c r="I134" s="175"/>
      <c r="J134" s="176">
        <f t="shared" si="20"/>
        <v>0</v>
      </c>
      <c r="K134" s="172" t="s">
        <v>138</v>
      </c>
      <c r="L134" s="33"/>
      <c r="M134" s="177" t="s">
        <v>1</v>
      </c>
      <c r="N134" s="178" t="s">
        <v>41</v>
      </c>
      <c r="O134" s="55"/>
      <c r="P134" s="179">
        <f t="shared" si="21"/>
        <v>0</v>
      </c>
      <c r="Q134" s="179">
        <v>1.0000000000000001E-5</v>
      </c>
      <c r="R134" s="179">
        <f t="shared" si="22"/>
        <v>1.0000000000000001E-5</v>
      </c>
      <c r="S134" s="179">
        <v>0</v>
      </c>
      <c r="T134" s="180">
        <f t="shared" si="23"/>
        <v>0</v>
      </c>
      <c r="AR134" s="12" t="s">
        <v>139</v>
      </c>
      <c r="AT134" s="12" t="s">
        <v>134</v>
      </c>
      <c r="AU134" s="12" t="s">
        <v>80</v>
      </c>
      <c r="AY134" s="12" t="s">
        <v>131</v>
      </c>
      <c r="BE134" s="181">
        <f t="shared" si="24"/>
        <v>0</v>
      </c>
      <c r="BF134" s="181">
        <f t="shared" si="25"/>
        <v>0</v>
      </c>
      <c r="BG134" s="181">
        <f t="shared" si="26"/>
        <v>0</v>
      </c>
      <c r="BH134" s="181">
        <f t="shared" si="27"/>
        <v>0</v>
      </c>
      <c r="BI134" s="181">
        <f t="shared" si="28"/>
        <v>0</v>
      </c>
      <c r="BJ134" s="12" t="s">
        <v>78</v>
      </c>
      <c r="BK134" s="181">
        <f t="shared" si="29"/>
        <v>0</v>
      </c>
      <c r="BL134" s="12" t="s">
        <v>139</v>
      </c>
      <c r="BM134" s="12" t="s">
        <v>649</v>
      </c>
    </row>
    <row r="135" spans="2:65" s="10" customFormat="1" ht="22.9" customHeight="1">
      <c r="B135" s="154"/>
      <c r="C135" s="155"/>
      <c r="D135" s="156" t="s">
        <v>69</v>
      </c>
      <c r="E135" s="168" t="s">
        <v>308</v>
      </c>
      <c r="F135" s="168" t="s">
        <v>309</v>
      </c>
      <c r="G135" s="155"/>
      <c r="H135" s="155"/>
      <c r="I135" s="158"/>
      <c r="J135" s="169">
        <f>BK135</f>
        <v>0</v>
      </c>
      <c r="K135" s="155"/>
      <c r="L135" s="160"/>
      <c r="M135" s="161"/>
      <c r="N135" s="162"/>
      <c r="O135" s="162"/>
      <c r="P135" s="163">
        <f>SUM(P136:P140)</f>
        <v>0</v>
      </c>
      <c r="Q135" s="162"/>
      <c r="R135" s="163">
        <f>SUM(R136:R140)</f>
        <v>0</v>
      </c>
      <c r="S135" s="162"/>
      <c r="T135" s="164">
        <f>SUM(T136:T140)</f>
        <v>0</v>
      </c>
      <c r="AR135" s="165" t="s">
        <v>78</v>
      </c>
      <c r="AT135" s="166" t="s">
        <v>69</v>
      </c>
      <c r="AU135" s="166" t="s">
        <v>78</v>
      </c>
      <c r="AY135" s="165" t="s">
        <v>131</v>
      </c>
      <c r="BK135" s="167">
        <f>SUM(BK136:BK140)</f>
        <v>0</v>
      </c>
    </row>
    <row r="136" spans="2:65" s="1" customFormat="1" ht="16.5" customHeight="1">
      <c r="B136" s="29"/>
      <c r="C136" s="170" t="s">
        <v>494</v>
      </c>
      <c r="D136" s="170" t="s">
        <v>134</v>
      </c>
      <c r="E136" s="171" t="s">
        <v>310</v>
      </c>
      <c r="F136" s="172" t="s">
        <v>311</v>
      </c>
      <c r="G136" s="173" t="s">
        <v>159</v>
      </c>
      <c r="H136" s="174">
        <v>5.3</v>
      </c>
      <c r="I136" s="175"/>
      <c r="J136" s="176">
        <f>ROUND(I136*H136,2)</f>
        <v>0</v>
      </c>
      <c r="K136" s="172" t="s">
        <v>138</v>
      </c>
      <c r="L136" s="33"/>
      <c r="M136" s="177" t="s">
        <v>1</v>
      </c>
      <c r="N136" s="178" t="s">
        <v>41</v>
      </c>
      <c r="O136" s="55"/>
      <c r="P136" s="179">
        <f>O136*H136</f>
        <v>0</v>
      </c>
      <c r="Q136" s="179">
        <v>0</v>
      </c>
      <c r="R136" s="179">
        <f>Q136*H136</f>
        <v>0</v>
      </c>
      <c r="S136" s="179">
        <v>0</v>
      </c>
      <c r="T136" s="180">
        <f>S136*H136</f>
        <v>0</v>
      </c>
      <c r="AR136" s="12" t="s">
        <v>139</v>
      </c>
      <c r="AT136" s="12" t="s">
        <v>134</v>
      </c>
      <c r="AU136" s="12" t="s">
        <v>80</v>
      </c>
      <c r="AY136" s="12" t="s">
        <v>131</v>
      </c>
      <c r="BE136" s="181">
        <f>IF(N136="základní",J136,0)</f>
        <v>0</v>
      </c>
      <c r="BF136" s="181">
        <f>IF(N136="snížená",J136,0)</f>
        <v>0</v>
      </c>
      <c r="BG136" s="181">
        <f>IF(N136="zákl. přenesená",J136,0)</f>
        <v>0</v>
      </c>
      <c r="BH136" s="181">
        <f>IF(N136="sníž. přenesená",J136,0)</f>
        <v>0</v>
      </c>
      <c r="BI136" s="181">
        <f>IF(N136="nulová",J136,0)</f>
        <v>0</v>
      </c>
      <c r="BJ136" s="12" t="s">
        <v>78</v>
      </c>
      <c r="BK136" s="181">
        <f>ROUND(I136*H136,2)</f>
        <v>0</v>
      </c>
      <c r="BL136" s="12" t="s">
        <v>139</v>
      </c>
      <c r="BM136" s="12" t="s">
        <v>650</v>
      </c>
    </row>
    <row r="137" spans="2:65" s="1" customFormat="1" ht="16.5" customHeight="1">
      <c r="B137" s="29"/>
      <c r="C137" s="170" t="s">
        <v>288</v>
      </c>
      <c r="D137" s="170" t="s">
        <v>134</v>
      </c>
      <c r="E137" s="171" t="s">
        <v>313</v>
      </c>
      <c r="F137" s="172" t="s">
        <v>314</v>
      </c>
      <c r="G137" s="173" t="s">
        <v>159</v>
      </c>
      <c r="H137" s="174">
        <v>5.3</v>
      </c>
      <c r="I137" s="175"/>
      <c r="J137" s="176">
        <f>ROUND(I137*H137,2)</f>
        <v>0</v>
      </c>
      <c r="K137" s="172" t="s">
        <v>138</v>
      </c>
      <c r="L137" s="33"/>
      <c r="M137" s="177" t="s">
        <v>1</v>
      </c>
      <c r="N137" s="178" t="s">
        <v>41</v>
      </c>
      <c r="O137" s="55"/>
      <c r="P137" s="179">
        <f>O137*H137</f>
        <v>0</v>
      </c>
      <c r="Q137" s="179">
        <v>0</v>
      </c>
      <c r="R137" s="179">
        <f>Q137*H137</f>
        <v>0</v>
      </c>
      <c r="S137" s="179">
        <v>0</v>
      </c>
      <c r="T137" s="180">
        <f>S137*H137</f>
        <v>0</v>
      </c>
      <c r="AR137" s="12" t="s">
        <v>139</v>
      </c>
      <c r="AT137" s="12" t="s">
        <v>134</v>
      </c>
      <c r="AU137" s="12" t="s">
        <v>80</v>
      </c>
      <c r="AY137" s="12" t="s">
        <v>131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12" t="s">
        <v>78</v>
      </c>
      <c r="BK137" s="181">
        <f>ROUND(I137*H137,2)</f>
        <v>0</v>
      </c>
      <c r="BL137" s="12" t="s">
        <v>139</v>
      </c>
      <c r="BM137" s="12" t="s">
        <v>651</v>
      </c>
    </row>
    <row r="138" spans="2:65" s="1" customFormat="1" ht="16.5" customHeight="1">
      <c r="B138" s="29"/>
      <c r="C138" s="170" t="s">
        <v>281</v>
      </c>
      <c r="D138" s="170" t="s">
        <v>134</v>
      </c>
      <c r="E138" s="171" t="s">
        <v>316</v>
      </c>
      <c r="F138" s="172" t="s">
        <v>317</v>
      </c>
      <c r="G138" s="173" t="s">
        <v>159</v>
      </c>
      <c r="H138" s="174">
        <v>5.3</v>
      </c>
      <c r="I138" s="175"/>
      <c r="J138" s="176">
        <f>ROUND(I138*H138,2)</f>
        <v>0</v>
      </c>
      <c r="K138" s="172" t="s">
        <v>138</v>
      </c>
      <c r="L138" s="33"/>
      <c r="M138" s="177" t="s">
        <v>1</v>
      </c>
      <c r="N138" s="178" t="s">
        <v>41</v>
      </c>
      <c r="O138" s="55"/>
      <c r="P138" s="179">
        <f>O138*H138</f>
        <v>0</v>
      </c>
      <c r="Q138" s="179">
        <v>0</v>
      </c>
      <c r="R138" s="179">
        <f>Q138*H138</f>
        <v>0</v>
      </c>
      <c r="S138" s="179">
        <v>0</v>
      </c>
      <c r="T138" s="180">
        <f>S138*H138</f>
        <v>0</v>
      </c>
      <c r="AR138" s="12" t="s">
        <v>139</v>
      </c>
      <c r="AT138" s="12" t="s">
        <v>134</v>
      </c>
      <c r="AU138" s="12" t="s">
        <v>80</v>
      </c>
      <c r="AY138" s="12" t="s">
        <v>131</v>
      </c>
      <c r="BE138" s="181">
        <f>IF(N138="základní",J138,0)</f>
        <v>0</v>
      </c>
      <c r="BF138" s="181">
        <f>IF(N138="snížená",J138,0)</f>
        <v>0</v>
      </c>
      <c r="BG138" s="181">
        <f>IF(N138="zákl. přenesená",J138,0)</f>
        <v>0</v>
      </c>
      <c r="BH138" s="181">
        <f>IF(N138="sníž. přenesená",J138,0)</f>
        <v>0</v>
      </c>
      <c r="BI138" s="181">
        <f>IF(N138="nulová",J138,0)</f>
        <v>0</v>
      </c>
      <c r="BJ138" s="12" t="s">
        <v>78</v>
      </c>
      <c r="BK138" s="181">
        <f>ROUND(I138*H138,2)</f>
        <v>0</v>
      </c>
      <c r="BL138" s="12" t="s">
        <v>139</v>
      </c>
      <c r="BM138" s="12" t="s">
        <v>652</v>
      </c>
    </row>
    <row r="139" spans="2:65" s="1" customFormat="1" ht="16.5" customHeight="1">
      <c r="B139" s="29"/>
      <c r="C139" s="170" t="s">
        <v>8</v>
      </c>
      <c r="D139" s="170" t="s">
        <v>134</v>
      </c>
      <c r="E139" s="171" t="s">
        <v>319</v>
      </c>
      <c r="F139" s="172" t="s">
        <v>320</v>
      </c>
      <c r="G139" s="173" t="s">
        <v>159</v>
      </c>
      <c r="H139" s="174">
        <v>5.2</v>
      </c>
      <c r="I139" s="175"/>
      <c r="J139" s="176">
        <f>ROUND(I139*H139,2)</f>
        <v>0</v>
      </c>
      <c r="K139" s="172" t="s">
        <v>138</v>
      </c>
      <c r="L139" s="33"/>
      <c r="M139" s="177" t="s">
        <v>1</v>
      </c>
      <c r="N139" s="178" t="s">
        <v>41</v>
      </c>
      <c r="O139" s="55"/>
      <c r="P139" s="179">
        <f>O139*H139</f>
        <v>0</v>
      </c>
      <c r="Q139" s="179">
        <v>0</v>
      </c>
      <c r="R139" s="179">
        <f>Q139*H139</f>
        <v>0</v>
      </c>
      <c r="S139" s="179">
        <v>0</v>
      </c>
      <c r="T139" s="180">
        <f>S139*H139</f>
        <v>0</v>
      </c>
      <c r="AR139" s="12" t="s">
        <v>139</v>
      </c>
      <c r="AT139" s="12" t="s">
        <v>134</v>
      </c>
      <c r="AU139" s="12" t="s">
        <v>80</v>
      </c>
      <c r="AY139" s="12" t="s">
        <v>131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12" t="s">
        <v>78</v>
      </c>
      <c r="BK139" s="181">
        <f>ROUND(I139*H139,2)</f>
        <v>0</v>
      </c>
      <c r="BL139" s="12" t="s">
        <v>139</v>
      </c>
      <c r="BM139" s="12" t="s">
        <v>653</v>
      </c>
    </row>
    <row r="140" spans="2:65" s="1" customFormat="1" ht="16.5" customHeight="1">
      <c r="B140" s="29"/>
      <c r="C140" s="170" t="s">
        <v>376</v>
      </c>
      <c r="D140" s="170" t="s">
        <v>134</v>
      </c>
      <c r="E140" s="171" t="s">
        <v>323</v>
      </c>
      <c r="F140" s="172" t="s">
        <v>324</v>
      </c>
      <c r="G140" s="173" t="s">
        <v>159</v>
      </c>
      <c r="H140" s="174">
        <v>0.1</v>
      </c>
      <c r="I140" s="175"/>
      <c r="J140" s="176">
        <f>ROUND(I140*H140,2)</f>
        <v>0</v>
      </c>
      <c r="K140" s="172" t="s">
        <v>138</v>
      </c>
      <c r="L140" s="33"/>
      <c r="M140" s="177" t="s">
        <v>1</v>
      </c>
      <c r="N140" s="178" t="s">
        <v>41</v>
      </c>
      <c r="O140" s="55"/>
      <c r="P140" s="179">
        <f>O140*H140</f>
        <v>0</v>
      </c>
      <c r="Q140" s="179">
        <v>0</v>
      </c>
      <c r="R140" s="179">
        <f>Q140*H140</f>
        <v>0</v>
      </c>
      <c r="S140" s="179">
        <v>0</v>
      </c>
      <c r="T140" s="180">
        <f>S140*H140</f>
        <v>0</v>
      </c>
      <c r="AR140" s="12" t="s">
        <v>139</v>
      </c>
      <c r="AT140" s="12" t="s">
        <v>134</v>
      </c>
      <c r="AU140" s="12" t="s">
        <v>80</v>
      </c>
      <c r="AY140" s="12" t="s">
        <v>131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2" t="s">
        <v>78</v>
      </c>
      <c r="BK140" s="181">
        <f>ROUND(I140*H140,2)</f>
        <v>0</v>
      </c>
      <c r="BL140" s="12" t="s">
        <v>139</v>
      </c>
      <c r="BM140" s="12" t="s">
        <v>654</v>
      </c>
    </row>
    <row r="141" spans="2:65" s="10" customFormat="1" ht="22.9" customHeight="1">
      <c r="B141" s="154"/>
      <c r="C141" s="155"/>
      <c r="D141" s="156" t="s">
        <v>69</v>
      </c>
      <c r="E141" s="168" t="s">
        <v>326</v>
      </c>
      <c r="F141" s="168" t="s">
        <v>327</v>
      </c>
      <c r="G141" s="155"/>
      <c r="H141" s="155"/>
      <c r="I141" s="158"/>
      <c r="J141" s="169">
        <f>BK141</f>
        <v>0</v>
      </c>
      <c r="K141" s="155"/>
      <c r="L141" s="160"/>
      <c r="M141" s="161"/>
      <c r="N141" s="162"/>
      <c r="O141" s="162"/>
      <c r="P141" s="163">
        <f>P142</f>
        <v>0</v>
      </c>
      <c r="Q141" s="162"/>
      <c r="R141" s="163">
        <f>R142</f>
        <v>0</v>
      </c>
      <c r="S141" s="162"/>
      <c r="T141" s="164">
        <f>T142</f>
        <v>0</v>
      </c>
      <c r="AR141" s="165" t="s">
        <v>78</v>
      </c>
      <c r="AT141" s="166" t="s">
        <v>69</v>
      </c>
      <c r="AU141" s="166" t="s">
        <v>78</v>
      </c>
      <c r="AY141" s="165" t="s">
        <v>131</v>
      </c>
      <c r="BK141" s="167">
        <f>BK142</f>
        <v>0</v>
      </c>
    </row>
    <row r="142" spans="2:65" s="1" customFormat="1" ht="16.5" customHeight="1">
      <c r="B142" s="29"/>
      <c r="C142" s="170" t="s">
        <v>420</v>
      </c>
      <c r="D142" s="170" t="s">
        <v>134</v>
      </c>
      <c r="E142" s="171" t="s">
        <v>329</v>
      </c>
      <c r="F142" s="172" t="s">
        <v>330</v>
      </c>
      <c r="G142" s="173" t="s">
        <v>159</v>
      </c>
      <c r="H142" s="174">
        <v>6.7</v>
      </c>
      <c r="I142" s="175"/>
      <c r="J142" s="176">
        <f>ROUND(I142*H142,2)</f>
        <v>0</v>
      </c>
      <c r="K142" s="172" t="s">
        <v>138</v>
      </c>
      <c r="L142" s="33"/>
      <c r="M142" s="177" t="s">
        <v>1</v>
      </c>
      <c r="N142" s="178" t="s">
        <v>41</v>
      </c>
      <c r="O142" s="55"/>
      <c r="P142" s="179">
        <f>O142*H142</f>
        <v>0</v>
      </c>
      <c r="Q142" s="179">
        <v>0</v>
      </c>
      <c r="R142" s="179">
        <f>Q142*H142</f>
        <v>0</v>
      </c>
      <c r="S142" s="179">
        <v>0</v>
      </c>
      <c r="T142" s="180">
        <f>S142*H142</f>
        <v>0</v>
      </c>
      <c r="AR142" s="12" t="s">
        <v>139</v>
      </c>
      <c r="AT142" s="12" t="s">
        <v>134</v>
      </c>
      <c r="AU142" s="12" t="s">
        <v>80</v>
      </c>
      <c r="AY142" s="12" t="s">
        <v>131</v>
      </c>
      <c r="BE142" s="181">
        <f>IF(N142="základní",J142,0)</f>
        <v>0</v>
      </c>
      <c r="BF142" s="181">
        <f>IF(N142="snížená",J142,0)</f>
        <v>0</v>
      </c>
      <c r="BG142" s="181">
        <f>IF(N142="zákl. přenesená",J142,0)</f>
        <v>0</v>
      </c>
      <c r="BH142" s="181">
        <f>IF(N142="sníž. přenesená",J142,0)</f>
        <v>0</v>
      </c>
      <c r="BI142" s="181">
        <f>IF(N142="nulová",J142,0)</f>
        <v>0</v>
      </c>
      <c r="BJ142" s="12" t="s">
        <v>78</v>
      </c>
      <c r="BK142" s="181">
        <f>ROUND(I142*H142,2)</f>
        <v>0</v>
      </c>
      <c r="BL142" s="12" t="s">
        <v>139</v>
      </c>
      <c r="BM142" s="12" t="s">
        <v>655</v>
      </c>
    </row>
    <row r="143" spans="2:65" s="10" customFormat="1" ht="25.9" customHeight="1">
      <c r="B143" s="154"/>
      <c r="C143" s="155"/>
      <c r="D143" s="156" t="s">
        <v>69</v>
      </c>
      <c r="E143" s="157" t="s">
        <v>332</v>
      </c>
      <c r="F143" s="157" t="s">
        <v>333</v>
      </c>
      <c r="G143" s="155"/>
      <c r="H143" s="155"/>
      <c r="I143" s="158"/>
      <c r="J143" s="159">
        <f>BK143</f>
        <v>0</v>
      </c>
      <c r="K143" s="155"/>
      <c r="L143" s="160"/>
      <c r="M143" s="161"/>
      <c r="N143" s="162"/>
      <c r="O143" s="162"/>
      <c r="P143" s="163">
        <f>P144+P154</f>
        <v>0</v>
      </c>
      <c r="Q143" s="162"/>
      <c r="R143" s="163">
        <f>R144+R154</f>
        <v>2.7591639999999997</v>
      </c>
      <c r="S143" s="162"/>
      <c r="T143" s="164">
        <f>T144+T154</f>
        <v>0.37440000000000001</v>
      </c>
      <c r="AR143" s="165" t="s">
        <v>80</v>
      </c>
      <c r="AT143" s="166" t="s">
        <v>69</v>
      </c>
      <c r="AU143" s="166" t="s">
        <v>70</v>
      </c>
      <c r="AY143" s="165" t="s">
        <v>131</v>
      </c>
      <c r="BK143" s="167">
        <f>BK144+BK154</f>
        <v>0</v>
      </c>
    </row>
    <row r="144" spans="2:65" s="10" customFormat="1" ht="22.9" customHeight="1">
      <c r="B144" s="154"/>
      <c r="C144" s="155"/>
      <c r="D144" s="156" t="s">
        <v>69</v>
      </c>
      <c r="E144" s="168" t="s">
        <v>656</v>
      </c>
      <c r="F144" s="168" t="s">
        <v>657</v>
      </c>
      <c r="G144" s="155"/>
      <c r="H144" s="155"/>
      <c r="I144" s="158"/>
      <c r="J144" s="169">
        <f>BK144</f>
        <v>0</v>
      </c>
      <c r="K144" s="155"/>
      <c r="L144" s="160"/>
      <c r="M144" s="161"/>
      <c r="N144" s="162"/>
      <c r="O144" s="162"/>
      <c r="P144" s="163">
        <f>SUM(P145:P153)</f>
        <v>0</v>
      </c>
      <c r="Q144" s="162"/>
      <c r="R144" s="163">
        <f>SUM(R145:R153)</f>
        <v>9.9019999999999997E-2</v>
      </c>
      <c r="S144" s="162"/>
      <c r="T144" s="164">
        <f>SUM(T145:T153)</f>
        <v>0</v>
      </c>
      <c r="AR144" s="165" t="s">
        <v>80</v>
      </c>
      <c r="AT144" s="166" t="s">
        <v>69</v>
      </c>
      <c r="AU144" s="166" t="s">
        <v>78</v>
      </c>
      <c r="AY144" s="165" t="s">
        <v>131</v>
      </c>
      <c r="BK144" s="167">
        <f>SUM(BK145:BK153)</f>
        <v>0</v>
      </c>
    </row>
    <row r="145" spans="2:65" s="1" customFormat="1" ht="22.5" customHeight="1">
      <c r="B145" s="29"/>
      <c r="C145" s="170" t="s">
        <v>372</v>
      </c>
      <c r="D145" s="170" t="s">
        <v>134</v>
      </c>
      <c r="E145" s="171" t="s">
        <v>658</v>
      </c>
      <c r="F145" s="172" t="s">
        <v>659</v>
      </c>
      <c r="G145" s="173" t="s">
        <v>234</v>
      </c>
      <c r="H145" s="174">
        <v>24</v>
      </c>
      <c r="I145" s="175"/>
      <c r="J145" s="176">
        <f t="shared" ref="J145:J153" si="30">ROUND(I145*H145,2)</f>
        <v>0</v>
      </c>
      <c r="K145" s="172" t="s">
        <v>138</v>
      </c>
      <c r="L145" s="33"/>
      <c r="M145" s="177" t="s">
        <v>1</v>
      </c>
      <c r="N145" s="178" t="s">
        <v>41</v>
      </c>
      <c r="O145" s="55"/>
      <c r="P145" s="179">
        <f t="shared" ref="P145:P153" si="31">O145*H145</f>
        <v>0</v>
      </c>
      <c r="Q145" s="179">
        <v>1.1999999999999999E-3</v>
      </c>
      <c r="R145" s="179">
        <f t="shared" ref="R145:R153" si="32">Q145*H145</f>
        <v>2.8799999999999999E-2</v>
      </c>
      <c r="S145" s="179">
        <v>0</v>
      </c>
      <c r="T145" s="180">
        <f t="shared" ref="T145:T153" si="33">S145*H145</f>
        <v>0</v>
      </c>
      <c r="AR145" s="12" t="s">
        <v>302</v>
      </c>
      <c r="AT145" s="12" t="s">
        <v>134</v>
      </c>
      <c r="AU145" s="12" t="s">
        <v>80</v>
      </c>
      <c r="AY145" s="12" t="s">
        <v>131</v>
      </c>
      <c r="BE145" s="181">
        <f t="shared" ref="BE145:BE153" si="34">IF(N145="základní",J145,0)</f>
        <v>0</v>
      </c>
      <c r="BF145" s="181">
        <f t="shared" ref="BF145:BF153" si="35">IF(N145="snížená",J145,0)</f>
        <v>0</v>
      </c>
      <c r="BG145" s="181">
        <f t="shared" ref="BG145:BG153" si="36">IF(N145="zákl. přenesená",J145,0)</f>
        <v>0</v>
      </c>
      <c r="BH145" s="181">
        <f t="shared" ref="BH145:BH153" si="37">IF(N145="sníž. přenesená",J145,0)</f>
        <v>0</v>
      </c>
      <c r="BI145" s="181">
        <f t="shared" ref="BI145:BI153" si="38">IF(N145="nulová",J145,0)</f>
        <v>0</v>
      </c>
      <c r="BJ145" s="12" t="s">
        <v>78</v>
      </c>
      <c r="BK145" s="181">
        <f t="shared" ref="BK145:BK153" si="39">ROUND(I145*H145,2)</f>
        <v>0</v>
      </c>
      <c r="BL145" s="12" t="s">
        <v>302</v>
      </c>
      <c r="BM145" s="12" t="s">
        <v>660</v>
      </c>
    </row>
    <row r="146" spans="2:65" s="1" customFormat="1" ht="16.5" customHeight="1">
      <c r="B146" s="29"/>
      <c r="C146" s="170" t="s">
        <v>367</v>
      </c>
      <c r="D146" s="170" t="s">
        <v>134</v>
      </c>
      <c r="E146" s="171" t="s">
        <v>661</v>
      </c>
      <c r="F146" s="172" t="s">
        <v>662</v>
      </c>
      <c r="G146" s="173" t="s">
        <v>171</v>
      </c>
      <c r="H146" s="174">
        <v>23</v>
      </c>
      <c r="I146" s="175"/>
      <c r="J146" s="176">
        <f t="shared" si="30"/>
        <v>0</v>
      </c>
      <c r="K146" s="172" t="s">
        <v>138</v>
      </c>
      <c r="L146" s="33"/>
      <c r="M146" s="177" t="s">
        <v>1</v>
      </c>
      <c r="N146" s="178" t="s">
        <v>41</v>
      </c>
      <c r="O146" s="55"/>
      <c r="P146" s="179">
        <f t="shared" si="31"/>
        <v>0</v>
      </c>
      <c r="Q146" s="179">
        <v>5.0000000000000002E-5</v>
      </c>
      <c r="R146" s="179">
        <f t="shared" si="32"/>
        <v>1.15E-3</v>
      </c>
      <c r="S146" s="179">
        <v>0</v>
      </c>
      <c r="T146" s="180">
        <f t="shared" si="33"/>
        <v>0</v>
      </c>
      <c r="AR146" s="12" t="s">
        <v>302</v>
      </c>
      <c r="AT146" s="12" t="s">
        <v>134</v>
      </c>
      <c r="AU146" s="12" t="s">
        <v>80</v>
      </c>
      <c r="AY146" s="12" t="s">
        <v>131</v>
      </c>
      <c r="BE146" s="181">
        <f t="shared" si="34"/>
        <v>0</v>
      </c>
      <c r="BF146" s="181">
        <f t="shared" si="35"/>
        <v>0</v>
      </c>
      <c r="BG146" s="181">
        <f t="shared" si="36"/>
        <v>0</v>
      </c>
      <c r="BH146" s="181">
        <f t="shared" si="37"/>
        <v>0</v>
      </c>
      <c r="BI146" s="181">
        <f t="shared" si="38"/>
        <v>0</v>
      </c>
      <c r="BJ146" s="12" t="s">
        <v>78</v>
      </c>
      <c r="BK146" s="181">
        <f t="shared" si="39"/>
        <v>0</v>
      </c>
      <c r="BL146" s="12" t="s">
        <v>302</v>
      </c>
      <c r="BM146" s="12" t="s">
        <v>663</v>
      </c>
    </row>
    <row r="147" spans="2:65" s="1" customFormat="1" ht="16.5" customHeight="1">
      <c r="B147" s="29"/>
      <c r="C147" s="182" t="s">
        <v>442</v>
      </c>
      <c r="D147" s="182" t="s">
        <v>182</v>
      </c>
      <c r="E147" s="183" t="s">
        <v>664</v>
      </c>
      <c r="F147" s="184" t="s">
        <v>665</v>
      </c>
      <c r="G147" s="185" t="s">
        <v>171</v>
      </c>
      <c r="H147" s="186">
        <v>26.45</v>
      </c>
      <c r="I147" s="187"/>
      <c r="J147" s="188">
        <f t="shared" si="30"/>
        <v>0</v>
      </c>
      <c r="K147" s="184" t="s">
        <v>138</v>
      </c>
      <c r="L147" s="189"/>
      <c r="M147" s="190" t="s">
        <v>1</v>
      </c>
      <c r="N147" s="191" t="s">
        <v>41</v>
      </c>
      <c r="O147" s="55"/>
      <c r="P147" s="179">
        <f t="shared" si="31"/>
        <v>0</v>
      </c>
      <c r="Q147" s="179">
        <v>2.2000000000000001E-3</v>
      </c>
      <c r="R147" s="179">
        <f t="shared" si="32"/>
        <v>5.8189999999999999E-2</v>
      </c>
      <c r="S147" s="179">
        <v>0</v>
      </c>
      <c r="T147" s="180">
        <f t="shared" si="33"/>
        <v>0</v>
      </c>
      <c r="AR147" s="12" t="s">
        <v>258</v>
      </c>
      <c r="AT147" s="12" t="s">
        <v>182</v>
      </c>
      <c r="AU147" s="12" t="s">
        <v>80</v>
      </c>
      <c r="AY147" s="12" t="s">
        <v>131</v>
      </c>
      <c r="BE147" s="181">
        <f t="shared" si="34"/>
        <v>0</v>
      </c>
      <c r="BF147" s="181">
        <f t="shared" si="35"/>
        <v>0</v>
      </c>
      <c r="BG147" s="181">
        <f t="shared" si="36"/>
        <v>0</v>
      </c>
      <c r="BH147" s="181">
        <f t="shared" si="37"/>
        <v>0</v>
      </c>
      <c r="BI147" s="181">
        <f t="shared" si="38"/>
        <v>0</v>
      </c>
      <c r="BJ147" s="12" t="s">
        <v>78</v>
      </c>
      <c r="BK147" s="181">
        <f t="shared" si="39"/>
        <v>0</v>
      </c>
      <c r="BL147" s="12" t="s">
        <v>302</v>
      </c>
      <c r="BM147" s="12" t="s">
        <v>666</v>
      </c>
    </row>
    <row r="148" spans="2:65" s="1" customFormat="1" ht="16.5" customHeight="1">
      <c r="B148" s="29"/>
      <c r="C148" s="170" t="s">
        <v>446</v>
      </c>
      <c r="D148" s="170" t="s">
        <v>134</v>
      </c>
      <c r="E148" s="171" t="s">
        <v>667</v>
      </c>
      <c r="F148" s="172" t="s">
        <v>668</v>
      </c>
      <c r="G148" s="173" t="s">
        <v>234</v>
      </c>
      <c r="H148" s="174">
        <v>15</v>
      </c>
      <c r="I148" s="175"/>
      <c r="J148" s="176">
        <f t="shared" si="30"/>
        <v>0</v>
      </c>
      <c r="K148" s="172" t="s">
        <v>138</v>
      </c>
      <c r="L148" s="33"/>
      <c r="M148" s="177" t="s">
        <v>1</v>
      </c>
      <c r="N148" s="178" t="s">
        <v>41</v>
      </c>
      <c r="O148" s="55"/>
      <c r="P148" s="179">
        <f t="shared" si="31"/>
        <v>0</v>
      </c>
      <c r="Q148" s="179">
        <v>0</v>
      </c>
      <c r="R148" s="179">
        <f t="shared" si="32"/>
        <v>0</v>
      </c>
      <c r="S148" s="179">
        <v>0</v>
      </c>
      <c r="T148" s="180">
        <f t="shared" si="33"/>
        <v>0</v>
      </c>
      <c r="AR148" s="12" t="s">
        <v>302</v>
      </c>
      <c r="AT148" s="12" t="s">
        <v>134</v>
      </c>
      <c r="AU148" s="12" t="s">
        <v>80</v>
      </c>
      <c r="AY148" s="12" t="s">
        <v>131</v>
      </c>
      <c r="BE148" s="181">
        <f t="shared" si="34"/>
        <v>0</v>
      </c>
      <c r="BF148" s="181">
        <f t="shared" si="35"/>
        <v>0</v>
      </c>
      <c r="BG148" s="181">
        <f t="shared" si="36"/>
        <v>0</v>
      </c>
      <c r="BH148" s="181">
        <f t="shared" si="37"/>
        <v>0</v>
      </c>
      <c r="BI148" s="181">
        <f t="shared" si="38"/>
        <v>0</v>
      </c>
      <c r="BJ148" s="12" t="s">
        <v>78</v>
      </c>
      <c r="BK148" s="181">
        <f t="shared" si="39"/>
        <v>0</v>
      </c>
      <c r="BL148" s="12" t="s">
        <v>302</v>
      </c>
      <c r="BM148" s="12" t="s">
        <v>669</v>
      </c>
    </row>
    <row r="149" spans="2:65" s="1" customFormat="1" ht="16.5" customHeight="1">
      <c r="B149" s="29"/>
      <c r="C149" s="170" t="s">
        <v>450</v>
      </c>
      <c r="D149" s="170" t="s">
        <v>134</v>
      </c>
      <c r="E149" s="171" t="s">
        <v>670</v>
      </c>
      <c r="F149" s="172" t="s">
        <v>671</v>
      </c>
      <c r="G149" s="173" t="s">
        <v>171</v>
      </c>
      <c r="H149" s="174">
        <v>2</v>
      </c>
      <c r="I149" s="175"/>
      <c r="J149" s="176">
        <f t="shared" si="30"/>
        <v>0</v>
      </c>
      <c r="K149" s="172" t="s">
        <v>138</v>
      </c>
      <c r="L149" s="33"/>
      <c r="M149" s="177" t="s">
        <v>1</v>
      </c>
      <c r="N149" s="178" t="s">
        <v>41</v>
      </c>
      <c r="O149" s="55"/>
      <c r="P149" s="179">
        <f t="shared" si="31"/>
        <v>0</v>
      </c>
      <c r="Q149" s="179">
        <v>0</v>
      </c>
      <c r="R149" s="179">
        <f t="shared" si="32"/>
        <v>0</v>
      </c>
      <c r="S149" s="179">
        <v>0</v>
      </c>
      <c r="T149" s="180">
        <f t="shared" si="33"/>
        <v>0</v>
      </c>
      <c r="AR149" s="12" t="s">
        <v>302</v>
      </c>
      <c r="AT149" s="12" t="s">
        <v>134</v>
      </c>
      <c r="AU149" s="12" t="s">
        <v>80</v>
      </c>
      <c r="AY149" s="12" t="s">
        <v>131</v>
      </c>
      <c r="BE149" s="181">
        <f t="shared" si="34"/>
        <v>0</v>
      </c>
      <c r="BF149" s="181">
        <f t="shared" si="35"/>
        <v>0</v>
      </c>
      <c r="BG149" s="181">
        <f t="shared" si="36"/>
        <v>0</v>
      </c>
      <c r="BH149" s="181">
        <f t="shared" si="37"/>
        <v>0</v>
      </c>
      <c r="BI149" s="181">
        <f t="shared" si="38"/>
        <v>0</v>
      </c>
      <c r="BJ149" s="12" t="s">
        <v>78</v>
      </c>
      <c r="BK149" s="181">
        <f t="shared" si="39"/>
        <v>0</v>
      </c>
      <c r="BL149" s="12" t="s">
        <v>302</v>
      </c>
      <c r="BM149" s="12" t="s">
        <v>672</v>
      </c>
    </row>
    <row r="150" spans="2:65" s="1" customFormat="1" ht="16.5" customHeight="1">
      <c r="B150" s="29"/>
      <c r="C150" s="170" t="s">
        <v>391</v>
      </c>
      <c r="D150" s="170" t="s">
        <v>134</v>
      </c>
      <c r="E150" s="171" t="s">
        <v>673</v>
      </c>
      <c r="F150" s="172" t="s">
        <v>674</v>
      </c>
      <c r="G150" s="173" t="s">
        <v>199</v>
      </c>
      <c r="H150" s="174">
        <v>3</v>
      </c>
      <c r="I150" s="175"/>
      <c r="J150" s="176">
        <f t="shared" si="30"/>
        <v>0</v>
      </c>
      <c r="K150" s="172" t="s">
        <v>1</v>
      </c>
      <c r="L150" s="33"/>
      <c r="M150" s="177" t="s">
        <v>1</v>
      </c>
      <c r="N150" s="178" t="s">
        <v>41</v>
      </c>
      <c r="O150" s="55"/>
      <c r="P150" s="179">
        <f t="shared" si="31"/>
        <v>0</v>
      </c>
      <c r="Q150" s="179">
        <v>1E-4</v>
      </c>
      <c r="R150" s="179">
        <f t="shared" si="32"/>
        <v>3.0000000000000003E-4</v>
      </c>
      <c r="S150" s="179">
        <v>0</v>
      </c>
      <c r="T150" s="180">
        <f t="shared" si="33"/>
        <v>0</v>
      </c>
      <c r="AR150" s="12" t="s">
        <v>302</v>
      </c>
      <c r="AT150" s="12" t="s">
        <v>134</v>
      </c>
      <c r="AU150" s="12" t="s">
        <v>80</v>
      </c>
      <c r="AY150" s="12" t="s">
        <v>131</v>
      </c>
      <c r="BE150" s="181">
        <f t="shared" si="34"/>
        <v>0</v>
      </c>
      <c r="BF150" s="181">
        <f t="shared" si="35"/>
        <v>0</v>
      </c>
      <c r="BG150" s="181">
        <f t="shared" si="36"/>
        <v>0</v>
      </c>
      <c r="BH150" s="181">
        <f t="shared" si="37"/>
        <v>0</v>
      </c>
      <c r="BI150" s="181">
        <f t="shared" si="38"/>
        <v>0</v>
      </c>
      <c r="BJ150" s="12" t="s">
        <v>78</v>
      </c>
      <c r="BK150" s="181">
        <f t="shared" si="39"/>
        <v>0</v>
      </c>
      <c r="BL150" s="12" t="s">
        <v>302</v>
      </c>
      <c r="BM150" s="12" t="s">
        <v>675</v>
      </c>
    </row>
    <row r="151" spans="2:65" s="1" customFormat="1" ht="16.5" customHeight="1">
      <c r="B151" s="29"/>
      <c r="C151" s="170" t="s">
        <v>395</v>
      </c>
      <c r="D151" s="170" t="s">
        <v>134</v>
      </c>
      <c r="E151" s="171" t="s">
        <v>676</v>
      </c>
      <c r="F151" s="172" t="s">
        <v>677</v>
      </c>
      <c r="G151" s="173" t="s">
        <v>171</v>
      </c>
      <c r="H151" s="174">
        <v>23</v>
      </c>
      <c r="I151" s="175"/>
      <c r="J151" s="176">
        <f t="shared" si="30"/>
        <v>0</v>
      </c>
      <c r="K151" s="172" t="s">
        <v>138</v>
      </c>
      <c r="L151" s="33"/>
      <c r="M151" s="177" t="s">
        <v>1</v>
      </c>
      <c r="N151" s="178" t="s">
        <v>41</v>
      </c>
      <c r="O151" s="55"/>
      <c r="P151" s="179">
        <f t="shared" si="31"/>
        <v>0</v>
      </c>
      <c r="Q151" s="179">
        <v>0</v>
      </c>
      <c r="R151" s="179">
        <f t="shared" si="32"/>
        <v>0</v>
      </c>
      <c r="S151" s="179">
        <v>0</v>
      </c>
      <c r="T151" s="180">
        <f t="shared" si="33"/>
        <v>0</v>
      </c>
      <c r="AR151" s="12" t="s">
        <v>302</v>
      </c>
      <c r="AT151" s="12" t="s">
        <v>134</v>
      </c>
      <c r="AU151" s="12" t="s">
        <v>80</v>
      </c>
      <c r="AY151" s="12" t="s">
        <v>131</v>
      </c>
      <c r="BE151" s="181">
        <f t="shared" si="34"/>
        <v>0</v>
      </c>
      <c r="BF151" s="181">
        <f t="shared" si="35"/>
        <v>0</v>
      </c>
      <c r="BG151" s="181">
        <f t="shared" si="36"/>
        <v>0</v>
      </c>
      <c r="BH151" s="181">
        <f t="shared" si="37"/>
        <v>0</v>
      </c>
      <c r="BI151" s="181">
        <f t="shared" si="38"/>
        <v>0</v>
      </c>
      <c r="BJ151" s="12" t="s">
        <v>78</v>
      </c>
      <c r="BK151" s="181">
        <f t="shared" si="39"/>
        <v>0</v>
      </c>
      <c r="BL151" s="12" t="s">
        <v>302</v>
      </c>
      <c r="BM151" s="12" t="s">
        <v>678</v>
      </c>
    </row>
    <row r="152" spans="2:65" s="1" customFormat="1" ht="16.5" customHeight="1">
      <c r="B152" s="29"/>
      <c r="C152" s="182" t="s">
        <v>679</v>
      </c>
      <c r="D152" s="182" t="s">
        <v>182</v>
      </c>
      <c r="E152" s="183" t="s">
        <v>680</v>
      </c>
      <c r="F152" s="184" t="s">
        <v>681</v>
      </c>
      <c r="G152" s="185" t="s">
        <v>171</v>
      </c>
      <c r="H152" s="186">
        <v>26.45</v>
      </c>
      <c r="I152" s="187"/>
      <c r="J152" s="188">
        <f t="shared" si="30"/>
        <v>0</v>
      </c>
      <c r="K152" s="184" t="s">
        <v>138</v>
      </c>
      <c r="L152" s="189"/>
      <c r="M152" s="190" t="s">
        <v>1</v>
      </c>
      <c r="N152" s="191" t="s">
        <v>41</v>
      </c>
      <c r="O152" s="55"/>
      <c r="P152" s="179">
        <f t="shared" si="31"/>
        <v>0</v>
      </c>
      <c r="Q152" s="179">
        <v>4.0000000000000002E-4</v>
      </c>
      <c r="R152" s="179">
        <f t="shared" si="32"/>
        <v>1.0580000000000001E-2</v>
      </c>
      <c r="S152" s="179">
        <v>0</v>
      </c>
      <c r="T152" s="180">
        <f t="shared" si="33"/>
        <v>0</v>
      </c>
      <c r="AR152" s="12" t="s">
        <v>258</v>
      </c>
      <c r="AT152" s="12" t="s">
        <v>182</v>
      </c>
      <c r="AU152" s="12" t="s">
        <v>80</v>
      </c>
      <c r="AY152" s="12" t="s">
        <v>131</v>
      </c>
      <c r="BE152" s="181">
        <f t="shared" si="34"/>
        <v>0</v>
      </c>
      <c r="BF152" s="181">
        <f t="shared" si="35"/>
        <v>0</v>
      </c>
      <c r="BG152" s="181">
        <f t="shared" si="36"/>
        <v>0</v>
      </c>
      <c r="BH152" s="181">
        <f t="shared" si="37"/>
        <v>0</v>
      </c>
      <c r="BI152" s="181">
        <f t="shared" si="38"/>
        <v>0</v>
      </c>
      <c r="BJ152" s="12" t="s">
        <v>78</v>
      </c>
      <c r="BK152" s="181">
        <f t="shared" si="39"/>
        <v>0</v>
      </c>
      <c r="BL152" s="12" t="s">
        <v>302</v>
      </c>
      <c r="BM152" s="12" t="s">
        <v>682</v>
      </c>
    </row>
    <row r="153" spans="2:65" s="1" customFormat="1" ht="16.5" customHeight="1">
      <c r="B153" s="29"/>
      <c r="C153" s="170" t="s">
        <v>412</v>
      </c>
      <c r="D153" s="170" t="s">
        <v>134</v>
      </c>
      <c r="E153" s="171" t="s">
        <v>683</v>
      </c>
      <c r="F153" s="172" t="s">
        <v>684</v>
      </c>
      <c r="G153" s="173" t="s">
        <v>159</v>
      </c>
      <c r="H153" s="174">
        <v>9.9000000000000005E-2</v>
      </c>
      <c r="I153" s="175"/>
      <c r="J153" s="176">
        <f t="shared" si="30"/>
        <v>0</v>
      </c>
      <c r="K153" s="172" t="s">
        <v>138</v>
      </c>
      <c r="L153" s="33"/>
      <c r="M153" s="177" t="s">
        <v>1</v>
      </c>
      <c r="N153" s="178" t="s">
        <v>41</v>
      </c>
      <c r="O153" s="55"/>
      <c r="P153" s="179">
        <f t="shared" si="31"/>
        <v>0</v>
      </c>
      <c r="Q153" s="179">
        <v>0</v>
      </c>
      <c r="R153" s="179">
        <f t="shared" si="32"/>
        <v>0</v>
      </c>
      <c r="S153" s="179">
        <v>0</v>
      </c>
      <c r="T153" s="180">
        <f t="shared" si="33"/>
        <v>0</v>
      </c>
      <c r="AR153" s="12" t="s">
        <v>302</v>
      </c>
      <c r="AT153" s="12" t="s">
        <v>134</v>
      </c>
      <c r="AU153" s="12" t="s">
        <v>80</v>
      </c>
      <c r="AY153" s="12" t="s">
        <v>131</v>
      </c>
      <c r="BE153" s="181">
        <f t="shared" si="34"/>
        <v>0</v>
      </c>
      <c r="BF153" s="181">
        <f t="shared" si="35"/>
        <v>0</v>
      </c>
      <c r="BG153" s="181">
        <f t="shared" si="36"/>
        <v>0</v>
      </c>
      <c r="BH153" s="181">
        <f t="shared" si="37"/>
        <v>0</v>
      </c>
      <c r="BI153" s="181">
        <f t="shared" si="38"/>
        <v>0</v>
      </c>
      <c r="BJ153" s="12" t="s">
        <v>78</v>
      </c>
      <c r="BK153" s="181">
        <f t="shared" si="39"/>
        <v>0</v>
      </c>
      <c r="BL153" s="12" t="s">
        <v>302</v>
      </c>
      <c r="BM153" s="12" t="s">
        <v>685</v>
      </c>
    </row>
    <row r="154" spans="2:65" s="10" customFormat="1" ht="22.9" customHeight="1">
      <c r="B154" s="154"/>
      <c r="C154" s="155"/>
      <c r="D154" s="156" t="s">
        <v>69</v>
      </c>
      <c r="E154" s="168" t="s">
        <v>345</v>
      </c>
      <c r="F154" s="168" t="s">
        <v>346</v>
      </c>
      <c r="G154" s="155"/>
      <c r="H154" s="155"/>
      <c r="I154" s="158"/>
      <c r="J154" s="169">
        <f>BK154</f>
        <v>0</v>
      </c>
      <c r="K154" s="155"/>
      <c r="L154" s="160"/>
      <c r="M154" s="161"/>
      <c r="N154" s="162"/>
      <c r="O154" s="162"/>
      <c r="P154" s="163">
        <f>SUM(P155:P169)</f>
        <v>0</v>
      </c>
      <c r="Q154" s="162"/>
      <c r="R154" s="163">
        <f>SUM(R155:R169)</f>
        <v>2.6601439999999998</v>
      </c>
      <c r="S154" s="162"/>
      <c r="T154" s="164">
        <f>SUM(T155:T169)</f>
        <v>0.37440000000000001</v>
      </c>
      <c r="AR154" s="165" t="s">
        <v>80</v>
      </c>
      <c r="AT154" s="166" t="s">
        <v>69</v>
      </c>
      <c r="AU154" s="166" t="s">
        <v>78</v>
      </c>
      <c r="AY154" s="165" t="s">
        <v>131</v>
      </c>
      <c r="BK154" s="167">
        <f>SUM(BK155:BK169)</f>
        <v>0</v>
      </c>
    </row>
    <row r="155" spans="2:65" s="1" customFormat="1" ht="22.5" customHeight="1">
      <c r="B155" s="29"/>
      <c r="C155" s="170" t="s">
        <v>188</v>
      </c>
      <c r="D155" s="170" t="s">
        <v>134</v>
      </c>
      <c r="E155" s="171" t="s">
        <v>686</v>
      </c>
      <c r="F155" s="172" t="s">
        <v>687</v>
      </c>
      <c r="G155" s="173" t="s">
        <v>234</v>
      </c>
      <c r="H155" s="174">
        <v>12.6</v>
      </c>
      <c r="I155" s="175"/>
      <c r="J155" s="176">
        <f t="shared" ref="J155:J169" si="40">ROUND(I155*H155,2)</f>
        <v>0</v>
      </c>
      <c r="K155" s="172" t="s">
        <v>1</v>
      </c>
      <c r="L155" s="33"/>
      <c r="M155" s="177" t="s">
        <v>1</v>
      </c>
      <c r="N155" s="178" t="s">
        <v>41</v>
      </c>
      <c r="O155" s="55"/>
      <c r="P155" s="179">
        <f t="shared" ref="P155:P169" si="41">O155*H155</f>
        <v>0</v>
      </c>
      <c r="Q155" s="179">
        <v>6.0000000000000002E-5</v>
      </c>
      <c r="R155" s="179">
        <f t="shared" ref="R155:R169" si="42">Q155*H155</f>
        <v>7.5599999999999994E-4</v>
      </c>
      <c r="S155" s="179">
        <v>0</v>
      </c>
      <c r="T155" s="180">
        <f t="shared" ref="T155:T169" si="43">S155*H155</f>
        <v>0</v>
      </c>
      <c r="AR155" s="12" t="s">
        <v>302</v>
      </c>
      <c r="AT155" s="12" t="s">
        <v>134</v>
      </c>
      <c r="AU155" s="12" t="s">
        <v>80</v>
      </c>
      <c r="AY155" s="12" t="s">
        <v>131</v>
      </c>
      <c r="BE155" s="181">
        <f t="shared" ref="BE155:BE169" si="44">IF(N155="základní",J155,0)</f>
        <v>0</v>
      </c>
      <c r="BF155" s="181">
        <f t="shared" ref="BF155:BF169" si="45">IF(N155="snížená",J155,0)</f>
        <v>0</v>
      </c>
      <c r="BG155" s="181">
        <f t="shared" ref="BG155:BG169" si="46">IF(N155="zákl. přenesená",J155,0)</f>
        <v>0</v>
      </c>
      <c r="BH155" s="181">
        <f t="shared" ref="BH155:BH169" si="47">IF(N155="sníž. přenesená",J155,0)</f>
        <v>0</v>
      </c>
      <c r="BI155" s="181">
        <f t="shared" ref="BI155:BI169" si="48">IF(N155="nulová",J155,0)</f>
        <v>0</v>
      </c>
      <c r="BJ155" s="12" t="s">
        <v>78</v>
      </c>
      <c r="BK155" s="181">
        <f t="shared" ref="BK155:BK169" si="49">ROUND(I155*H155,2)</f>
        <v>0</v>
      </c>
      <c r="BL155" s="12" t="s">
        <v>302</v>
      </c>
      <c r="BM155" s="12" t="s">
        <v>688</v>
      </c>
    </row>
    <row r="156" spans="2:65" s="1" customFormat="1" ht="22.5" customHeight="1">
      <c r="B156" s="29"/>
      <c r="C156" s="170" t="s">
        <v>205</v>
      </c>
      <c r="D156" s="170" t="s">
        <v>134</v>
      </c>
      <c r="E156" s="171" t="s">
        <v>352</v>
      </c>
      <c r="F156" s="172" t="s">
        <v>689</v>
      </c>
      <c r="G156" s="173" t="s">
        <v>234</v>
      </c>
      <c r="H156" s="174">
        <v>9.8000000000000007</v>
      </c>
      <c r="I156" s="175"/>
      <c r="J156" s="176">
        <f t="shared" si="40"/>
        <v>0</v>
      </c>
      <c r="K156" s="172" t="s">
        <v>1</v>
      </c>
      <c r="L156" s="33"/>
      <c r="M156" s="177" t="s">
        <v>1</v>
      </c>
      <c r="N156" s="178" t="s">
        <v>41</v>
      </c>
      <c r="O156" s="55"/>
      <c r="P156" s="179">
        <f t="shared" si="41"/>
        <v>0</v>
      </c>
      <c r="Q156" s="179">
        <v>6.0000000000000002E-5</v>
      </c>
      <c r="R156" s="179">
        <f t="shared" si="42"/>
        <v>5.8800000000000009E-4</v>
      </c>
      <c r="S156" s="179">
        <v>0</v>
      </c>
      <c r="T156" s="180">
        <f t="shared" si="43"/>
        <v>0</v>
      </c>
      <c r="AR156" s="12" t="s">
        <v>302</v>
      </c>
      <c r="AT156" s="12" t="s">
        <v>134</v>
      </c>
      <c r="AU156" s="12" t="s">
        <v>80</v>
      </c>
      <c r="AY156" s="12" t="s">
        <v>131</v>
      </c>
      <c r="BE156" s="181">
        <f t="shared" si="44"/>
        <v>0</v>
      </c>
      <c r="BF156" s="181">
        <f t="shared" si="45"/>
        <v>0</v>
      </c>
      <c r="BG156" s="181">
        <f t="shared" si="46"/>
        <v>0</v>
      </c>
      <c r="BH156" s="181">
        <f t="shared" si="47"/>
        <v>0</v>
      </c>
      <c r="BI156" s="181">
        <f t="shared" si="48"/>
        <v>0</v>
      </c>
      <c r="BJ156" s="12" t="s">
        <v>78</v>
      </c>
      <c r="BK156" s="181">
        <f t="shared" si="49"/>
        <v>0</v>
      </c>
      <c r="BL156" s="12" t="s">
        <v>302</v>
      </c>
      <c r="BM156" s="12" t="s">
        <v>690</v>
      </c>
    </row>
    <row r="157" spans="2:65" s="1" customFormat="1" ht="16.5" customHeight="1">
      <c r="B157" s="29"/>
      <c r="C157" s="182" t="s">
        <v>209</v>
      </c>
      <c r="D157" s="182" t="s">
        <v>182</v>
      </c>
      <c r="E157" s="183" t="s">
        <v>356</v>
      </c>
      <c r="F157" s="184" t="s">
        <v>691</v>
      </c>
      <c r="G157" s="185" t="s">
        <v>159</v>
      </c>
      <c r="H157" s="186">
        <v>0.7</v>
      </c>
      <c r="I157" s="187"/>
      <c r="J157" s="188">
        <f t="shared" si="40"/>
        <v>0</v>
      </c>
      <c r="K157" s="184" t="s">
        <v>138</v>
      </c>
      <c r="L157" s="189"/>
      <c r="M157" s="190" t="s">
        <v>1</v>
      </c>
      <c r="N157" s="191" t="s">
        <v>41</v>
      </c>
      <c r="O157" s="55"/>
      <c r="P157" s="179">
        <f t="shared" si="41"/>
        <v>0</v>
      </c>
      <c r="Q157" s="179">
        <v>1</v>
      </c>
      <c r="R157" s="179">
        <f t="shared" si="42"/>
        <v>0.7</v>
      </c>
      <c r="S157" s="179">
        <v>0</v>
      </c>
      <c r="T157" s="180">
        <f t="shared" si="43"/>
        <v>0</v>
      </c>
      <c r="AR157" s="12" t="s">
        <v>258</v>
      </c>
      <c r="AT157" s="12" t="s">
        <v>182</v>
      </c>
      <c r="AU157" s="12" t="s">
        <v>80</v>
      </c>
      <c r="AY157" s="12" t="s">
        <v>131</v>
      </c>
      <c r="BE157" s="181">
        <f t="shared" si="44"/>
        <v>0</v>
      </c>
      <c r="BF157" s="181">
        <f t="shared" si="45"/>
        <v>0</v>
      </c>
      <c r="BG157" s="181">
        <f t="shared" si="46"/>
        <v>0</v>
      </c>
      <c r="BH157" s="181">
        <f t="shared" si="47"/>
        <v>0</v>
      </c>
      <c r="BI157" s="181">
        <f t="shared" si="48"/>
        <v>0</v>
      </c>
      <c r="BJ157" s="12" t="s">
        <v>78</v>
      </c>
      <c r="BK157" s="181">
        <f t="shared" si="49"/>
        <v>0</v>
      </c>
      <c r="BL157" s="12" t="s">
        <v>302</v>
      </c>
      <c r="BM157" s="12" t="s">
        <v>692</v>
      </c>
    </row>
    <row r="158" spans="2:65" s="1" customFormat="1" ht="16.5" customHeight="1">
      <c r="B158" s="29"/>
      <c r="C158" s="170" t="s">
        <v>139</v>
      </c>
      <c r="D158" s="170" t="s">
        <v>134</v>
      </c>
      <c r="E158" s="171" t="s">
        <v>348</v>
      </c>
      <c r="F158" s="172" t="s">
        <v>693</v>
      </c>
      <c r="G158" s="173" t="s">
        <v>234</v>
      </c>
      <c r="H158" s="174">
        <v>10.8</v>
      </c>
      <c r="I158" s="175"/>
      <c r="J158" s="176">
        <f t="shared" si="40"/>
        <v>0</v>
      </c>
      <c r="K158" s="172" t="s">
        <v>138</v>
      </c>
      <c r="L158" s="33"/>
      <c r="M158" s="177" t="s">
        <v>1</v>
      </c>
      <c r="N158" s="178" t="s">
        <v>41</v>
      </c>
      <c r="O158" s="55"/>
      <c r="P158" s="179">
        <f t="shared" si="41"/>
        <v>0</v>
      </c>
      <c r="Q158" s="179">
        <v>0</v>
      </c>
      <c r="R158" s="179">
        <f t="shared" si="42"/>
        <v>0</v>
      </c>
      <c r="S158" s="179">
        <v>1.6E-2</v>
      </c>
      <c r="T158" s="180">
        <f t="shared" si="43"/>
        <v>0.17280000000000001</v>
      </c>
      <c r="AR158" s="12" t="s">
        <v>302</v>
      </c>
      <c r="AT158" s="12" t="s">
        <v>134</v>
      </c>
      <c r="AU158" s="12" t="s">
        <v>80</v>
      </c>
      <c r="AY158" s="12" t="s">
        <v>131</v>
      </c>
      <c r="BE158" s="181">
        <f t="shared" si="44"/>
        <v>0</v>
      </c>
      <c r="BF158" s="181">
        <f t="shared" si="45"/>
        <v>0</v>
      </c>
      <c r="BG158" s="181">
        <f t="shared" si="46"/>
        <v>0</v>
      </c>
      <c r="BH158" s="181">
        <f t="shared" si="47"/>
        <v>0</v>
      </c>
      <c r="BI158" s="181">
        <f t="shared" si="48"/>
        <v>0</v>
      </c>
      <c r="BJ158" s="12" t="s">
        <v>78</v>
      </c>
      <c r="BK158" s="181">
        <f t="shared" si="49"/>
        <v>0</v>
      </c>
      <c r="BL158" s="12" t="s">
        <v>302</v>
      </c>
      <c r="BM158" s="12" t="s">
        <v>694</v>
      </c>
    </row>
    <row r="159" spans="2:65" s="1" customFormat="1" ht="22.5" customHeight="1">
      <c r="B159" s="29"/>
      <c r="C159" s="170" t="s">
        <v>217</v>
      </c>
      <c r="D159" s="170" t="s">
        <v>134</v>
      </c>
      <c r="E159" s="171" t="s">
        <v>695</v>
      </c>
      <c r="F159" s="172" t="s">
        <v>696</v>
      </c>
      <c r="G159" s="173" t="s">
        <v>234</v>
      </c>
      <c r="H159" s="174">
        <v>12.6</v>
      </c>
      <c r="I159" s="175"/>
      <c r="J159" s="176">
        <f t="shared" si="40"/>
        <v>0</v>
      </c>
      <c r="K159" s="172" t="s">
        <v>1</v>
      </c>
      <c r="L159" s="33"/>
      <c r="M159" s="177" t="s">
        <v>1</v>
      </c>
      <c r="N159" s="178" t="s">
        <v>41</v>
      </c>
      <c r="O159" s="55"/>
      <c r="P159" s="179">
        <f t="shared" si="41"/>
        <v>0</v>
      </c>
      <c r="Q159" s="179">
        <v>0</v>
      </c>
      <c r="R159" s="179">
        <f t="shared" si="42"/>
        <v>0</v>
      </c>
      <c r="S159" s="179">
        <v>1.6E-2</v>
      </c>
      <c r="T159" s="180">
        <f t="shared" si="43"/>
        <v>0.2016</v>
      </c>
      <c r="AR159" s="12" t="s">
        <v>302</v>
      </c>
      <c r="AT159" s="12" t="s">
        <v>134</v>
      </c>
      <c r="AU159" s="12" t="s">
        <v>80</v>
      </c>
      <c r="AY159" s="12" t="s">
        <v>131</v>
      </c>
      <c r="BE159" s="181">
        <f t="shared" si="44"/>
        <v>0</v>
      </c>
      <c r="BF159" s="181">
        <f t="shared" si="45"/>
        <v>0</v>
      </c>
      <c r="BG159" s="181">
        <f t="shared" si="46"/>
        <v>0</v>
      </c>
      <c r="BH159" s="181">
        <f t="shared" si="47"/>
        <v>0</v>
      </c>
      <c r="BI159" s="181">
        <f t="shared" si="48"/>
        <v>0</v>
      </c>
      <c r="BJ159" s="12" t="s">
        <v>78</v>
      </c>
      <c r="BK159" s="181">
        <f t="shared" si="49"/>
        <v>0</v>
      </c>
      <c r="BL159" s="12" t="s">
        <v>302</v>
      </c>
      <c r="BM159" s="12" t="s">
        <v>697</v>
      </c>
    </row>
    <row r="160" spans="2:65" s="1" customFormat="1" ht="16.5" customHeight="1">
      <c r="B160" s="29"/>
      <c r="C160" s="170" t="s">
        <v>254</v>
      </c>
      <c r="D160" s="170" t="s">
        <v>134</v>
      </c>
      <c r="E160" s="171" t="s">
        <v>360</v>
      </c>
      <c r="F160" s="172" t="s">
        <v>361</v>
      </c>
      <c r="G160" s="173" t="s">
        <v>199</v>
      </c>
      <c r="H160" s="174">
        <v>28</v>
      </c>
      <c r="I160" s="175"/>
      <c r="J160" s="176">
        <f t="shared" si="40"/>
        <v>0</v>
      </c>
      <c r="K160" s="172" t="s">
        <v>1</v>
      </c>
      <c r="L160" s="33"/>
      <c r="M160" s="177" t="s">
        <v>1</v>
      </c>
      <c r="N160" s="178" t="s">
        <v>41</v>
      </c>
      <c r="O160" s="55"/>
      <c r="P160" s="179">
        <f t="shared" si="41"/>
        <v>0</v>
      </c>
      <c r="Q160" s="179">
        <v>0</v>
      </c>
      <c r="R160" s="179">
        <f t="shared" si="42"/>
        <v>0</v>
      </c>
      <c r="S160" s="179">
        <v>0</v>
      </c>
      <c r="T160" s="180">
        <f t="shared" si="43"/>
        <v>0</v>
      </c>
      <c r="AR160" s="12" t="s">
        <v>302</v>
      </c>
      <c r="AT160" s="12" t="s">
        <v>134</v>
      </c>
      <c r="AU160" s="12" t="s">
        <v>80</v>
      </c>
      <c r="AY160" s="12" t="s">
        <v>131</v>
      </c>
      <c r="BE160" s="181">
        <f t="shared" si="44"/>
        <v>0</v>
      </c>
      <c r="BF160" s="181">
        <f t="shared" si="45"/>
        <v>0</v>
      </c>
      <c r="BG160" s="181">
        <f t="shared" si="46"/>
        <v>0</v>
      </c>
      <c r="BH160" s="181">
        <f t="shared" si="47"/>
        <v>0</v>
      </c>
      <c r="BI160" s="181">
        <f t="shared" si="48"/>
        <v>0</v>
      </c>
      <c r="BJ160" s="12" t="s">
        <v>78</v>
      </c>
      <c r="BK160" s="181">
        <f t="shared" si="49"/>
        <v>0</v>
      </c>
      <c r="BL160" s="12" t="s">
        <v>302</v>
      </c>
      <c r="BM160" s="12" t="s">
        <v>698</v>
      </c>
    </row>
    <row r="161" spans="2:65" s="1" customFormat="1" ht="16.5" customHeight="1">
      <c r="B161" s="29"/>
      <c r="C161" s="182" t="s">
        <v>192</v>
      </c>
      <c r="D161" s="182" t="s">
        <v>182</v>
      </c>
      <c r="E161" s="183" t="s">
        <v>364</v>
      </c>
      <c r="F161" s="184" t="s">
        <v>699</v>
      </c>
      <c r="G161" s="185" t="s">
        <v>199</v>
      </c>
      <c r="H161" s="186">
        <v>28</v>
      </c>
      <c r="I161" s="187"/>
      <c r="J161" s="188">
        <f t="shared" si="40"/>
        <v>0</v>
      </c>
      <c r="K161" s="184" t="s">
        <v>138</v>
      </c>
      <c r="L161" s="189"/>
      <c r="M161" s="190" t="s">
        <v>1</v>
      </c>
      <c r="N161" s="191" t="s">
        <v>41</v>
      </c>
      <c r="O161" s="55"/>
      <c r="P161" s="179">
        <f t="shared" si="41"/>
        <v>0</v>
      </c>
      <c r="Q161" s="179">
        <v>1.0699999999999999E-2</v>
      </c>
      <c r="R161" s="179">
        <f t="shared" si="42"/>
        <v>0.29959999999999998</v>
      </c>
      <c r="S161" s="179">
        <v>0</v>
      </c>
      <c r="T161" s="180">
        <f t="shared" si="43"/>
        <v>0</v>
      </c>
      <c r="AR161" s="12" t="s">
        <v>258</v>
      </c>
      <c r="AT161" s="12" t="s">
        <v>182</v>
      </c>
      <c r="AU161" s="12" t="s">
        <v>80</v>
      </c>
      <c r="AY161" s="12" t="s">
        <v>131</v>
      </c>
      <c r="BE161" s="181">
        <f t="shared" si="44"/>
        <v>0</v>
      </c>
      <c r="BF161" s="181">
        <f t="shared" si="45"/>
        <v>0</v>
      </c>
      <c r="BG161" s="181">
        <f t="shared" si="46"/>
        <v>0</v>
      </c>
      <c r="BH161" s="181">
        <f t="shared" si="47"/>
        <v>0</v>
      </c>
      <c r="BI161" s="181">
        <f t="shared" si="48"/>
        <v>0</v>
      </c>
      <c r="BJ161" s="12" t="s">
        <v>78</v>
      </c>
      <c r="BK161" s="181">
        <f t="shared" si="49"/>
        <v>0</v>
      </c>
      <c r="BL161" s="12" t="s">
        <v>302</v>
      </c>
      <c r="BM161" s="12" t="s">
        <v>700</v>
      </c>
    </row>
    <row r="162" spans="2:65" s="1" customFormat="1" ht="22.5" customHeight="1">
      <c r="B162" s="29"/>
      <c r="C162" s="170" t="s">
        <v>173</v>
      </c>
      <c r="D162" s="170" t="s">
        <v>134</v>
      </c>
      <c r="E162" s="171" t="s">
        <v>701</v>
      </c>
      <c r="F162" s="172" t="s">
        <v>702</v>
      </c>
      <c r="G162" s="173" t="s">
        <v>370</v>
      </c>
      <c r="H162" s="174">
        <v>60</v>
      </c>
      <c r="I162" s="175"/>
      <c r="J162" s="176">
        <f t="shared" si="40"/>
        <v>0</v>
      </c>
      <c r="K162" s="172" t="s">
        <v>138</v>
      </c>
      <c r="L162" s="33"/>
      <c r="M162" s="177" t="s">
        <v>1</v>
      </c>
      <c r="N162" s="178" t="s">
        <v>41</v>
      </c>
      <c r="O162" s="55"/>
      <c r="P162" s="179">
        <f t="shared" si="41"/>
        <v>0</v>
      </c>
      <c r="Q162" s="179">
        <v>6.9999999999999994E-5</v>
      </c>
      <c r="R162" s="179">
        <f t="shared" si="42"/>
        <v>4.1999999999999997E-3</v>
      </c>
      <c r="S162" s="179">
        <v>0</v>
      </c>
      <c r="T162" s="180">
        <f t="shared" si="43"/>
        <v>0</v>
      </c>
      <c r="AR162" s="12" t="s">
        <v>302</v>
      </c>
      <c r="AT162" s="12" t="s">
        <v>134</v>
      </c>
      <c r="AU162" s="12" t="s">
        <v>80</v>
      </c>
      <c r="AY162" s="12" t="s">
        <v>131</v>
      </c>
      <c r="BE162" s="181">
        <f t="shared" si="44"/>
        <v>0</v>
      </c>
      <c r="BF162" s="181">
        <f t="shared" si="45"/>
        <v>0</v>
      </c>
      <c r="BG162" s="181">
        <f t="shared" si="46"/>
        <v>0</v>
      </c>
      <c r="BH162" s="181">
        <f t="shared" si="47"/>
        <v>0</v>
      </c>
      <c r="BI162" s="181">
        <f t="shared" si="48"/>
        <v>0</v>
      </c>
      <c r="BJ162" s="12" t="s">
        <v>78</v>
      </c>
      <c r="BK162" s="181">
        <f t="shared" si="49"/>
        <v>0</v>
      </c>
      <c r="BL162" s="12" t="s">
        <v>302</v>
      </c>
      <c r="BM162" s="12" t="s">
        <v>703</v>
      </c>
    </row>
    <row r="163" spans="2:65" s="1" customFormat="1" ht="16.5" customHeight="1">
      <c r="B163" s="29"/>
      <c r="C163" s="182" t="s">
        <v>258</v>
      </c>
      <c r="D163" s="182" t="s">
        <v>182</v>
      </c>
      <c r="E163" s="183" t="s">
        <v>704</v>
      </c>
      <c r="F163" s="184" t="s">
        <v>705</v>
      </c>
      <c r="G163" s="185" t="s">
        <v>159</v>
      </c>
      <c r="H163" s="186">
        <v>7.0000000000000007E-2</v>
      </c>
      <c r="I163" s="187"/>
      <c r="J163" s="188">
        <f t="shared" si="40"/>
        <v>0</v>
      </c>
      <c r="K163" s="184" t="s">
        <v>138</v>
      </c>
      <c r="L163" s="189"/>
      <c r="M163" s="190" t="s">
        <v>1</v>
      </c>
      <c r="N163" s="191" t="s">
        <v>41</v>
      </c>
      <c r="O163" s="55"/>
      <c r="P163" s="179">
        <f t="shared" si="41"/>
        <v>0</v>
      </c>
      <c r="Q163" s="179">
        <v>1</v>
      </c>
      <c r="R163" s="179">
        <f t="shared" si="42"/>
        <v>7.0000000000000007E-2</v>
      </c>
      <c r="S163" s="179">
        <v>0</v>
      </c>
      <c r="T163" s="180">
        <f t="shared" si="43"/>
        <v>0</v>
      </c>
      <c r="AR163" s="12" t="s">
        <v>258</v>
      </c>
      <c r="AT163" s="12" t="s">
        <v>182</v>
      </c>
      <c r="AU163" s="12" t="s">
        <v>80</v>
      </c>
      <c r="AY163" s="12" t="s">
        <v>131</v>
      </c>
      <c r="BE163" s="181">
        <f t="shared" si="44"/>
        <v>0</v>
      </c>
      <c r="BF163" s="181">
        <f t="shared" si="45"/>
        <v>0</v>
      </c>
      <c r="BG163" s="181">
        <f t="shared" si="46"/>
        <v>0</v>
      </c>
      <c r="BH163" s="181">
        <f t="shared" si="47"/>
        <v>0</v>
      </c>
      <c r="BI163" s="181">
        <f t="shared" si="48"/>
        <v>0</v>
      </c>
      <c r="BJ163" s="12" t="s">
        <v>78</v>
      </c>
      <c r="BK163" s="181">
        <f t="shared" si="49"/>
        <v>0</v>
      </c>
      <c r="BL163" s="12" t="s">
        <v>302</v>
      </c>
      <c r="BM163" s="12" t="s">
        <v>706</v>
      </c>
    </row>
    <row r="164" spans="2:65" s="1" customFormat="1" ht="16.5" customHeight="1">
      <c r="B164" s="29"/>
      <c r="C164" s="170" t="s">
        <v>550</v>
      </c>
      <c r="D164" s="170" t="s">
        <v>134</v>
      </c>
      <c r="E164" s="171" t="s">
        <v>707</v>
      </c>
      <c r="F164" s="172" t="s">
        <v>708</v>
      </c>
      <c r="G164" s="173" t="s">
        <v>370</v>
      </c>
      <c r="H164" s="174">
        <v>380</v>
      </c>
      <c r="I164" s="175"/>
      <c r="J164" s="176">
        <f t="shared" si="40"/>
        <v>0</v>
      </c>
      <c r="K164" s="172" t="s">
        <v>1</v>
      </c>
      <c r="L164" s="33"/>
      <c r="M164" s="177" t="s">
        <v>1</v>
      </c>
      <c r="N164" s="178" t="s">
        <v>41</v>
      </c>
      <c r="O164" s="55"/>
      <c r="P164" s="179">
        <f t="shared" si="41"/>
        <v>0</v>
      </c>
      <c r="Q164" s="179">
        <v>5.0000000000000002E-5</v>
      </c>
      <c r="R164" s="179">
        <f t="shared" si="42"/>
        <v>1.9E-2</v>
      </c>
      <c r="S164" s="179">
        <v>0</v>
      </c>
      <c r="T164" s="180">
        <f t="shared" si="43"/>
        <v>0</v>
      </c>
      <c r="AR164" s="12" t="s">
        <v>302</v>
      </c>
      <c r="AT164" s="12" t="s">
        <v>134</v>
      </c>
      <c r="AU164" s="12" t="s">
        <v>80</v>
      </c>
      <c r="AY164" s="12" t="s">
        <v>131</v>
      </c>
      <c r="BE164" s="181">
        <f t="shared" si="44"/>
        <v>0</v>
      </c>
      <c r="BF164" s="181">
        <f t="shared" si="45"/>
        <v>0</v>
      </c>
      <c r="BG164" s="181">
        <f t="shared" si="46"/>
        <v>0</v>
      </c>
      <c r="BH164" s="181">
        <f t="shared" si="47"/>
        <v>0</v>
      </c>
      <c r="BI164" s="181">
        <f t="shared" si="48"/>
        <v>0</v>
      </c>
      <c r="BJ164" s="12" t="s">
        <v>78</v>
      </c>
      <c r="BK164" s="181">
        <f t="shared" si="49"/>
        <v>0</v>
      </c>
      <c r="BL164" s="12" t="s">
        <v>302</v>
      </c>
      <c r="BM164" s="12" t="s">
        <v>709</v>
      </c>
    </row>
    <row r="165" spans="2:65" s="1" customFormat="1" ht="16.5" customHeight="1">
      <c r="B165" s="29"/>
      <c r="C165" s="182" t="s">
        <v>168</v>
      </c>
      <c r="D165" s="182" t="s">
        <v>182</v>
      </c>
      <c r="E165" s="183" t="s">
        <v>381</v>
      </c>
      <c r="F165" s="184" t="s">
        <v>710</v>
      </c>
      <c r="G165" s="185" t="s">
        <v>159</v>
      </c>
      <c r="H165" s="186">
        <v>0.39600000000000002</v>
      </c>
      <c r="I165" s="187"/>
      <c r="J165" s="188">
        <f t="shared" si="40"/>
        <v>0</v>
      </c>
      <c r="K165" s="184" t="s">
        <v>138</v>
      </c>
      <c r="L165" s="189"/>
      <c r="M165" s="190" t="s">
        <v>1</v>
      </c>
      <c r="N165" s="191" t="s">
        <v>41</v>
      </c>
      <c r="O165" s="55"/>
      <c r="P165" s="179">
        <f t="shared" si="41"/>
        <v>0</v>
      </c>
      <c r="Q165" s="179">
        <v>1</v>
      </c>
      <c r="R165" s="179">
        <f t="shared" si="42"/>
        <v>0.39600000000000002</v>
      </c>
      <c r="S165" s="179">
        <v>0</v>
      </c>
      <c r="T165" s="180">
        <f t="shared" si="43"/>
        <v>0</v>
      </c>
      <c r="AR165" s="12" t="s">
        <v>258</v>
      </c>
      <c r="AT165" s="12" t="s">
        <v>182</v>
      </c>
      <c r="AU165" s="12" t="s">
        <v>80</v>
      </c>
      <c r="AY165" s="12" t="s">
        <v>131</v>
      </c>
      <c r="BE165" s="181">
        <f t="shared" si="44"/>
        <v>0</v>
      </c>
      <c r="BF165" s="181">
        <f t="shared" si="45"/>
        <v>0</v>
      </c>
      <c r="BG165" s="181">
        <f t="shared" si="46"/>
        <v>0</v>
      </c>
      <c r="BH165" s="181">
        <f t="shared" si="47"/>
        <v>0</v>
      </c>
      <c r="BI165" s="181">
        <f t="shared" si="48"/>
        <v>0</v>
      </c>
      <c r="BJ165" s="12" t="s">
        <v>78</v>
      </c>
      <c r="BK165" s="181">
        <f t="shared" si="49"/>
        <v>0</v>
      </c>
      <c r="BL165" s="12" t="s">
        <v>302</v>
      </c>
      <c r="BM165" s="12" t="s">
        <v>711</v>
      </c>
    </row>
    <row r="166" spans="2:65" s="1" customFormat="1" ht="16.5" customHeight="1">
      <c r="B166" s="29"/>
      <c r="C166" s="182" t="s">
        <v>540</v>
      </c>
      <c r="D166" s="182" t="s">
        <v>182</v>
      </c>
      <c r="E166" s="183" t="s">
        <v>384</v>
      </c>
      <c r="F166" s="184" t="s">
        <v>385</v>
      </c>
      <c r="G166" s="185" t="s">
        <v>159</v>
      </c>
      <c r="H166" s="186">
        <v>0.03</v>
      </c>
      <c r="I166" s="187"/>
      <c r="J166" s="188">
        <f t="shared" si="40"/>
        <v>0</v>
      </c>
      <c r="K166" s="184" t="s">
        <v>138</v>
      </c>
      <c r="L166" s="189"/>
      <c r="M166" s="190" t="s">
        <v>1</v>
      </c>
      <c r="N166" s="191" t="s">
        <v>41</v>
      </c>
      <c r="O166" s="55"/>
      <c r="P166" s="179">
        <f t="shared" si="41"/>
        <v>0</v>
      </c>
      <c r="Q166" s="179">
        <v>1</v>
      </c>
      <c r="R166" s="179">
        <f t="shared" si="42"/>
        <v>0.03</v>
      </c>
      <c r="S166" s="179">
        <v>0</v>
      </c>
      <c r="T166" s="180">
        <f t="shared" si="43"/>
        <v>0</v>
      </c>
      <c r="AR166" s="12" t="s">
        <v>258</v>
      </c>
      <c r="AT166" s="12" t="s">
        <v>182</v>
      </c>
      <c r="AU166" s="12" t="s">
        <v>80</v>
      </c>
      <c r="AY166" s="12" t="s">
        <v>131</v>
      </c>
      <c r="BE166" s="181">
        <f t="shared" si="44"/>
        <v>0</v>
      </c>
      <c r="BF166" s="181">
        <f t="shared" si="45"/>
        <v>0</v>
      </c>
      <c r="BG166" s="181">
        <f t="shared" si="46"/>
        <v>0</v>
      </c>
      <c r="BH166" s="181">
        <f t="shared" si="47"/>
        <v>0</v>
      </c>
      <c r="BI166" s="181">
        <f t="shared" si="48"/>
        <v>0</v>
      </c>
      <c r="BJ166" s="12" t="s">
        <v>78</v>
      </c>
      <c r="BK166" s="181">
        <f t="shared" si="49"/>
        <v>0</v>
      </c>
      <c r="BL166" s="12" t="s">
        <v>302</v>
      </c>
      <c r="BM166" s="12" t="s">
        <v>712</v>
      </c>
    </row>
    <row r="167" spans="2:65" s="1" customFormat="1" ht="16.5" customHeight="1">
      <c r="B167" s="29"/>
      <c r="C167" s="170" t="s">
        <v>246</v>
      </c>
      <c r="D167" s="170" t="s">
        <v>134</v>
      </c>
      <c r="E167" s="171" t="s">
        <v>392</v>
      </c>
      <c r="F167" s="172" t="s">
        <v>713</v>
      </c>
      <c r="G167" s="173" t="s">
        <v>370</v>
      </c>
      <c r="H167" s="174">
        <v>440</v>
      </c>
      <c r="I167" s="175"/>
      <c r="J167" s="176">
        <f t="shared" si="40"/>
        <v>0</v>
      </c>
      <c r="K167" s="172" t="s">
        <v>138</v>
      </c>
      <c r="L167" s="33"/>
      <c r="M167" s="177" t="s">
        <v>1</v>
      </c>
      <c r="N167" s="178" t="s">
        <v>41</v>
      </c>
      <c r="O167" s="55"/>
      <c r="P167" s="179">
        <f t="shared" si="41"/>
        <v>0</v>
      </c>
      <c r="Q167" s="179">
        <v>1E-3</v>
      </c>
      <c r="R167" s="179">
        <f t="shared" si="42"/>
        <v>0.44</v>
      </c>
      <c r="S167" s="179">
        <v>0</v>
      </c>
      <c r="T167" s="180">
        <f t="shared" si="43"/>
        <v>0</v>
      </c>
      <c r="AR167" s="12" t="s">
        <v>139</v>
      </c>
      <c r="AT167" s="12" t="s">
        <v>134</v>
      </c>
      <c r="AU167" s="12" t="s">
        <v>80</v>
      </c>
      <c r="AY167" s="12" t="s">
        <v>131</v>
      </c>
      <c r="BE167" s="181">
        <f t="shared" si="44"/>
        <v>0</v>
      </c>
      <c r="BF167" s="181">
        <f t="shared" si="45"/>
        <v>0</v>
      </c>
      <c r="BG167" s="181">
        <f t="shared" si="46"/>
        <v>0</v>
      </c>
      <c r="BH167" s="181">
        <f t="shared" si="47"/>
        <v>0</v>
      </c>
      <c r="BI167" s="181">
        <f t="shared" si="48"/>
        <v>0</v>
      </c>
      <c r="BJ167" s="12" t="s">
        <v>78</v>
      </c>
      <c r="BK167" s="181">
        <f t="shared" si="49"/>
        <v>0</v>
      </c>
      <c r="BL167" s="12" t="s">
        <v>139</v>
      </c>
      <c r="BM167" s="12" t="s">
        <v>714</v>
      </c>
    </row>
    <row r="168" spans="2:65" s="1" customFormat="1" ht="16.5" customHeight="1">
      <c r="B168" s="29"/>
      <c r="C168" s="170" t="s">
        <v>213</v>
      </c>
      <c r="D168" s="170" t="s">
        <v>134</v>
      </c>
      <c r="E168" s="171" t="s">
        <v>396</v>
      </c>
      <c r="F168" s="172" t="s">
        <v>715</v>
      </c>
      <c r="G168" s="173" t="s">
        <v>370</v>
      </c>
      <c r="H168" s="174">
        <v>700</v>
      </c>
      <c r="I168" s="175"/>
      <c r="J168" s="176">
        <f t="shared" si="40"/>
        <v>0</v>
      </c>
      <c r="K168" s="172" t="s">
        <v>1</v>
      </c>
      <c r="L168" s="33"/>
      <c r="M168" s="177" t="s">
        <v>1</v>
      </c>
      <c r="N168" s="178" t="s">
        <v>41</v>
      </c>
      <c r="O168" s="55"/>
      <c r="P168" s="179">
        <f t="shared" si="41"/>
        <v>0</v>
      </c>
      <c r="Q168" s="179">
        <v>1E-3</v>
      </c>
      <c r="R168" s="179">
        <f t="shared" si="42"/>
        <v>0.70000000000000007</v>
      </c>
      <c r="S168" s="179">
        <v>0</v>
      </c>
      <c r="T168" s="180">
        <f t="shared" si="43"/>
        <v>0</v>
      </c>
      <c r="AR168" s="12" t="s">
        <v>139</v>
      </c>
      <c r="AT168" s="12" t="s">
        <v>134</v>
      </c>
      <c r="AU168" s="12" t="s">
        <v>80</v>
      </c>
      <c r="AY168" s="12" t="s">
        <v>131</v>
      </c>
      <c r="BE168" s="181">
        <f t="shared" si="44"/>
        <v>0</v>
      </c>
      <c r="BF168" s="181">
        <f t="shared" si="45"/>
        <v>0</v>
      </c>
      <c r="BG168" s="181">
        <f t="shared" si="46"/>
        <v>0</v>
      </c>
      <c r="BH168" s="181">
        <f t="shared" si="47"/>
        <v>0</v>
      </c>
      <c r="BI168" s="181">
        <f t="shared" si="48"/>
        <v>0</v>
      </c>
      <c r="BJ168" s="12" t="s">
        <v>78</v>
      </c>
      <c r="BK168" s="181">
        <f t="shared" si="49"/>
        <v>0</v>
      </c>
      <c r="BL168" s="12" t="s">
        <v>139</v>
      </c>
      <c r="BM168" s="12" t="s">
        <v>716</v>
      </c>
    </row>
    <row r="169" spans="2:65" s="1" customFormat="1" ht="16.5" customHeight="1">
      <c r="B169" s="29"/>
      <c r="C169" s="170" t="s">
        <v>380</v>
      </c>
      <c r="D169" s="170" t="s">
        <v>134</v>
      </c>
      <c r="E169" s="171" t="s">
        <v>400</v>
      </c>
      <c r="F169" s="172" t="s">
        <v>401</v>
      </c>
      <c r="G169" s="173" t="s">
        <v>343</v>
      </c>
      <c r="H169" s="192"/>
      <c r="I169" s="175"/>
      <c r="J169" s="176">
        <f t="shared" si="40"/>
        <v>0</v>
      </c>
      <c r="K169" s="172" t="s">
        <v>138</v>
      </c>
      <c r="L169" s="33"/>
      <c r="M169" s="177" t="s">
        <v>1</v>
      </c>
      <c r="N169" s="178" t="s">
        <v>41</v>
      </c>
      <c r="O169" s="55"/>
      <c r="P169" s="179">
        <f t="shared" si="41"/>
        <v>0</v>
      </c>
      <c r="Q169" s="179">
        <v>0</v>
      </c>
      <c r="R169" s="179">
        <f t="shared" si="42"/>
        <v>0</v>
      </c>
      <c r="S169" s="179">
        <v>0</v>
      </c>
      <c r="T169" s="180">
        <f t="shared" si="43"/>
        <v>0</v>
      </c>
      <c r="AR169" s="12" t="s">
        <v>302</v>
      </c>
      <c r="AT169" s="12" t="s">
        <v>134</v>
      </c>
      <c r="AU169" s="12" t="s">
        <v>80</v>
      </c>
      <c r="AY169" s="12" t="s">
        <v>131</v>
      </c>
      <c r="BE169" s="181">
        <f t="shared" si="44"/>
        <v>0</v>
      </c>
      <c r="BF169" s="181">
        <f t="shared" si="45"/>
        <v>0</v>
      </c>
      <c r="BG169" s="181">
        <f t="shared" si="46"/>
        <v>0</v>
      </c>
      <c r="BH169" s="181">
        <f t="shared" si="47"/>
        <v>0</v>
      </c>
      <c r="BI169" s="181">
        <f t="shared" si="48"/>
        <v>0</v>
      </c>
      <c r="BJ169" s="12" t="s">
        <v>78</v>
      </c>
      <c r="BK169" s="181">
        <f t="shared" si="49"/>
        <v>0</v>
      </c>
      <c r="BL169" s="12" t="s">
        <v>302</v>
      </c>
      <c r="BM169" s="12" t="s">
        <v>717</v>
      </c>
    </row>
    <row r="170" spans="2:65" s="10" customFormat="1" ht="25.9" customHeight="1">
      <c r="B170" s="154"/>
      <c r="C170" s="155"/>
      <c r="D170" s="156" t="s">
        <v>69</v>
      </c>
      <c r="E170" s="157" t="s">
        <v>458</v>
      </c>
      <c r="F170" s="157" t="s">
        <v>459</v>
      </c>
      <c r="G170" s="155"/>
      <c r="H170" s="155"/>
      <c r="I170" s="158"/>
      <c r="J170" s="159">
        <f>BK170</f>
        <v>0</v>
      </c>
      <c r="K170" s="155"/>
      <c r="L170" s="160"/>
      <c r="M170" s="161"/>
      <c r="N170" s="162"/>
      <c r="O170" s="162"/>
      <c r="P170" s="163">
        <f>P171</f>
        <v>0</v>
      </c>
      <c r="Q170" s="162"/>
      <c r="R170" s="163">
        <f>R171</f>
        <v>0</v>
      </c>
      <c r="S170" s="162"/>
      <c r="T170" s="164">
        <f>T171</f>
        <v>0</v>
      </c>
      <c r="AR170" s="165" t="s">
        <v>139</v>
      </c>
      <c r="AT170" s="166" t="s">
        <v>69</v>
      </c>
      <c r="AU170" s="166" t="s">
        <v>70</v>
      </c>
      <c r="AY170" s="165" t="s">
        <v>131</v>
      </c>
      <c r="BK170" s="167">
        <f>BK171</f>
        <v>0</v>
      </c>
    </row>
    <row r="171" spans="2:65" s="1" customFormat="1" ht="22.5" customHeight="1">
      <c r="B171" s="29"/>
      <c r="C171" s="170" t="s">
        <v>487</v>
      </c>
      <c r="D171" s="170" t="s">
        <v>134</v>
      </c>
      <c r="E171" s="171" t="s">
        <v>460</v>
      </c>
      <c r="F171" s="172" t="s">
        <v>718</v>
      </c>
      <c r="G171" s="173" t="s">
        <v>462</v>
      </c>
      <c r="H171" s="174">
        <v>15</v>
      </c>
      <c r="I171" s="175"/>
      <c r="J171" s="176">
        <f>ROUND(I171*H171,2)</f>
        <v>0</v>
      </c>
      <c r="K171" s="172" t="s">
        <v>138</v>
      </c>
      <c r="L171" s="33"/>
      <c r="M171" s="177" t="s">
        <v>1</v>
      </c>
      <c r="N171" s="178" t="s">
        <v>41</v>
      </c>
      <c r="O171" s="55"/>
      <c r="P171" s="179">
        <f>O171*H171</f>
        <v>0</v>
      </c>
      <c r="Q171" s="179">
        <v>0</v>
      </c>
      <c r="R171" s="179">
        <f>Q171*H171</f>
        <v>0</v>
      </c>
      <c r="S171" s="179">
        <v>0</v>
      </c>
      <c r="T171" s="180">
        <f>S171*H171</f>
        <v>0</v>
      </c>
      <c r="AR171" s="12" t="s">
        <v>463</v>
      </c>
      <c r="AT171" s="12" t="s">
        <v>134</v>
      </c>
      <c r="AU171" s="12" t="s">
        <v>78</v>
      </c>
      <c r="AY171" s="12" t="s">
        <v>131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12" t="s">
        <v>78</v>
      </c>
      <c r="BK171" s="181">
        <f>ROUND(I171*H171,2)</f>
        <v>0</v>
      </c>
      <c r="BL171" s="12" t="s">
        <v>463</v>
      </c>
      <c r="BM171" s="12" t="s">
        <v>719</v>
      </c>
    </row>
    <row r="172" spans="2:65" s="10" customFormat="1" ht="25.9" customHeight="1">
      <c r="B172" s="154"/>
      <c r="C172" s="155"/>
      <c r="D172" s="156" t="s">
        <v>69</v>
      </c>
      <c r="E172" s="157" t="s">
        <v>465</v>
      </c>
      <c r="F172" s="157" t="s">
        <v>466</v>
      </c>
      <c r="G172" s="155"/>
      <c r="H172" s="155"/>
      <c r="I172" s="158"/>
      <c r="J172" s="159">
        <f>BK172</f>
        <v>0</v>
      </c>
      <c r="K172" s="155"/>
      <c r="L172" s="160"/>
      <c r="M172" s="161"/>
      <c r="N172" s="162"/>
      <c r="O172" s="162"/>
      <c r="P172" s="163">
        <f>SUM(P173:P174)</f>
        <v>0</v>
      </c>
      <c r="Q172" s="162"/>
      <c r="R172" s="163">
        <f>SUM(R173:R174)</f>
        <v>0</v>
      </c>
      <c r="S172" s="162"/>
      <c r="T172" s="164">
        <f>SUM(T173:T174)</f>
        <v>0</v>
      </c>
      <c r="AR172" s="165" t="s">
        <v>139</v>
      </c>
      <c r="AT172" s="166" t="s">
        <v>69</v>
      </c>
      <c r="AU172" s="166" t="s">
        <v>70</v>
      </c>
      <c r="AY172" s="165" t="s">
        <v>131</v>
      </c>
      <c r="BK172" s="167">
        <f>SUM(BK173:BK174)</f>
        <v>0</v>
      </c>
    </row>
    <row r="173" spans="2:65" s="1" customFormat="1" ht="16.5" customHeight="1">
      <c r="B173" s="29"/>
      <c r="C173" s="170" t="s">
        <v>145</v>
      </c>
      <c r="D173" s="170" t="s">
        <v>134</v>
      </c>
      <c r="E173" s="171" t="s">
        <v>467</v>
      </c>
      <c r="F173" s="172" t="s">
        <v>720</v>
      </c>
      <c r="G173" s="173" t="s">
        <v>469</v>
      </c>
      <c r="H173" s="174">
        <v>1</v>
      </c>
      <c r="I173" s="175"/>
      <c r="J173" s="176">
        <f>ROUND(I173*H173,2)</f>
        <v>0</v>
      </c>
      <c r="K173" s="172" t="s">
        <v>1</v>
      </c>
      <c r="L173" s="33"/>
      <c r="M173" s="177" t="s">
        <v>1</v>
      </c>
      <c r="N173" s="178" t="s">
        <v>41</v>
      </c>
      <c r="O173" s="55"/>
      <c r="P173" s="179">
        <f>O173*H173</f>
        <v>0</v>
      </c>
      <c r="Q173" s="179">
        <v>0</v>
      </c>
      <c r="R173" s="179">
        <f>Q173*H173</f>
        <v>0</v>
      </c>
      <c r="S173" s="179">
        <v>0</v>
      </c>
      <c r="T173" s="180">
        <f>S173*H173</f>
        <v>0</v>
      </c>
      <c r="AR173" s="12" t="s">
        <v>463</v>
      </c>
      <c r="AT173" s="12" t="s">
        <v>134</v>
      </c>
      <c r="AU173" s="12" t="s">
        <v>78</v>
      </c>
      <c r="AY173" s="12" t="s">
        <v>131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12" t="s">
        <v>78</v>
      </c>
      <c r="BK173" s="181">
        <f>ROUND(I173*H173,2)</f>
        <v>0</v>
      </c>
      <c r="BL173" s="12" t="s">
        <v>463</v>
      </c>
      <c r="BM173" s="12" t="s">
        <v>721</v>
      </c>
    </row>
    <row r="174" spans="2:65" s="1" customFormat="1" ht="16.5" customHeight="1">
      <c r="B174" s="29"/>
      <c r="C174" s="170" t="s">
        <v>177</v>
      </c>
      <c r="D174" s="170" t="s">
        <v>134</v>
      </c>
      <c r="E174" s="171" t="s">
        <v>472</v>
      </c>
      <c r="F174" s="172" t="s">
        <v>473</v>
      </c>
      <c r="G174" s="173" t="s">
        <v>469</v>
      </c>
      <c r="H174" s="174">
        <v>1</v>
      </c>
      <c r="I174" s="175"/>
      <c r="J174" s="176">
        <f>ROUND(I174*H174,2)</f>
        <v>0</v>
      </c>
      <c r="K174" s="172" t="s">
        <v>1</v>
      </c>
      <c r="L174" s="33"/>
      <c r="M174" s="177" t="s">
        <v>1</v>
      </c>
      <c r="N174" s="178" t="s">
        <v>41</v>
      </c>
      <c r="O174" s="55"/>
      <c r="P174" s="179">
        <f>O174*H174</f>
        <v>0</v>
      </c>
      <c r="Q174" s="179">
        <v>0</v>
      </c>
      <c r="R174" s="179">
        <f>Q174*H174</f>
        <v>0</v>
      </c>
      <c r="S174" s="179">
        <v>0</v>
      </c>
      <c r="T174" s="180">
        <f>S174*H174</f>
        <v>0</v>
      </c>
      <c r="AR174" s="12" t="s">
        <v>463</v>
      </c>
      <c r="AT174" s="12" t="s">
        <v>134</v>
      </c>
      <c r="AU174" s="12" t="s">
        <v>78</v>
      </c>
      <c r="AY174" s="12" t="s">
        <v>131</v>
      </c>
      <c r="BE174" s="181">
        <f>IF(N174="základní",J174,0)</f>
        <v>0</v>
      </c>
      <c r="BF174" s="181">
        <f>IF(N174="snížená",J174,0)</f>
        <v>0</v>
      </c>
      <c r="BG174" s="181">
        <f>IF(N174="zákl. přenesená",J174,0)</f>
        <v>0</v>
      </c>
      <c r="BH174" s="181">
        <f>IF(N174="sníž. přenesená",J174,0)</f>
        <v>0</v>
      </c>
      <c r="BI174" s="181">
        <f>IF(N174="nulová",J174,0)</f>
        <v>0</v>
      </c>
      <c r="BJ174" s="12" t="s">
        <v>78</v>
      </c>
      <c r="BK174" s="181">
        <f>ROUND(I174*H174,2)</f>
        <v>0</v>
      </c>
      <c r="BL174" s="12" t="s">
        <v>463</v>
      </c>
      <c r="BM174" s="12" t="s">
        <v>722</v>
      </c>
    </row>
    <row r="175" spans="2:65" s="10" customFormat="1" ht="25.9" customHeight="1">
      <c r="B175" s="154"/>
      <c r="C175" s="155"/>
      <c r="D175" s="156" t="s">
        <v>69</v>
      </c>
      <c r="E175" s="157" t="s">
        <v>475</v>
      </c>
      <c r="F175" s="157" t="s">
        <v>476</v>
      </c>
      <c r="G175" s="155"/>
      <c r="H175" s="155"/>
      <c r="I175" s="158"/>
      <c r="J175" s="159">
        <f>BK175</f>
        <v>0</v>
      </c>
      <c r="K175" s="155"/>
      <c r="L175" s="160"/>
      <c r="M175" s="161"/>
      <c r="N175" s="162"/>
      <c r="O175" s="162"/>
      <c r="P175" s="163">
        <f>P176+P178+P180</f>
        <v>0</v>
      </c>
      <c r="Q175" s="162"/>
      <c r="R175" s="163">
        <f>R176+R178+R180</f>
        <v>0</v>
      </c>
      <c r="S175" s="162"/>
      <c r="T175" s="164">
        <f>T176+T178+T180</f>
        <v>0</v>
      </c>
      <c r="AR175" s="165" t="s">
        <v>217</v>
      </c>
      <c r="AT175" s="166" t="s">
        <v>69</v>
      </c>
      <c r="AU175" s="166" t="s">
        <v>70</v>
      </c>
      <c r="AY175" s="165" t="s">
        <v>131</v>
      </c>
      <c r="BK175" s="167">
        <f>BK176+BK178+BK180</f>
        <v>0</v>
      </c>
    </row>
    <row r="176" spans="2:65" s="10" customFormat="1" ht="22.9" customHeight="1">
      <c r="B176" s="154"/>
      <c r="C176" s="155"/>
      <c r="D176" s="156" t="s">
        <v>69</v>
      </c>
      <c r="E176" s="168" t="s">
        <v>477</v>
      </c>
      <c r="F176" s="168" t="s">
        <v>478</v>
      </c>
      <c r="G176" s="155"/>
      <c r="H176" s="155"/>
      <c r="I176" s="158"/>
      <c r="J176" s="169">
        <f>BK176</f>
        <v>0</v>
      </c>
      <c r="K176" s="155"/>
      <c r="L176" s="160"/>
      <c r="M176" s="161"/>
      <c r="N176" s="162"/>
      <c r="O176" s="162"/>
      <c r="P176" s="163">
        <f>P177</f>
        <v>0</v>
      </c>
      <c r="Q176" s="162"/>
      <c r="R176" s="163">
        <f>R177</f>
        <v>0</v>
      </c>
      <c r="S176" s="162"/>
      <c r="T176" s="164">
        <f>T177</f>
        <v>0</v>
      </c>
      <c r="AR176" s="165" t="s">
        <v>217</v>
      </c>
      <c r="AT176" s="166" t="s">
        <v>69</v>
      </c>
      <c r="AU176" s="166" t="s">
        <v>78</v>
      </c>
      <c r="AY176" s="165" t="s">
        <v>131</v>
      </c>
      <c r="BK176" s="167">
        <f>BK177</f>
        <v>0</v>
      </c>
    </row>
    <row r="177" spans="2:65" s="1" customFormat="1" ht="16.5" customHeight="1">
      <c r="B177" s="29"/>
      <c r="C177" s="170" t="s">
        <v>166</v>
      </c>
      <c r="D177" s="170" t="s">
        <v>134</v>
      </c>
      <c r="E177" s="171" t="s">
        <v>480</v>
      </c>
      <c r="F177" s="172" t="s">
        <v>481</v>
      </c>
      <c r="G177" s="173" t="s">
        <v>482</v>
      </c>
      <c r="H177" s="174">
        <v>1</v>
      </c>
      <c r="I177" s="175"/>
      <c r="J177" s="176">
        <f>ROUND(I177*H177,2)</f>
        <v>0</v>
      </c>
      <c r="K177" s="172" t="s">
        <v>138</v>
      </c>
      <c r="L177" s="33"/>
      <c r="M177" s="177" t="s">
        <v>1</v>
      </c>
      <c r="N177" s="178" t="s">
        <v>41</v>
      </c>
      <c r="O177" s="55"/>
      <c r="P177" s="179">
        <f>O177*H177</f>
        <v>0</v>
      </c>
      <c r="Q177" s="179">
        <v>0</v>
      </c>
      <c r="R177" s="179">
        <f>Q177*H177</f>
        <v>0</v>
      </c>
      <c r="S177" s="179">
        <v>0</v>
      </c>
      <c r="T177" s="180">
        <f>S177*H177</f>
        <v>0</v>
      </c>
      <c r="AR177" s="12" t="s">
        <v>483</v>
      </c>
      <c r="AT177" s="12" t="s">
        <v>134</v>
      </c>
      <c r="AU177" s="12" t="s">
        <v>80</v>
      </c>
      <c r="AY177" s="12" t="s">
        <v>131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12" t="s">
        <v>78</v>
      </c>
      <c r="BK177" s="181">
        <f>ROUND(I177*H177,2)</f>
        <v>0</v>
      </c>
      <c r="BL177" s="12" t="s">
        <v>483</v>
      </c>
      <c r="BM177" s="12" t="s">
        <v>723</v>
      </c>
    </row>
    <row r="178" spans="2:65" s="10" customFormat="1" ht="22.9" customHeight="1">
      <c r="B178" s="154"/>
      <c r="C178" s="155"/>
      <c r="D178" s="156" t="s">
        <v>69</v>
      </c>
      <c r="E178" s="168" t="s">
        <v>485</v>
      </c>
      <c r="F178" s="168" t="s">
        <v>486</v>
      </c>
      <c r="G178" s="155"/>
      <c r="H178" s="155"/>
      <c r="I178" s="158"/>
      <c r="J178" s="169">
        <f>BK178</f>
        <v>0</v>
      </c>
      <c r="K178" s="155"/>
      <c r="L178" s="160"/>
      <c r="M178" s="161"/>
      <c r="N178" s="162"/>
      <c r="O178" s="162"/>
      <c r="P178" s="163">
        <f>P179</f>
        <v>0</v>
      </c>
      <c r="Q178" s="162"/>
      <c r="R178" s="163">
        <f>R179</f>
        <v>0</v>
      </c>
      <c r="S178" s="162"/>
      <c r="T178" s="164">
        <f>T179</f>
        <v>0</v>
      </c>
      <c r="AR178" s="165" t="s">
        <v>217</v>
      </c>
      <c r="AT178" s="166" t="s">
        <v>69</v>
      </c>
      <c r="AU178" s="166" t="s">
        <v>78</v>
      </c>
      <c r="AY178" s="165" t="s">
        <v>131</v>
      </c>
      <c r="BK178" s="167">
        <f>BK179</f>
        <v>0</v>
      </c>
    </row>
    <row r="179" spans="2:65" s="1" customFormat="1" ht="16.5" customHeight="1">
      <c r="B179" s="29"/>
      <c r="C179" s="170" t="s">
        <v>78</v>
      </c>
      <c r="D179" s="170" t="s">
        <v>134</v>
      </c>
      <c r="E179" s="171" t="s">
        <v>488</v>
      </c>
      <c r="F179" s="172" t="s">
        <v>489</v>
      </c>
      <c r="G179" s="173" t="s">
        <v>482</v>
      </c>
      <c r="H179" s="174">
        <v>1</v>
      </c>
      <c r="I179" s="175"/>
      <c r="J179" s="176">
        <f>ROUND(I179*H179,2)</f>
        <v>0</v>
      </c>
      <c r="K179" s="172" t="s">
        <v>490</v>
      </c>
      <c r="L179" s="33"/>
      <c r="M179" s="177" t="s">
        <v>1</v>
      </c>
      <c r="N179" s="178" t="s">
        <v>41</v>
      </c>
      <c r="O179" s="55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12" t="s">
        <v>483</v>
      </c>
      <c r="AT179" s="12" t="s">
        <v>134</v>
      </c>
      <c r="AU179" s="12" t="s">
        <v>80</v>
      </c>
      <c r="AY179" s="12" t="s">
        <v>131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12" t="s">
        <v>78</v>
      </c>
      <c r="BK179" s="181">
        <f>ROUND(I179*H179,2)</f>
        <v>0</v>
      </c>
      <c r="BL179" s="12" t="s">
        <v>483</v>
      </c>
      <c r="BM179" s="12" t="s">
        <v>724</v>
      </c>
    </row>
    <row r="180" spans="2:65" s="10" customFormat="1" ht="22.9" customHeight="1">
      <c r="B180" s="154"/>
      <c r="C180" s="155"/>
      <c r="D180" s="156" t="s">
        <v>69</v>
      </c>
      <c r="E180" s="168" t="s">
        <v>492</v>
      </c>
      <c r="F180" s="168" t="s">
        <v>493</v>
      </c>
      <c r="G180" s="155"/>
      <c r="H180" s="155"/>
      <c r="I180" s="158"/>
      <c r="J180" s="169">
        <f>BK180</f>
        <v>0</v>
      </c>
      <c r="K180" s="155"/>
      <c r="L180" s="160"/>
      <c r="M180" s="161"/>
      <c r="N180" s="162"/>
      <c r="O180" s="162"/>
      <c r="P180" s="163">
        <f>P181</f>
        <v>0</v>
      </c>
      <c r="Q180" s="162"/>
      <c r="R180" s="163">
        <f>R181</f>
        <v>0</v>
      </c>
      <c r="S180" s="162"/>
      <c r="T180" s="164">
        <f>T181</f>
        <v>0</v>
      </c>
      <c r="AR180" s="165" t="s">
        <v>217</v>
      </c>
      <c r="AT180" s="166" t="s">
        <v>69</v>
      </c>
      <c r="AU180" s="166" t="s">
        <v>78</v>
      </c>
      <c r="AY180" s="165" t="s">
        <v>131</v>
      </c>
      <c r="BK180" s="167">
        <f>BK181</f>
        <v>0</v>
      </c>
    </row>
    <row r="181" spans="2:65" s="1" customFormat="1" ht="16.5" customHeight="1">
      <c r="B181" s="29"/>
      <c r="C181" s="170" t="s">
        <v>80</v>
      </c>
      <c r="D181" s="170" t="s">
        <v>134</v>
      </c>
      <c r="E181" s="171" t="s">
        <v>495</v>
      </c>
      <c r="F181" s="172" t="s">
        <v>496</v>
      </c>
      <c r="G181" s="173" t="s">
        <v>482</v>
      </c>
      <c r="H181" s="174">
        <v>1</v>
      </c>
      <c r="I181" s="175"/>
      <c r="J181" s="176">
        <f>ROUND(I181*H181,2)</f>
        <v>0</v>
      </c>
      <c r="K181" s="172" t="s">
        <v>490</v>
      </c>
      <c r="L181" s="33"/>
      <c r="M181" s="193" t="s">
        <v>1</v>
      </c>
      <c r="N181" s="194" t="s">
        <v>41</v>
      </c>
      <c r="O181" s="195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AR181" s="12" t="s">
        <v>483</v>
      </c>
      <c r="AT181" s="12" t="s">
        <v>134</v>
      </c>
      <c r="AU181" s="12" t="s">
        <v>80</v>
      </c>
      <c r="AY181" s="12" t="s">
        <v>131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12" t="s">
        <v>78</v>
      </c>
      <c r="BK181" s="181">
        <f>ROUND(I181*H181,2)</f>
        <v>0</v>
      </c>
      <c r="BL181" s="12" t="s">
        <v>483</v>
      </c>
      <c r="BM181" s="12" t="s">
        <v>725</v>
      </c>
    </row>
    <row r="182" spans="2:65" s="1" customFormat="1" ht="6.95" customHeight="1">
      <c r="B182" s="41"/>
      <c r="C182" s="42"/>
      <c r="D182" s="42"/>
      <c r="E182" s="42"/>
      <c r="F182" s="42"/>
      <c r="G182" s="42"/>
      <c r="H182" s="42"/>
      <c r="I182" s="120"/>
      <c r="J182" s="42"/>
      <c r="K182" s="42"/>
      <c r="L182" s="33"/>
    </row>
  </sheetData>
  <sheetProtection algorithmName="SHA-512" hashValue="Z//C0vmbEoyUTZ+UMUdspWxnl7LGscDn0DSmyTZkd3jEw/d2hg+spZUlMIc8rVW24fliS2A0fX3u3az4z5i6Xg==" saltValue="79sEw9bLjZ1BuG3HZQKqUP2U8YvZPMHcD4G/ilEu4OI4e0moj6JCUbr/l+d2orpIMLZ2QEpuYN9yelz53tZhGQ==" spinCount="100000" sheet="1" objects="1" scenarios="1" formatColumns="0" formatRows="0" autoFilter="0"/>
  <autoFilter ref="C96:K181"/>
  <mergeCells count="9">
    <mergeCell ref="E50:H50"/>
    <mergeCell ref="E87:H87"/>
    <mergeCell ref="E89:H89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165a - SO 01 Oprava zásob...</vt:lpstr>
      <vt:lpstr>165b - SO 02 Zastřešení z...</vt:lpstr>
      <vt:lpstr>165c - SO 03 Oprava úniko...</vt:lpstr>
      <vt:lpstr>'165a - SO 01 Oprava zásob...'!Názvy_tisku</vt:lpstr>
      <vt:lpstr>'165b - SO 02 Zastřešení z...'!Názvy_tisku</vt:lpstr>
      <vt:lpstr>'165c - SO 03 Oprava úniko...'!Názvy_tisku</vt:lpstr>
      <vt:lpstr>'Rekapitulace stavby'!Názvy_tisku</vt:lpstr>
      <vt:lpstr>'165a - SO 01 Oprava zásob...'!Oblast_tisku</vt:lpstr>
      <vt:lpstr>'165b - SO 02 Zastřešení z...'!Oblast_tisku</vt:lpstr>
      <vt:lpstr>'165c - SO 03 Oprava úniko...'!Oblast_tisku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LENOVO\ADMIN</dc:creator>
  <cp:lastModifiedBy>Veselská Štěpánka</cp:lastModifiedBy>
  <dcterms:created xsi:type="dcterms:W3CDTF">2019-12-02T12:31:02Z</dcterms:created>
  <dcterms:modified xsi:type="dcterms:W3CDTF">2020-03-03T06:28:01Z</dcterms:modified>
</cp:coreProperties>
</file>