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35" windowWidth="21630" windowHeight="12285" activeTab="0"/>
  </bookViews>
  <sheets>
    <sheet name="Rekapitulace stavby" sheetId="1" r:id="rId1"/>
    <sheet name="Výměna oken" sheetId="2" r:id="rId2"/>
  </sheets>
  <definedNames>
    <definedName name="_xlnm._FilterDatabase" localSheetId="1" hidden="1">'Výměna oken'!$C$82:$K$82</definedName>
    <definedName name="_xlnm.Print_Titles" localSheetId="0">'Rekapitulace stavby'!$49:$49</definedName>
    <definedName name="_xlnm.Print_Titles" localSheetId="1">'Výměna oken'!$82:$82</definedName>
    <definedName name="_xlnm.Print_Area" localSheetId="0">'Rekapitulace stavby'!$D$4:$AO$33,'Rekapitulace stavby'!$C$39:$AQ$53</definedName>
    <definedName name="_xlnm.Print_Area" localSheetId="1">'Výměna oken'!$C$4:$J$34,'Výměna oken'!$C$40:$J$66,'Výměna oken'!$C$72:$K$310</definedName>
  </definedNames>
  <calcPr fullCalcOnLoad="1"/>
</workbook>
</file>

<file path=xl/sharedStrings.xml><?xml version="1.0" encoding="utf-8"?>
<sst xmlns="http://schemas.openxmlformats.org/spreadsheetml/2006/main" count="1457" uniqueCount="356">
  <si>
    <t>Export VZ</t>
  </si>
  <si>
    <t>List obsahuje:</t>
  </si>
  <si>
    <t>3.0</t>
  </si>
  <si>
    <t>ODOM</t>
  </si>
  <si>
    <t>False</t>
  </si>
  <si>
    <t>{73F44CFA-559F-4A79-8600-68C74BDDE08A}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</si>
  <si>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</si>
  <si>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</si>
  <si>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</si>
  <si>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</si>
  <si>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</si>
  <si>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</si>
  <si>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</si>
  <si>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</si>
  <si>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</si>
  <si>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0,1</t>
  </si>
  <si>
    <t>KSO: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</si>
  <si>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</si>
  <si>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</si>
  <si>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</si>
  <si>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</si>
  <si>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</si>
  <si>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</si>
  <si>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</si>
  <si>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</si>
  <si>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>DIČ:</t>
  </si>
  <si>
    <t>Uchazeč:</t>
  </si>
  <si>
    <t xml:space="preserve"> 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</si>
  <si>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</si>
  <si>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</si>
  <si>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</si>
  <si>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</si>
  <si>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</si>
  <si>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</si>
  <si>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</si>
  <si>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</si>
  <si>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</si>
  <si>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</si>
  <si>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</si>
  <si>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</si>
  <si>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</si>
  <si>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</si>
  <si>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</si>
  <si>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</si>
  <si>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</si>
  <si>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</si>
  <si>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</si>
  <si>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</si>
  <si>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</si>
  <si>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</si>
  <si>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</si>
  <si>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</si>
  <si>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</si>
  <si>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</si>
  <si>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</si>
  <si>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</si>
  <si>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</si>
  <si>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</si>
  <si>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</si>
  <si>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</si>
  <si>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</si>
  <si>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</si>
  <si>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</si>
  <si>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</si>
  <si>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</si>
  <si>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</si>
  <si>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</si>
  <si>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</si>
  <si>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###NOINSERT###</t>
  </si>
  <si>
    <t>Zpět na list:</t>
  </si>
  <si>
    <t>s1</t>
  </si>
  <si>
    <t>28,8</t>
  </si>
  <si>
    <t>2</t>
  </si>
  <si>
    <t>a2</t>
  </si>
  <si>
    <t>0,169</t>
  </si>
  <si>
    <t>KRYCÍ LIST SOUPISU</t>
  </si>
  <si>
    <t>a1</t>
  </si>
  <si>
    <t>20,48</t>
  </si>
  <si>
    <t>o3</t>
  </si>
  <si>
    <t>0,56</t>
  </si>
  <si>
    <t>m1</t>
  </si>
  <si>
    <t>703</t>
  </si>
  <si>
    <t>z1</t>
  </si>
  <si>
    <t>162,72</t>
  </si>
  <si>
    <t>o1</t>
  </si>
  <si>
    <t>3,066</t>
  </si>
  <si>
    <t>o2</t>
  </si>
  <si>
    <t>0,526</t>
  </si>
  <si>
    <t>okna1</t>
  </si>
  <si>
    <t>89,46</t>
  </si>
  <si>
    <t>t1</t>
  </si>
  <si>
    <t>46,753</t>
  </si>
  <si>
    <t>REKAPITULACE ČLENĚNÍ SOUPISU PRACÍ</t>
  </si>
  <si>
    <t>Cena celkem [CZK]</t>
  </si>
  <si>
    <t>Náklady soupisu celkem</t>
  </si>
  <si>
    <t>-1</t>
  </si>
  <si>
    <t>HSV - Práce a dodávky HSV</t>
  </si>
  <si>
    <t>PSV - Práce a dodávky PSV</t>
  </si>
  <si>
    <t>VRN - Vedlejší rozpočtové náklady</t>
  </si>
  <si>
    <t>SOUPIS PRACÍ</t>
  </si>
  <si>
    <t>PČ</t>
  </si>
  <si>
    <t>Popis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</si>
  <si>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</si>
  <si>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</si>
  <si>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</si>
  <si>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</si>
  <si>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</si>
  <si>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</si>
  <si>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</si>
  <si>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</si>
  <si>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</si>
  <si>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</si>
  <si>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Práce a dodávky HSV</t>
  </si>
  <si>
    <t>ROZPOCET</t>
  </si>
  <si>
    <t>3</t>
  </si>
  <si>
    <t>K</t>
  </si>
  <si>
    <t>4</t>
  </si>
  <si>
    <t>VV</t>
  </si>
  <si>
    <t>Úpravy povrchů, podlahy a osazování výplní</t>
  </si>
  <si>
    <t>5</t>
  </si>
  <si>
    <t>-1247205254</t>
  </si>
  <si>
    <t>Zakrytí podlah dvouvrství (geotextilie a vrchní fólie přilepená lepící páskou)</t>
  </si>
  <si>
    <t>2108863455</t>
  </si>
  <si>
    <t>Obalení konstrukcí a prvků fólií přilepenou lepící páskou (nábytek)</t>
  </si>
  <si>
    <t>928371778</t>
  </si>
  <si>
    <t>-928470095</t>
  </si>
  <si>
    <t>kus</t>
  </si>
  <si>
    <t>-914987106</t>
  </si>
  <si>
    <t>1319220141</t>
  </si>
  <si>
    <t xml:space="preserve">Zakrytí  vnitřní výplní otvorů fólií přilepenou lepící páskou </t>
  </si>
  <si>
    <t>1506774406</t>
  </si>
  <si>
    <t>Vyrovnávací cementový potěr tl do 40 mm ze suchých směsí provedený v pásu (zabet.parapetního profilu a oprava  ploch parapetu)</t>
  </si>
  <si>
    <t>-1156386288</t>
  </si>
  <si>
    <t>Ostatní konstrukce a práce-bourání</t>
  </si>
  <si>
    <t>-715447927</t>
  </si>
  <si>
    <t>Lešení pomocné pro objekty pozemních staveb s lešeňovou podlahou v do 1,9 m zatížení do 150 kg/m2</t>
  </si>
  <si>
    <t>-1837312794</t>
  </si>
  <si>
    <t>Vyčištění budov při výšce podlaží do 4 m</t>
  </si>
  <si>
    <t>-1559830300</t>
  </si>
  <si>
    <t>P</t>
  </si>
  <si>
    <t xml:space="preserve">Poznámka k položce:
Zahrnuje úklid  i prostorů objektu ,kudy probíhá doprava suti i nového materiálu. </t>
  </si>
  <si>
    <t>16</t>
  </si>
  <si>
    <t>1430705827</t>
  </si>
  <si>
    <t>1850138725</t>
  </si>
  <si>
    <t>85358710</t>
  </si>
  <si>
    <t>-498214637</t>
  </si>
  <si>
    <t>Přesun sutě</t>
  </si>
  <si>
    <t>Vnitrostaveništní doprava suti a vybouraných hmot pro budovy v do 12 m ručně,vodorovně 50m a naložení na dopravní prostředek</t>
  </si>
  <si>
    <t>-1147405145</t>
  </si>
  <si>
    <t>Odvoz suti na skládku a vybouraných hmot nebo meziskládku do 1 km se složením</t>
  </si>
  <si>
    <t>-1978450701</t>
  </si>
  <si>
    <t>Příplatek k odvozu suti a vybouraných hmot na skládku ZKD 1 km přes 1 km</t>
  </si>
  <si>
    <t>-1247533698</t>
  </si>
  <si>
    <t>Poplatky za skládky</t>
  </si>
  <si>
    <t>stavební suť (beton, cihly,keramika)</t>
  </si>
  <si>
    <t>-1867097823</t>
  </si>
  <si>
    <t>dřevo,dřevěné prvky</t>
  </si>
  <si>
    <t>21365686</t>
  </si>
  <si>
    <t>sklo</t>
  </si>
  <si>
    <t>2107273778</t>
  </si>
  <si>
    <t>směsný stavební a komunální odpad</t>
  </si>
  <si>
    <t>-2075742837</t>
  </si>
  <si>
    <t>Přesun hmot</t>
  </si>
  <si>
    <t>557994383</t>
  </si>
  <si>
    <t>Práce a dodávky PSV</t>
  </si>
  <si>
    <t>Konstrukce klempířské</t>
  </si>
  <si>
    <t xml:space="preserve">Demontáž (odpojení) části oplechování parapetů </t>
  </si>
  <si>
    <t>1651737534</t>
  </si>
  <si>
    <t>32</t>
  </si>
  <si>
    <t>1458440873</t>
  </si>
  <si>
    <t>-599573010</t>
  </si>
  <si>
    <t>1290116545</t>
  </si>
  <si>
    <t>Konstrukce truhlářské</t>
  </si>
  <si>
    <t>-1504994512</t>
  </si>
  <si>
    <t>M</t>
  </si>
  <si>
    <t>-858625069</t>
  </si>
  <si>
    <t>1893393189</t>
  </si>
  <si>
    <t>101068567</t>
  </si>
  <si>
    <t>Vedlejší rozpočtové náklady</t>
  </si>
  <si>
    <t>1024</t>
  </si>
  <si>
    <t>1806688022</t>
  </si>
  <si>
    <t>694194363</t>
  </si>
  <si>
    <t>338549488</t>
  </si>
  <si>
    <t>1) Rekapitulace stavby</t>
  </si>
  <si>
    <t>2) Rekapitulace objektů stavby a soupisů prací</t>
  </si>
  <si>
    <t>1) Krycí list soupisu</t>
  </si>
  <si>
    <t>2) Rekapitulace</t>
  </si>
  <si>
    <t>3) Soupis prací</t>
  </si>
  <si>
    <t>Rekapitulace stavby</t>
  </si>
  <si>
    <t>Liberec - budova Radnice</t>
  </si>
  <si>
    <t>Statutární město Liberec</t>
  </si>
  <si>
    <t>Liberec-budova radnice</t>
  </si>
  <si>
    <t>Hydraulická zvedací plošina na automobilovém podvozku výška zdvihu do 10 m včetně obsluhy</t>
  </si>
  <si>
    <t>Přesun hmot ruční</t>
  </si>
  <si>
    <t>Přesun hmot pro konstrukce klempířské</t>
  </si>
  <si>
    <t>Náklady dodavatele spojené se zajištěním a zachováním stáv.chodu a provozu budovy radnice</t>
  </si>
  <si>
    <t>Veškeré ostatní předpokladatelné náklady dodavatele</t>
  </si>
  <si>
    <r>
      <t xml:space="preserve">
</t>
    </r>
    <r>
      <rPr>
        <sz val="9"/>
        <color indexed="12"/>
        <rFont val="Trebuchet MS"/>
        <family val="2"/>
      </rPr>
      <t>Soupis prací je sestaven z předpokládaných bodů (prací), které je nutné dodavatelem ověřit event. doplnit, tak aby nedošlo k navýšení díla. Veškerá stavební a truhlářská činnost, musí být v souladu NPÚ</t>
    </r>
  </si>
  <si>
    <t xml:space="preserve">
Soupis prací je sestaven z předpokládaných bodů (prací), které je nutné dodavatelem ověřit event. doplnit, tak aby nedošlo k navýšení díla. Veškerá stavební a truhlářská činnost, musí být v souladu NPÚ</t>
  </si>
  <si>
    <t xml:space="preserve">Sestěhování nábytku z místností- příprava pro zakrytí a ochranu podlahových krytin a nábytku </t>
  </si>
  <si>
    <t>Oplechování parapetů (doplění stáv.parapetu) z Cu plechu tl.0,7mm</t>
  </si>
  <si>
    <t>Příplatek za napojení klempířských konstrukcí  snýtnováním a dotmelenímí, délky spoje přes 0,5 m</t>
  </si>
  <si>
    <t>Obnova vnějšího pláště budovy - výměna oken, IV. etapa - Radnice Magistrátu města Liberec</t>
  </si>
  <si>
    <t>O</t>
  </si>
  <si>
    <t>1.01, 1.02</t>
  </si>
  <si>
    <t>1.03, 1.04</t>
  </si>
  <si>
    <t>1.05, 1.06</t>
  </si>
  <si>
    <t>1.07, 1.08</t>
  </si>
  <si>
    <t>1.09, 1.10, 1.11</t>
  </si>
  <si>
    <t>1.12, 1.13, 1.14</t>
  </si>
  <si>
    <t>1.15, 1.16</t>
  </si>
  <si>
    <t>1.17, 1.18</t>
  </si>
  <si>
    <t>1.19, 1.20</t>
  </si>
  <si>
    <t>1.21, 1.22</t>
  </si>
  <si>
    <t>1.23, 1.24</t>
  </si>
  <si>
    <t>1.25, 1.26</t>
  </si>
  <si>
    <t>1.27, 1.28</t>
  </si>
  <si>
    <t>1.29, 1.30</t>
  </si>
  <si>
    <t>1.31, 1.32</t>
  </si>
  <si>
    <t>1.33, 1.34, 1.35</t>
  </si>
  <si>
    <t>1.36, 1.37</t>
  </si>
  <si>
    <t>1.38, 1.39</t>
  </si>
  <si>
    <t>1.40, 1.41</t>
  </si>
  <si>
    <t>1.42, 1.43</t>
  </si>
  <si>
    <t>1.44, 1.45</t>
  </si>
  <si>
    <t>1.46, 1.47</t>
  </si>
  <si>
    <t>1.48, 1.49</t>
  </si>
  <si>
    <t>1.50, 1.51</t>
  </si>
  <si>
    <t>1.52, 1.53</t>
  </si>
  <si>
    <t>1.54, 1.55, 1.56</t>
  </si>
  <si>
    <t>1.57, 1.58</t>
  </si>
  <si>
    <t>1.59, 1.60</t>
  </si>
  <si>
    <t>1.61, 1.62</t>
  </si>
  <si>
    <t>1.63, 1.64</t>
  </si>
  <si>
    <t>1.65, 1.66</t>
  </si>
  <si>
    <t>1.67, 1.68</t>
  </si>
  <si>
    <t>1.69, 1.70</t>
  </si>
  <si>
    <t>1.71, 1.72</t>
  </si>
  <si>
    <t>1.81, 1.82</t>
  </si>
  <si>
    <t>1.83, 1.84</t>
  </si>
  <si>
    <t>1.85, 1.86</t>
  </si>
  <si>
    <t>1.87, 1.88</t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</si>
  <si>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1020x2000mm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</si>
  <si>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1060x2020mm</t>
    </r>
  </si>
  <si>
    <t>Poznámka k položce: sestava dvou špaletových oken s půlkruhovým vnějším nadsvětlíken
Součástí oceněné dodávky je dále viz podmínky závazného stanoviska MML OŽP oddělení památkové péče ze dne 21.11.2019, Č.j. MML/ZPPP/Bit/250443/19-SZ234297/19/5 
-parotěsná a difuzní páska 
-kotvící prvky
-rekonstrukce vitřáže / zasklení křídel zvlněným sklem (z exteriéru) a plochým jednoduchým sklem (z interiéru)
-obložení oken / lišty apod.
-lišty /příčky / sklodělící
-veškeré určené přesné kopie či repase kování (zadlabací panty, okenní olivy, záskočky, zarážky apod.)</t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</si>
  <si>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3x 1170x2000mm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</si>
  <si>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1030x1970mm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</si>
  <si>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1050x2000mm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</si>
  <si>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1010x2000mm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</si>
  <si>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jednoduchá s půlkruhovým nadsvětlíkem 2x 1020x2000mm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</si>
  <si>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1030x2000mm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</si>
  <si>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3x 1100x1970mm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</si>
  <si>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1150x2000mm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</si>
  <si>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3x 1060x1945mm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</si>
  <si>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jednoduchá s půlkruhovým vnějším nadsvětlíkem 2x 1020x2000mm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</si>
  <si>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1040x2010mm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</si>
  <si>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1055x2000mm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</si>
  <si>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1120x2000mm</t>
    </r>
  </si>
  <si>
    <r>
      <t xml:space="preserve">nová </t>
    </r>
    <r>
      <rPr>
        <sz val="8"/>
        <color indexed="12"/>
        <rFont val="Trebuchet MS"/>
        <family val="2"/>
      </rPr>
      <t>sdružená</t>
    </r>
    <r>
      <rPr>
        <sz val="8"/>
        <rFont val="Trebuchet MS"/>
        <family val="2"/>
      </rPr>
      <t xml:space="preserve"> atypická dřevěná okna špaletová s půlkruhovým vnějším nadsvětlíkem 2x 1080x2000mm</t>
    </r>
  </si>
  <si>
    <t>Poznámka k položce: sestava tří špaletových oken s půlkruhovým vnějším nadsvětlíken
Součástí oceněné dodávky je dále viz podmínky závazného stanoviska MML OŽP oddělení památkové péče ze dne 21.11.2019, Č.j. MML/ZPPP/Bit/250443/19-SZ234297/19/5 
-parotěsná a difuzní páska 
-kotvící prvky
-rekonstrukce vitřáže / zasklení křídel zvlněným sklem (z exteriéru) a plochým jednoduchým sklem (z interiéru)
-obložení oken / lišty apod.
-lišty /příčky / sklodělící
-veškeré určené přesné kopie či repase kování (zadlabací panty, okenní olivy, záskočky, zarážky apod.)</t>
  </si>
  <si>
    <t>Stínění oken</t>
  </si>
  <si>
    <t>S</t>
  </si>
  <si>
    <t>Montáž vnitřních žaluzií pro okenní pozice č.1.59, 1.60</t>
  </si>
  <si>
    <t>Montáž vnitřních žaluzií pro okenní pozice č.1.87, 1.88</t>
  </si>
  <si>
    <t>Montáž vnitřních žaluzií pro okenní pozice č.1.85, 1.86</t>
  </si>
  <si>
    <t>Montáž vnitřních žaluzií pro okenní pozice č.1.83, 1.84</t>
  </si>
  <si>
    <t>Montáž vnitřních žaluzií pro okenní pozice č.1.81, 1.82</t>
  </si>
  <si>
    <t>Montáž vnitřních žaluzií pro okenní pozice č.1.71, 1.72</t>
  </si>
  <si>
    <t>Montáž vnitřních žaluzií pro okenní pozice č.1.69, 1.70</t>
  </si>
  <si>
    <t>Montáž vnitřních žaluzií pro okenní pozice č.1.67, 1.68</t>
  </si>
  <si>
    <t>Montáž vnitřních žaluzií pro okenní pozice č.1.65, 1.66</t>
  </si>
  <si>
    <t>Montáž vnitřních žaluzií pro okenní pozice č.1.63, 1.64</t>
  </si>
  <si>
    <t>Montáž vnitřních žaluzií pro okenní pozice č.1.61, 1.62</t>
  </si>
  <si>
    <t>Montáž vnitřních žaluzií pro okenní pozice č.1.57, 1.58</t>
  </si>
  <si>
    <t>Montáž vnitřních žaluzií pro okenní pozice č.1.54, 1.55, 1.56</t>
  </si>
  <si>
    <t>Montáž vnitřních žaluzií pro okenní pozice č.1.52, 1.53</t>
  </si>
  <si>
    <t>Montáž vnitřních žaluzií pro okenní pozice č.1.50, 1.51</t>
  </si>
  <si>
    <t>Montáž vnitřních žaluzií pro okenní pozice č.1.48, 1.49</t>
  </si>
  <si>
    <t>Montáž vnitřních žaluzií pro okenní pozice č.1.46, 1.47</t>
  </si>
  <si>
    <t>Montáž vnitřních žaluzií pro okenní pozice č.1.44, 1.45</t>
  </si>
  <si>
    <t>Montáž vnitřních žaluzií pro okenní pozice č.1.42, 1.43</t>
  </si>
  <si>
    <t>Montáž vnitřních žaluzií pro okenní pozice č.1.40, 1.41</t>
  </si>
  <si>
    <t>Montáž vnitřních žaluzií pro okenní pozice č.1.38, 1.39</t>
  </si>
  <si>
    <t>Montáž vnitřních žaluzií pro okenní pozice č.1.36, 1.37</t>
  </si>
  <si>
    <t>Montáž vnitřních žaluzií pro okenní pozice č.1.33, 1.34, 1.35</t>
  </si>
  <si>
    <t>Montáž vnitřních žaluzií pro okenní pozice č.1.31, 1.32</t>
  </si>
  <si>
    <t>Montáž vnitřních žaluzií pro okenní pozice č.1.29, 1.30</t>
  </si>
  <si>
    <t>Montáž vnitřních žaluzií pro okenní pozice č.1.27, 1.28</t>
  </si>
  <si>
    <t>Montáž vnitřních žaluzií pro okenní pozice č.1.25, 1.26</t>
  </si>
  <si>
    <t>Montáž vnitřních žaluzií pro okenní pozice č.1.23, 1.24</t>
  </si>
  <si>
    <t>Montáž vnitřních žaluzií  pro okenní pozice č.1.21, 1.22</t>
  </si>
  <si>
    <t>Montáž vnitřních žaluzií pro okenní pozice č.1.19, 1.20</t>
  </si>
  <si>
    <t>Montáž vnitřních žaluzií pro okenní pozice č.1.17, 1.18</t>
  </si>
  <si>
    <t>Montáž vnitřních žaluzií pro okenní pozice č.1.15, 1.16</t>
  </si>
  <si>
    <t>Montáž vnitřních žaluzií pro okenní pozice č.1.12, 1.13, 1.14</t>
  </si>
  <si>
    <t>Montáž vnitřních žaluzií pro okenní pozice č.1.09, 1.10, 1.11</t>
  </si>
  <si>
    <t>Montáž vnitřních žaluzií pro okenní pozice č.1.07, 1.08</t>
  </si>
  <si>
    <t>Montáž vnitřních žaluzií pro okenní pozice č.1.05, 1.06</t>
  </si>
  <si>
    <t>Montáž vnitřních žaluzií pro okenní pozice č.1.03, 1.04</t>
  </si>
  <si>
    <t>Montáž vnitřních žaluzií pro okenní pozice č.1.01, 1.02</t>
  </si>
  <si>
    <t>Montáž atyp. oken ve dvou svislých rovinách, masiv, výšky přes 2,0m vč.kotvení a napojení rámu po celém obvodu parotěsnou a difuzní páskou</t>
  </si>
  <si>
    <t>Přisekání rovných ostění po vybourání výplní otvorů, cena za okenní pozici</t>
  </si>
  <si>
    <t>Vybourání dřevěných rámů oken včetně křídel, cena za okenní pozici</t>
  </si>
  <si>
    <t>Vysekání kapes ve zdivu cihelném pro výjmutí rámu, cena za okenní pozici</t>
  </si>
  <si>
    <t>Otlučení vnitřních omítek / špalet, cena za okenní pozici</t>
  </si>
  <si>
    <t>Dozdění a začištění omítek (s dodáním hmot) kolem oken, cena za okenní pozici</t>
  </si>
  <si>
    <t>Vápenocementová štuková omítka na stěnách, cena za okenní pozici</t>
  </si>
  <si>
    <t>Vápenocementová štuková omítka ostění nebo nadpraží, cena za okenní pozici</t>
  </si>
  <si>
    <t>Vnitřní parapety z dřevěného masivu v barvě oken s identickou původní profilací,  cena za okenní pozici</t>
  </si>
  <si>
    <t>Jednorázové následné mytí oken po jejich instalaci</t>
  </si>
  <si>
    <t>Jednorázový úklid po instalaci oken</t>
  </si>
  <si>
    <t>Údržba vnější strany oken udržovací sadou firmy Remmers po dobu záruky oken (1x za rok)</t>
  </si>
  <si>
    <t>Seřízení oken po dobu záruky oken (1x za rok)</t>
  </si>
  <si>
    <t>Sestěhování nábytku na původní místo</t>
  </si>
  <si>
    <t>U</t>
  </si>
  <si>
    <t>Úklid, zpětné stěhování, mytí oken, údržba</t>
  </si>
  <si>
    <t>Dodávka vnitřních žaluzií, schválený exaktní typ, pro okenní pozice č.1.01, 1.02</t>
  </si>
  <si>
    <t>Dodávka vnitřních žaluzií, schválený exaktní typ, pro okenní pozice č.1.03, 1.04</t>
  </si>
  <si>
    <t>Dodávka vnitřních žaluzií, schválený exaktní typ, pro okenní pozice č.1.05, 1.06</t>
  </si>
  <si>
    <t>Dodávka vnitřních žaluzií, schválený exaktní typ, pro okenní pozice č.1.07, 1.08</t>
  </si>
  <si>
    <t>Dodávka vnitřních žaluzií, schválený exaktní typ, pro okenní pozice č.1.09, 1.10, 1.11</t>
  </si>
  <si>
    <t>Dodávka vnitřních žaluzií, schválený exaktní typ, pro okenní pozice č.1.12, 1.13, 1.14</t>
  </si>
  <si>
    <t>Dodávka vnitřních žaluzií, schválený exaktní typ, pro okenní pozice č.1.15, 1.16</t>
  </si>
  <si>
    <t>Dodávka vnitřních žaluzií, schválený exaktní typ, pro okenní pozice č.1.17, 1.18</t>
  </si>
  <si>
    <t>Dodávka vnitřních žaluzií, schválený exaktní typ, pro okenní pozice č.1.19, 1.20</t>
  </si>
  <si>
    <t>Dodávka vnitřních žaluzií, schválený exaktní typ, pro okenní pozice č.1.21, 1.22</t>
  </si>
  <si>
    <t>Dodávka vnitřních žaluzií, schválený exaktní typ, pro okenní pozice č.1.23, 1.24</t>
  </si>
  <si>
    <t>Dodávka vnitřních žaluzií, schválený exaktní typ, pro okenní pozice č.1.25, 1.26</t>
  </si>
  <si>
    <t>Dodávka vnitřních žaluzií, schválený exaktní typ, pro okenní pozice č.1.27, 1.28</t>
  </si>
  <si>
    <t>Dodávka vnitřních žaluzií, schválený exaktní typ, pro okenní pozice č.1.29, 1.30</t>
  </si>
  <si>
    <t>Dodávka vnitřních žaluzií, schválený exaktní typ, pro okenní pozice č.1.31, 1.32</t>
  </si>
  <si>
    <t>Dodávka vnitřních žaluzií, schválený exaktní typ, pro okenní pozice č.1.33, 1.34, 1.35</t>
  </si>
  <si>
    <t>Dodávka vnitřních žaluzií, schválený exaktní typ, pro okenní pozice č.1.36, 1.37</t>
  </si>
  <si>
    <t>Dodávka vnitřních žaluzií, schválený exaktní typ, pro okenní pozice č.1.38, 1.39</t>
  </si>
  <si>
    <t>Dodávka vnitřních žaluzií, schválený exaktní typ, pro okenní pozice č.1.40, 1.41</t>
  </si>
  <si>
    <t>Dodávka vnitřních žaluzií, schválený exaktní typ, pro okenní pozice č.1.42, 1.43</t>
  </si>
  <si>
    <t>Dodávka vnitřních žaluzií, schválený exaktní typ, pro okenní pozice č.1.44, 1.45</t>
  </si>
  <si>
    <t>Dodávka vnitřních žaluzií, schválený exaktní typ, pro okenní pozice č.1.46, 1.47</t>
  </si>
  <si>
    <t>Dodávka vnitřních žaluzií, schválený exaktní typ, pro okenní pozice č.1.48, 1.49</t>
  </si>
  <si>
    <t>Dodávka vnitřních žaluzií, schválený exaktní typ, pro okenní pozice č.1.50, 1.51</t>
  </si>
  <si>
    <t>Dodávka vnitřních žaluzií, schválený exaktní typ, pro okenní pozice č.1.52, 1.53</t>
  </si>
  <si>
    <t>Dodávka vnitřních žaluzií, schválený exaktní typ, pro okenní pozice č.1.54, 1.55, 1.56</t>
  </si>
  <si>
    <t>Dodávka vnitřních žaluzií, schválený exaktní typ, pro okenní pozice č.1.57, 1.58</t>
  </si>
  <si>
    <t>Dodávka vnitřních žaluzií, schválený exaktní typ, pro okenní pozice č.1.59, 1.60</t>
  </si>
  <si>
    <t>Dodávka vnitřních žaluzií, schválený exaktní typ, pro okenní pozice č.1.61, 1.62</t>
  </si>
  <si>
    <t>Dodávka vnitřních žaluzií, schválený exaktní typ, pro okenní pozice č.1.63, 1.64</t>
  </si>
  <si>
    <t>Dodávka vnitřních žaluzií, schválený exaktní typ, pro okenní pozice č.1.65, 1.66</t>
  </si>
  <si>
    <t>Dodávka vnitřních žaluzií, schválený exaktní typ, pro okenní pozice č.1.67, 1.68</t>
  </si>
  <si>
    <t>Dodávka vnitřních žaluzií, schválený exaktní typ, pro okenní pozice č.1.69, 1.70</t>
  </si>
  <si>
    <t>Dodávka vnitřních žaluzií, schválený exaktní typ, pro okenní pozice č.1.71, 1.72</t>
  </si>
  <si>
    <t>Dodávka vnitřních žaluzií, schválený exaktní typ, pro okenní pozice č.1.81, 1.82</t>
  </si>
  <si>
    <t>Dodávka vnitřních žaluzií, schválený exaktní typ, pro okenní pozice č.1.83, 1.84</t>
  </si>
  <si>
    <t>Dodávka vnitřních žaluzií, schválený exaktní typ, pro okenní pozice č.1.85, 1.86</t>
  </si>
  <si>
    <t>Dodávka vnitřních žaluzií, schválený exaktní typ, pro okenní pozice č.1.87, 1.88</t>
  </si>
  <si>
    <t>Výkresová dokumentace skutečného provedení oken (nutné schválení dokumentace NPÚ)</t>
  </si>
  <si>
    <t xml:space="preserve">Výměna 38 okeních sestav (80 oken včetně obložení) ve 2NP v objektu liberecké radnice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</si>
</sst>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8"/>
      <color indexed="36"/>
      <name val="Trebuchet MS"/>
      <family val="0"/>
    </font>
    <font>
      <b/>
      <sz val="10"/>
      <color indexed="56"/>
      <name val="Trebuchet MS"/>
      <family val="2"/>
    </font>
    <font>
      <sz val="9"/>
      <color indexed="12"/>
      <name val="Trebuchet MS"/>
      <family val="2"/>
    </font>
    <font>
      <b/>
      <sz val="12"/>
      <color indexed="56"/>
      <name val="Trebuchet MS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u val="single"/>
      <sz val="8"/>
      <color indexed="12"/>
      <name val="Trebuchet MS"/>
      <family val="0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name val="Tahoma"/>
      <family val="2"/>
    </font>
    <font>
      <sz val="8"/>
      <color indexed="12"/>
      <name val="Trebuchet MS"/>
      <family val="2"/>
    </font>
    <font>
      <i/>
      <sz val="7"/>
      <name val="Trebuchet MS"/>
      <family val="2"/>
    </font>
    <font>
      <sz val="10"/>
      <name val="Arabic Transparent"/>
      <family val="2"/>
    </font>
    <font>
      <sz val="10"/>
      <color indexed="16"/>
      <name val="Arabic Transparent"/>
      <family val="2"/>
    </font>
    <font>
      <u val="single"/>
      <sz val="10"/>
      <color indexed="12"/>
      <name val="Arabic Transparent"/>
      <family val="2"/>
    </font>
    <font>
      <u val="single"/>
      <sz val="8"/>
      <color indexed="12"/>
      <name val="Arabic Transparent"/>
      <family val="2"/>
    </font>
    <font>
      <sz val="10"/>
      <color indexed="43"/>
      <name val="Arabic Transparen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/>
      <top style="hair">
        <color indexed="55"/>
      </top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" borderId="8" applyNumberFormat="0" applyAlignment="0" applyProtection="0"/>
    <xf numFmtId="0" fontId="51" fillId="19" borderId="8" applyNumberFormat="0" applyAlignment="0" applyProtection="0"/>
    <xf numFmtId="0" fontId="52" fillId="19" borderId="9" applyNumberFormat="0" applyAlignment="0" applyProtection="0"/>
    <xf numFmtId="0" fontId="5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2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164" fontId="7" fillId="19" borderId="18" xfId="0" applyNumberFormat="1" applyFont="1" applyFill="1" applyBorder="1" applyAlignment="1">
      <alignment horizontal="right" vertical="center"/>
    </xf>
    <xf numFmtId="0" fontId="0" fillId="19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19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8" fillId="0" borderId="31" xfId="0" applyNumberFormat="1" applyFont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167" fontId="18" fillId="0" borderId="32" xfId="0" applyNumberFormat="1" applyFont="1" applyBorder="1" applyAlignment="1">
      <alignment horizontal="right" vertical="center"/>
    </xf>
    <xf numFmtId="164" fontId="18" fillId="0" borderId="3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0" fillId="19" borderId="0" xfId="0" applyFill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19" borderId="0" xfId="0" applyFont="1" applyFill="1" applyAlignment="1">
      <alignment horizontal="left" vertical="center"/>
    </xf>
    <xf numFmtId="0" fontId="6" fillId="19" borderId="0" xfId="0" applyFont="1" applyFill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19" borderId="26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167" fontId="23" fillId="0" borderId="22" xfId="0" applyNumberFormat="1" applyFont="1" applyBorder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30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4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31" fillId="0" borderId="0" xfId="37" applyFont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14" fillId="0" borderId="13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right" vertical="center"/>
    </xf>
    <xf numFmtId="164" fontId="35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29" fillId="0" borderId="36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8" fontId="0" fillId="0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Fill="1" applyBorder="1" applyAlignment="1">
      <alignment horizontal="right" vertical="center"/>
    </xf>
    <xf numFmtId="168" fontId="0" fillId="0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57" fillId="17" borderId="0" xfId="0" applyFont="1" applyFill="1" applyAlignment="1" applyProtection="1">
      <alignment horizontal="left" vertical="center"/>
      <protection/>
    </xf>
    <xf numFmtId="0" fontId="58" fillId="17" borderId="0" xfId="0" applyFont="1" applyFill="1" applyAlignment="1" applyProtection="1">
      <alignment horizontal="left" vertical="center"/>
      <protection/>
    </xf>
    <xf numFmtId="0" fontId="59" fillId="17" borderId="0" xfId="37" applyFont="1" applyFill="1" applyAlignment="1" applyProtection="1">
      <alignment horizontal="left" vertical="center"/>
      <protection/>
    </xf>
    <xf numFmtId="0" fontId="60" fillId="17" borderId="0" xfId="37" applyFont="1" applyFill="1" applyAlignment="1" applyProtection="1">
      <alignment horizontal="left" vertical="top"/>
      <protection/>
    </xf>
    <xf numFmtId="0" fontId="61" fillId="17" borderId="0" xfId="0" applyFont="1" applyFill="1" applyAlignment="1" applyProtection="1">
      <alignment horizontal="left" vertical="center"/>
      <protection/>
    </xf>
    <xf numFmtId="0" fontId="59" fillId="17" borderId="0" xfId="37" applyFont="1" applyFill="1" applyAlignment="1">
      <alignment horizontal="left" vertical="top"/>
    </xf>
    <xf numFmtId="0" fontId="57" fillId="17" borderId="0" xfId="0" applyFont="1" applyFill="1" applyAlignment="1">
      <alignment horizontal="left" vertical="top"/>
    </xf>
    <xf numFmtId="0" fontId="61" fillId="17" borderId="0" xfId="0" applyFont="1" applyFill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40" xfId="0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right"/>
    </xf>
    <xf numFmtId="0" fontId="25" fillId="0" borderId="4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164" fontId="3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right"/>
    </xf>
    <xf numFmtId="0" fontId="0" fillId="0" borderId="42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right"/>
    </xf>
    <xf numFmtId="0" fontId="0" fillId="0" borderId="42" xfId="0" applyFont="1" applyBorder="1" applyAlignment="1">
      <alignment horizontal="left" vertical="center" wrapText="1"/>
    </xf>
    <xf numFmtId="168" fontId="2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4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9" fillId="17" borderId="0" xfId="37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19" borderId="18" xfId="0" applyFont="1" applyFill="1" applyBorder="1" applyAlignment="1">
      <alignment horizontal="right" vertical="center"/>
    </xf>
    <xf numFmtId="0" fontId="7" fillId="19" borderId="18" xfId="0" applyFont="1" applyFill="1" applyBorder="1" applyAlignment="1">
      <alignment horizontal="left" vertical="center"/>
    </xf>
    <xf numFmtId="164" fontId="7" fillId="19" borderId="18" xfId="0" applyNumberFormat="1" applyFont="1" applyFill="1" applyBorder="1" applyAlignment="1">
      <alignment horizontal="right" vertical="center"/>
    </xf>
    <xf numFmtId="0" fontId="0" fillId="19" borderId="25" xfId="0" applyFont="1" applyFill="1" applyBorder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left" vertical="center"/>
    </xf>
    <xf numFmtId="0" fontId="6" fillId="19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BE52" sqref="BE52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164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183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184</v>
      </c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5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7" t="s">
        <v>2</v>
      </c>
      <c r="BB1" s="167" t="s">
        <v>3</v>
      </c>
      <c r="BC1" s="166"/>
      <c r="BD1" s="166"/>
      <c r="BE1" s="166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4" t="s">
        <v>6</v>
      </c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R4" s="138"/>
      <c r="AS4" s="139" t="s">
        <v>11</v>
      </c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S4" s="6" t="s">
        <v>12</v>
      </c>
    </row>
    <row r="5" spans="2:71" s="2" customFormat="1" ht="15" customHeight="1">
      <c r="B5" s="10"/>
      <c r="D5" s="14" t="s">
        <v>13</v>
      </c>
      <c r="K5" s="257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Q5" s="12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S5" s="6" t="s">
        <v>7</v>
      </c>
    </row>
    <row r="6" spans="2:71" s="2" customFormat="1" ht="37.5" customHeight="1">
      <c r="B6" s="10"/>
      <c r="D6" s="16" t="s">
        <v>14</v>
      </c>
      <c r="K6" s="228" t="s">
        <v>202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Q6" s="12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S6" s="6" t="s">
        <v>15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S7" s="6" t="s">
        <v>18</v>
      </c>
    </row>
    <row r="8" spans="2:71" s="2" customFormat="1" ht="15" customHeight="1">
      <c r="B8" s="10"/>
      <c r="D8" s="17" t="s">
        <v>19</v>
      </c>
      <c r="K8" s="15" t="s">
        <v>189</v>
      </c>
      <c r="AK8" s="17" t="s">
        <v>20</v>
      </c>
      <c r="AN8" s="137" t="s">
        <v>27</v>
      </c>
      <c r="AQ8" s="12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S8" s="6" t="s">
        <v>21</v>
      </c>
    </row>
    <row r="9" spans="2:71" s="2" customFormat="1" ht="15" customHeight="1">
      <c r="B9" s="10"/>
      <c r="AQ9" s="12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S9" s="6" t="s">
        <v>22</v>
      </c>
    </row>
    <row r="10" spans="2:71" s="2" customFormat="1" ht="15" customHeight="1">
      <c r="B10" s="10"/>
      <c r="D10" s="17" t="s">
        <v>23</v>
      </c>
      <c r="AK10" s="17" t="s">
        <v>24</v>
      </c>
      <c r="AN10" s="15"/>
      <c r="AQ10" s="12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S10" s="6" t="s">
        <v>15</v>
      </c>
    </row>
    <row r="11" spans="2:71" s="2" customFormat="1" ht="18.75" customHeight="1">
      <c r="B11" s="10"/>
      <c r="E11" s="15" t="s">
        <v>190</v>
      </c>
      <c r="AK11" s="17" t="s">
        <v>25</v>
      </c>
      <c r="AN11" s="15"/>
      <c r="AQ11" s="12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S11" s="6" t="s">
        <v>15</v>
      </c>
    </row>
    <row r="12" spans="2:71" s="2" customFormat="1" ht="7.5" customHeight="1">
      <c r="B12" s="10"/>
      <c r="AQ12" s="12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S12" s="6" t="s">
        <v>15</v>
      </c>
    </row>
    <row r="13" spans="2:71" s="2" customFormat="1" ht="15" customHeight="1">
      <c r="B13" s="10"/>
      <c r="D13" s="17" t="s">
        <v>26</v>
      </c>
      <c r="AK13" s="17" t="s">
        <v>24</v>
      </c>
      <c r="AN13" s="15"/>
      <c r="AQ13" s="12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S13" s="6" t="s">
        <v>15</v>
      </c>
    </row>
    <row r="14" spans="2:71" s="2" customFormat="1" ht="13.5" customHeight="1">
      <c r="B14" s="10"/>
      <c r="E14" s="15" t="s">
        <v>27</v>
      </c>
      <c r="AK14" s="17" t="s">
        <v>25</v>
      </c>
      <c r="AN14" s="15"/>
      <c r="AQ14" s="12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S14" s="6" t="s">
        <v>15</v>
      </c>
    </row>
    <row r="15" spans="2:71" s="2" customFormat="1" ht="7.5" customHeight="1">
      <c r="B15" s="10"/>
      <c r="AQ15" s="12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S15" s="6" t="s">
        <v>4</v>
      </c>
    </row>
    <row r="16" spans="2:71" s="2" customFormat="1" ht="15" customHeight="1">
      <c r="B16" s="10"/>
      <c r="D16" s="17" t="s">
        <v>28</v>
      </c>
      <c r="AK16" s="17" t="s">
        <v>24</v>
      </c>
      <c r="AN16" s="15"/>
      <c r="AQ16" s="12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S16" s="6" t="s">
        <v>4</v>
      </c>
    </row>
    <row r="17" spans="2:71" ht="18.75" customHeight="1">
      <c r="B17" s="10"/>
      <c r="E17" s="15"/>
      <c r="AK17" s="17" t="s">
        <v>25</v>
      </c>
      <c r="AN17" s="15"/>
      <c r="AQ17" s="12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29</v>
      </c>
    </row>
    <row r="18" spans="2:71" ht="7.5" customHeight="1">
      <c r="B18" s="10"/>
      <c r="AQ18" s="12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7" t="s">
        <v>30</v>
      </c>
      <c r="AQ19" s="12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74.25" customHeight="1">
      <c r="B20" s="10"/>
      <c r="E20" s="229" t="s">
        <v>198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Q20" s="12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29</v>
      </c>
    </row>
    <row r="21" spans="2:70" ht="7.5" customHeight="1">
      <c r="B21" s="10"/>
      <c r="AQ21" s="12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6.25" customHeight="1">
      <c r="B23" s="19"/>
      <c r="D23" s="20" t="s">
        <v>31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30">
        <f>AG51*1</f>
        <v>0</v>
      </c>
      <c r="AL23" s="231"/>
      <c r="AM23" s="231"/>
      <c r="AN23" s="231"/>
      <c r="AO23" s="231"/>
      <c r="AQ23" s="22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</row>
    <row r="24" spans="2:57" s="6" customFormat="1" ht="7.5" customHeight="1">
      <c r="B24" s="19"/>
      <c r="AQ24" s="22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</row>
    <row r="25" spans="2:57" s="6" customFormat="1" ht="12" customHeight="1">
      <c r="B25" s="19"/>
      <c r="L25" s="227" t="s">
        <v>32</v>
      </c>
      <c r="M25" s="253"/>
      <c r="N25" s="253"/>
      <c r="O25" s="253"/>
      <c r="W25" s="227" t="s">
        <v>33</v>
      </c>
      <c r="X25" s="253"/>
      <c r="Y25" s="253"/>
      <c r="Z25" s="253"/>
      <c r="AA25" s="253"/>
      <c r="AB25" s="253"/>
      <c r="AC25" s="253"/>
      <c r="AD25" s="253"/>
      <c r="AE25" s="253"/>
      <c r="AK25" s="227" t="s">
        <v>34</v>
      </c>
      <c r="AL25" s="253"/>
      <c r="AM25" s="253"/>
      <c r="AN25" s="253"/>
      <c r="AO25" s="253"/>
      <c r="AQ25" s="22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</row>
    <row r="26" spans="2:57" s="6" customFormat="1" ht="15" customHeight="1">
      <c r="B26" s="24"/>
      <c r="D26" s="25" t="s">
        <v>35</v>
      </c>
      <c r="F26" s="25" t="s">
        <v>36</v>
      </c>
      <c r="L26" s="226">
        <v>0.21</v>
      </c>
      <c r="M26" s="262"/>
      <c r="N26" s="262"/>
      <c r="O26" s="262"/>
      <c r="W26" s="261">
        <v>0</v>
      </c>
      <c r="X26" s="262"/>
      <c r="Y26" s="262"/>
      <c r="Z26" s="262"/>
      <c r="AA26" s="262"/>
      <c r="AB26" s="262"/>
      <c r="AC26" s="262"/>
      <c r="AD26" s="262"/>
      <c r="AE26" s="262"/>
      <c r="AK26" s="261">
        <v>0</v>
      </c>
      <c r="AL26" s="262"/>
      <c r="AM26" s="262"/>
      <c r="AN26" s="262"/>
      <c r="AO26" s="262"/>
      <c r="AQ26" s="26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</row>
    <row r="27" spans="2:57" s="6" customFormat="1" ht="15" customHeight="1">
      <c r="B27" s="24"/>
      <c r="F27" s="25" t="s">
        <v>37</v>
      </c>
      <c r="L27" s="226">
        <v>0.15</v>
      </c>
      <c r="M27" s="262"/>
      <c r="N27" s="262"/>
      <c r="O27" s="262"/>
      <c r="W27" s="261">
        <f>ROUND($BA$51,2)</f>
        <v>0</v>
      </c>
      <c r="X27" s="262"/>
      <c r="Y27" s="262"/>
      <c r="Z27" s="262"/>
      <c r="AA27" s="262"/>
      <c r="AB27" s="262"/>
      <c r="AC27" s="262"/>
      <c r="AD27" s="262"/>
      <c r="AE27" s="262"/>
      <c r="AK27" s="261">
        <f>ROUND($AW$51,2)</f>
        <v>0</v>
      </c>
      <c r="AL27" s="262"/>
      <c r="AM27" s="262"/>
      <c r="AN27" s="262"/>
      <c r="AO27" s="262"/>
      <c r="AQ27" s="26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</row>
    <row r="28" spans="2:57" s="6" customFormat="1" ht="15" customHeight="1" hidden="1">
      <c r="B28" s="24"/>
      <c r="F28" s="25" t="s">
        <v>38</v>
      </c>
      <c r="L28" s="226">
        <v>0.21</v>
      </c>
      <c r="M28" s="262"/>
      <c r="N28" s="262"/>
      <c r="O28" s="262"/>
      <c r="W28" s="261">
        <f>ROUND($BB$51,2)</f>
        <v>0</v>
      </c>
      <c r="X28" s="262"/>
      <c r="Y28" s="262"/>
      <c r="Z28" s="262"/>
      <c r="AA28" s="262"/>
      <c r="AB28" s="262"/>
      <c r="AC28" s="262"/>
      <c r="AD28" s="262"/>
      <c r="AE28" s="262"/>
      <c r="AK28" s="261">
        <v>0</v>
      </c>
      <c r="AL28" s="262"/>
      <c r="AM28" s="262"/>
      <c r="AN28" s="262"/>
      <c r="AO28" s="262"/>
      <c r="AQ28" s="26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</row>
    <row r="29" spans="2:57" s="6" customFormat="1" ht="15" customHeight="1" hidden="1">
      <c r="B29" s="24"/>
      <c r="F29" s="25" t="s">
        <v>39</v>
      </c>
      <c r="L29" s="226">
        <v>0.15</v>
      </c>
      <c r="M29" s="262"/>
      <c r="N29" s="262"/>
      <c r="O29" s="262"/>
      <c r="W29" s="261">
        <f>ROUND($BC$51,2)</f>
        <v>0</v>
      </c>
      <c r="X29" s="262"/>
      <c r="Y29" s="262"/>
      <c r="Z29" s="262"/>
      <c r="AA29" s="262"/>
      <c r="AB29" s="262"/>
      <c r="AC29" s="262"/>
      <c r="AD29" s="262"/>
      <c r="AE29" s="262"/>
      <c r="AK29" s="261">
        <v>0</v>
      </c>
      <c r="AL29" s="262"/>
      <c r="AM29" s="262"/>
      <c r="AN29" s="262"/>
      <c r="AO29" s="262"/>
      <c r="AQ29" s="26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</row>
    <row r="30" spans="2:57" s="6" customFormat="1" ht="15" customHeight="1" hidden="1">
      <c r="B30" s="24"/>
      <c r="F30" s="25" t="s">
        <v>40</v>
      </c>
      <c r="L30" s="226">
        <v>0</v>
      </c>
      <c r="M30" s="262"/>
      <c r="N30" s="262"/>
      <c r="O30" s="262"/>
      <c r="W30" s="261">
        <f>ROUND($BD$51,2)</f>
        <v>0</v>
      </c>
      <c r="X30" s="262"/>
      <c r="Y30" s="262"/>
      <c r="Z30" s="262"/>
      <c r="AA30" s="262"/>
      <c r="AB30" s="262"/>
      <c r="AC30" s="262"/>
      <c r="AD30" s="262"/>
      <c r="AE30" s="262"/>
      <c r="AK30" s="261">
        <v>0</v>
      </c>
      <c r="AL30" s="262"/>
      <c r="AM30" s="262"/>
      <c r="AN30" s="262"/>
      <c r="AO30" s="262"/>
      <c r="AQ30" s="26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</row>
    <row r="31" spans="2:57" s="6" customFormat="1" ht="7.5" customHeight="1">
      <c r="B31" s="19"/>
      <c r="AQ31" s="22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</row>
    <row r="32" spans="2:57" s="6" customFormat="1" ht="26.25" customHeight="1">
      <c r="B32" s="19"/>
      <c r="C32" s="27"/>
      <c r="D32" s="28" t="s">
        <v>41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42</v>
      </c>
      <c r="U32" s="29"/>
      <c r="V32" s="29"/>
      <c r="W32" s="29"/>
      <c r="X32" s="223" t="s">
        <v>43</v>
      </c>
      <c r="Y32" s="264"/>
      <c r="Z32" s="264"/>
      <c r="AA32" s="264"/>
      <c r="AB32" s="264"/>
      <c r="AC32" s="29"/>
      <c r="AD32" s="29"/>
      <c r="AE32" s="29"/>
      <c r="AF32" s="29"/>
      <c r="AG32" s="29"/>
      <c r="AH32" s="29"/>
      <c r="AI32" s="29"/>
      <c r="AJ32" s="29"/>
      <c r="AK32" s="224"/>
      <c r="AL32" s="264"/>
      <c r="AM32" s="264"/>
      <c r="AN32" s="264"/>
      <c r="AO32" s="225"/>
      <c r="AP32" s="27"/>
      <c r="AQ32" s="3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</row>
    <row r="33" spans="2:57" s="6" customFormat="1" ht="7.5" customHeight="1">
      <c r="B33" s="19"/>
      <c r="AQ33" s="2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</row>
    <row r="34" spans="2:57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</row>
    <row r="35" spans="44:57" ht="12" customHeight="1"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</row>
    <row r="36" spans="44:57" ht="12" customHeight="1"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44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13</v>
      </c>
      <c r="AR41" s="38"/>
    </row>
    <row r="42" spans="2:44" s="39" customFormat="1" ht="37.5" customHeight="1">
      <c r="B42" s="40"/>
      <c r="C42" s="39" t="s">
        <v>14</v>
      </c>
      <c r="L42" s="252" t="str">
        <f>$K$6</f>
        <v>Obnova vnějšího pláště budovy - výměna oken, IV. etapa - Radnice Magistrátu města Liberec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R42" s="40"/>
    </row>
    <row r="43" spans="2:44" s="6" customFormat="1" ht="7.5" customHeight="1">
      <c r="B43" s="19"/>
      <c r="AR43" s="19"/>
    </row>
    <row r="44" spans="2:44" s="6" customFormat="1" ht="13.5" customHeight="1">
      <c r="B44" s="19"/>
      <c r="C44" s="17" t="s">
        <v>19</v>
      </c>
      <c r="L44" s="41" t="str">
        <f>IF($K$8="","",$K$8)</f>
        <v>Liberec - budova Radnice</v>
      </c>
      <c r="AI44" s="17" t="s">
        <v>20</v>
      </c>
      <c r="AM44" s="256" t="str">
        <f>IF($AN$8="","",$AN$8)</f>
        <v> </v>
      </c>
      <c r="AN44" s="253"/>
      <c r="AR44" s="19"/>
    </row>
    <row r="45" spans="2:44" s="6" customFormat="1" ht="7.5" customHeight="1">
      <c r="B45" s="19"/>
      <c r="AR45" s="19"/>
    </row>
    <row r="46" spans="2:56" s="6" customFormat="1" ht="17.25" customHeight="1">
      <c r="B46" s="19"/>
      <c r="C46" s="17" t="s">
        <v>23</v>
      </c>
      <c r="L46" s="15" t="str">
        <f>IF($E$11="","",$E$11)</f>
        <v>Statutární město Liberec</v>
      </c>
      <c r="AI46" s="17" t="s">
        <v>28</v>
      </c>
      <c r="AM46" s="257">
        <f>IF($E$17="","",$E$17)</f>
      </c>
      <c r="AN46" s="253"/>
      <c r="AO46" s="253"/>
      <c r="AP46" s="253"/>
      <c r="AR46" s="19"/>
      <c r="AS46" s="258" t="s">
        <v>45</v>
      </c>
      <c r="AT46" s="25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3.5" customHeight="1">
      <c r="B47" s="19"/>
      <c r="C47" s="17" t="s">
        <v>26</v>
      </c>
      <c r="L47" s="15" t="str">
        <f>IF($E$14="","",$E$14)</f>
        <v> </v>
      </c>
      <c r="AR47" s="19"/>
      <c r="AS47" s="260"/>
      <c r="AT47" s="253"/>
      <c r="BD47" s="45"/>
    </row>
    <row r="48" spans="2:56" s="6" customFormat="1" ht="11.25" customHeight="1">
      <c r="B48" s="19"/>
      <c r="AR48" s="19"/>
      <c r="AS48" s="260"/>
      <c r="AT48" s="253"/>
      <c r="BD48" s="45"/>
    </row>
    <row r="49" spans="2:56" s="6" customFormat="1" ht="30" customHeight="1">
      <c r="B49" s="19"/>
      <c r="C49" s="263" t="s">
        <v>46</v>
      </c>
      <c r="D49" s="264"/>
      <c r="E49" s="264"/>
      <c r="F49" s="264"/>
      <c r="G49" s="264"/>
      <c r="H49" s="29"/>
      <c r="I49" s="265" t="s">
        <v>47</v>
      </c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22" t="s">
        <v>48</v>
      </c>
      <c r="AH49" s="264"/>
      <c r="AI49" s="264"/>
      <c r="AJ49" s="264"/>
      <c r="AK49" s="264"/>
      <c r="AL49" s="264"/>
      <c r="AM49" s="264"/>
      <c r="AN49" s="265" t="s">
        <v>49</v>
      </c>
      <c r="AO49" s="264"/>
      <c r="AP49" s="264"/>
      <c r="AQ49" s="46"/>
      <c r="AR49" s="19"/>
      <c r="AS49" s="47" t="s">
        <v>51</v>
      </c>
      <c r="AT49" s="48" t="s">
        <v>52</v>
      </c>
      <c r="AU49" s="48" t="s">
        <v>53</v>
      </c>
      <c r="AV49" s="48" t="s">
        <v>54</v>
      </c>
      <c r="AW49" s="48" t="s">
        <v>55</v>
      </c>
      <c r="AX49" s="48" t="s">
        <v>56</v>
      </c>
      <c r="AY49" s="48" t="s">
        <v>57</v>
      </c>
      <c r="AZ49" s="48" t="s">
        <v>58</v>
      </c>
      <c r="BA49" s="48" t="s">
        <v>59</v>
      </c>
      <c r="BB49" s="48" t="s">
        <v>60</v>
      </c>
      <c r="BC49" s="48" t="s">
        <v>61</v>
      </c>
      <c r="BD49" s="49" t="s">
        <v>62</v>
      </c>
    </row>
    <row r="50" spans="2:56" s="6" customFormat="1" ht="11.25" customHeight="1">
      <c r="B50" s="19"/>
      <c r="AR50" s="19"/>
      <c r="AS50" s="50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6" customHeight="1">
      <c r="B51" s="40"/>
      <c r="C51" s="51" t="s">
        <v>63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242">
        <f>'Výměna oken'!J52*1</f>
        <v>0</v>
      </c>
      <c r="AH51" s="243"/>
      <c r="AI51" s="243"/>
      <c r="AJ51" s="243"/>
      <c r="AK51" s="243"/>
      <c r="AL51" s="243"/>
      <c r="AM51" s="243"/>
      <c r="AN51" s="244">
        <f>AG51*1.21</f>
        <v>0</v>
      </c>
      <c r="AO51" s="245"/>
      <c r="AP51" s="245"/>
      <c r="AQ51" s="53"/>
      <c r="AR51" s="40"/>
      <c r="AS51" s="54">
        <f>ROUND($AS$52,2)</f>
        <v>0</v>
      </c>
      <c r="AT51" s="55">
        <f>ROUND(SUM($AV$51:$AW$51),2)</f>
        <v>0</v>
      </c>
      <c r="AU51" s="56" t="e">
        <f>ROUND($AU$52,5)</f>
        <v>#REF!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39" t="s">
        <v>64</v>
      </c>
      <c r="BT51" s="39" t="s">
        <v>65</v>
      </c>
      <c r="BV51" s="39" t="s">
        <v>66</v>
      </c>
      <c r="BW51" s="39" t="s">
        <v>5</v>
      </c>
      <c r="BX51" s="39" t="s">
        <v>67</v>
      </c>
    </row>
    <row r="52" spans="1:76" s="58" customFormat="1" ht="33.75" customHeight="1">
      <c r="A52" s="133"/>
      <c r="B52" s="135"/>
      <c r="C52" s="136"/>
      <c r="D52" s="248"/>
      <c r="E52" s="249"/>
      <c r="F52" s="249"/>
      <c r="G52" s="249"/>
      <c r="H52" s="249"/>
      <c r="I52" s="136"/>
      <c r="J52" s="250" t="s">
        <v>355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46"/>
      <c r="AH52" s="247"/>
      <c r="AI52" s="247"/>
      <c r="AJ52" s="247"/>
      <c r="AK52" s="247"/>
      <c r="AL52" s="247"/>
      <c r="AM52" s="247"/>
      <c r="AN52" s="246"/>
      <c r="AO52" s="247"/>
      <c r="AP52" s="247"/>
      <c r="AQ52" s="60"/>
      <c r="AR52" s="59"/>
      <c r="AS52" s="61">
        <v>0</v>
      </c>
      <c r="AT52" s="62">
        <f>ROUND(SUM($AV$52:$AW$52),2)</f>
        <v>0</v>
      </c>
      <c r="AU52" s="63" t="e">
        <f>'Výměna oken'!$P$83</f>
        <v>#REF!</v>
      </c>
      <c r="AV52" s="62">
        <f>'Výměna oken'!$J$28</f>
        <v>0</v>
      </c>
      <c r="AW52" s="62">
        <f>'Výměna oken'!$J$29</f>
        <v>0</v>
      </c>
      <c r="AX52" s="62">
        <f>'Výměna oken'!$J$30</f>
        <v>0</v>
      </c>
      <c r="AY52" s="62">
        <f>'Výměna oken'!$J$31</f>
        <v>0</v>
      </c>
      <c r="AZ52" s="62">
        <f>'Výměna oken'!$F$28</f>
        <v>0</v>
      </c>
      <c r="BA52" s="62">
        <f>'Výměna oken'!$F$29</f>
        <v>0</v>
      </c>
      <c r="BB52" s="62">
        <f>'Výměna oken'!$F$30</f>
        <v>0</v>
      </c>
      <c r="BC52" s="62">
        <f>'Výměna oken'!$F$31</f>
        <v>0</v>
      </c>
      <c r="BD52" s="64">
        <f>'Výměna oken'!$F$32</f>
        <v>0</v>
      </c>
      <c r="BT52" s="58" t="s">
        <v>18</v>
      </c>
      <c r="BU52" s="58" t="s">
        <v>68</v>
      </c>
      <c r="BV52" s="58" t="s">
        <v>66</v>
      </c>
      <c r="BW52" s="58" t="s">
        <v>5</v>
      </c>
      <c r="BX52" s="58" t="s">
        <v>67</v>
      </c>
    </row>
    <row r="53" spans="2:44" s="6" customFormat="1" ht="30" customHeight="1">
      <c r="B53" s="19"/>
      <c r="AR53" s="19"/>
    </row>
    <row r="54" spans="2:44" s="6" customFormat="1" ht="7.5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19"/>
    </row>
  </sheetData>
  <sheetProtection/>
  <mergeCells count="39">
    <mergeCell ref="L25:O25"/>
    <mergeCell ref="W25:AE25"/>
    <mergeCell ref="AK25:AO25"/>
    <mergeCell ref="K5:AO5"/>
    <mergeCell ref="K6:AO6"/>
    <mergeCell ref="E20:AN20"/>
    <mergeCell ref="AK23:AO23"/>
    <mergeCell ref="L26:O26"/>
    <mergeCell ref="W26:AE26"/>
    <mergeCell ref="AK26:AO26"/>
    <mergeCell ref="L27:O27"/>
    <mergeCell ref="W27:AE27"/>
    <mergeCell ref="AK27:AO27"/>
    <mergeCell ref="L30:O30"/>
    <mergeCell ref="W30:AE30"/>
    <mergeCell ref="AK30:AO30"/>
    <mergeCell ref="AK28:AO28"/>
    <mergeCell ref="L29:O29"/>
    <mergeCell ref="W29:AE29"/>
    <mergeCell ref="AK29:AO29"/>
    <mergeCell ref="L28:O28"/>
    <mergeCell ref="AG49:AM49"/>
    <mergeCell ref="AN49:AP49"/>
    <mergeCell ref="X32:AB32"/>
    <mergeCell ref="AK32:AO32"/>
    <mergeCell ref="D52:H52"/>
    <mergeCell ref="J52:AF52"/>
    <mergeCell ref="L42:AO42"/>
    <mergeCell ref="AR2:BE2"/>
    <mergeCell ref="AM44:AN44"/>
    <mergeCell ref="AM46:AP46"/>
    <mergeCell ref="AS46:AT48"/>
    <mergeCell ref="W28:AE28"/>
    <mergeCell ref="C49:G49"/>
    <mergeCell ref="I49:AF49"/>
    <mergeCell ref="AG51:AM51"/>
    <mergeCell ref="AN51:AP51"/>
    <mergeCell ref="AN52:AP52"/>
    <mergeCell ref="AG52:AM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8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V31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C84" sqref="C84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8.1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134"/>
      <c r="B1" s="160"/>
      <c r="C1" s="160"/>
      <c r="D1" s="161" t="s">
        <v>1</v>
      </c>
      <c r="E1" s="160"/>
      <c r="F1" s="162" t="s">
        <v>185</v>
      </c>
      <c r="G1" s="220" t="s">
        <v>186</v>
      </c>
      <c r="H1" s="220"/>
      <c r="I1" s="160"/>
      <c r="J1" s="162" t="s">
        <v>187</v>
      </c>
      <c r="K1" s="161" t="s">
        <v>69</v>
      </c>
      <c r="L1" s="162" t="s">
        <v>188</v>
      </c>
      <c r="M1" s="162"/>
      <c r="N1" s="162"/>
      <c r="O1" s="162"/>
      <c r="P1" s="162"/>
      <c r="Q1" s="162"/>
      <c r="R1" s="162"/>
      <c r="S1" s="162"/>
      <c r="T1" s="162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54" t="s">
        <v>6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5</v>
      </c>
      <c r="AZ2" s="6" t="s">
        <v>70</v>
      </c>
      <c r="BA2" s="6" t="s">
        <v>27</v>
      </c>
      <c r="BB2" s="6" t="s">
        <v>27</v>
      </c>
      <c r="BC2" s="6" t="s">
        <v>71</v>
      </c>
      <c r="BD2" s="6" t="s">
        <v>72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72</v>
      </c>
      <c r="AZ3" s="6" t="s">
        <v>73</v>
      </c>
      <c r="BA3" s="6" t="s">
        <v>27</v>
      </c>
      <c r="BB3" s="6" t="s">
        <v>27</v>
      </c>
      <c r="BC3" s="6" t="s">
        <v>74</v>
      </c>
      <c r="BD3" s="6" t="s">
        <v>72</v>
      </c>
    </row>
    <row r="4" spans="2:56" s="2" customFormat="1" ht="37.5" customHeight="1">
      <c r="B4" s="10"/>
      <c r="D4" s="11" t="s">
        <v>75</v>
      </c>
      <c r="K4" s="12"/>
      <c r="M4" s="13" t="s">
        <v>11</v>
      </c>
      <c r="AT4" s="2" t="s">
        <v>4</v>
      </c>
      <c r="AZ4" s="6" t="s">
        <v>76</v>
      </c>
      <c r="BA4" s="6" t="s">
        <v>27</v>
      </c>
      <c r="BB4" s="6" t="s">
        <v>27</v>
      </c>
      <c r="BC4" s="6" t="s">
        <v>77</v>
      </c>
      <c r="BD4" s="6" t="s">
        <v>72</v>
      </c>
    </row>
    <row r="5" spans="2:56" s="2" customFormat="1" ht="7.5" customHeight="1">
      <c r="B5" s="10"/>
      <c r="K5" s="12"/>
      <c r="AZ5" s="6" t="s">
        <v>78</v>
      </c>
      <c r="BA5" s="6" t="s">
        <v>27</v>
      </c>
      <c r="BB5" s="6" t="s">
        <v>27</v>
      </c>
      <c r="BC5" s="6" t="s">
        <v>79</v>
      </c>
      <c r="BD5" s="6" t="s">
        <v>72</v>
      </c>
    </row>
    <row r="6" spans="2:56" s="6" customFormat="1" ht="13.5" customHeight="1">
      <c r="B6" s="65"/>
      <c r="D6" s="17" t="s">
        <v>14</v>
      </c>
      <c r="K6" s="66"/>
      <c r="AZ6" s="6" t="s">
        <v>80</v>
      </c>
      <c r="BA6" s="6" t="s">
        <v>27</v>
      </c>
      <c r="BB6" s="6" t="s">
        <v>27</v>
      </c>
      <c r="BC6" s="6" t="s">
        <v>81</v>
      </c>
      <c r="BD6" s="6" t="s">
        <v>72</v>
      </c>
    </row>
    <row r="7" spans="2:56" s="6" customFormat="1" ht="37.5" customHeight="1">
      <c r="B7" s="65"/>
      <c r="E7" s="252" t="s">
        <v>202</v>
      </c>
      <c r="F7" s="253"/>
      <c r="G7" s="253"/>
      <c r="H7" s="253"/>
      <c r="K7" s="66"/>
      <c r="AZ7" s="6" t="s">
        <v>82</v>
      </c>
      <c r="BA7" s="6" t="s">
        <v>27</v>
      </c>
      <c r="BB7" s="6" t="s">
        <v>27</v>
      </c>
      <c r="BC7" s="6" t="s">
        <v>83</v>
      </c>
      <c r="BD7" s="6" t="s">
        <v>72</v>
      </c>
    </row>
    <row r="8" spans="2:56" s="6" customFormat="1" ht="12" customHeight="1">
      <c r="B8" s="65"/>
      <c r="K8" s="66"/>
      <c r="AZ8" s="6" t="s">
        <v>84</v>
      </c>
      <c r="BA8" s="6" t="s">
        <v>27</v>
      </c>
      <c r="BB8" s="6" t="s">
        <v>27</v>
      </c>
      <c r="BC8" s="6" t="s">
        <v>85</v>
      </c>
      <c r="BD8" s="6" t="s">
        <v>72</v>
      </c>
    </row>
    <row r="9" spans="2:56" s="6" customFormat="1" ht="15" customHeight="1">
      <c r="B9" s="65"/>
      <c r="D9" s="17" t="s">
        <v>16</v>
      </c>
      <c r="F9" s="15"/>
      <c r="I9" s="17" t="s">
        <v>17</v>
      </c>
      <c r="J9" s="15"/>
      <c r="K9" s="66"/>
      <c r="AZ9" s="6" t="s">
        <v>86</v>
      </c>
      <c r="BA9" s="6" t="s">
        <v>27</v>
      </c>
      <c r="BB9" s="6" t="s">
        <v>27</v>
      </c>
      <c r="BC9" s="6" t="s">
        <v>87</v>
      </c>
      <c r="BD9" s="6" t="s">
        <v>72</v>
      </c>
    </row>
    <row r="10" spans="2:56" s="6" customFormat="1" ht="15" customHeight="1">
      <c r="B10" s="65"/>
      <c r="D10" s="17" t="s">
        <v>19</v>
      </c>
      <c r="F10" s="15" t="s">
        <v>191</v>
      </c>
      <c r="I10" s="17" t="s">
        <v>20</v>
      </c>
      <c r="J10" s="42" t="s">
        <v>27</v>
      </c>
      <c r="K10" s="66"/>
      <c r="AZ10" s="6" t="s">
        <v>88</v>
      </c>
      <c r="BA10" s="6" t="s">
        <v>27</v>
      </c>
      <c r="BB10" s="6" t="s">
        <v>27</v>
      </c>
      <c r="BC10" s="6" t="s">
        <v>89</v>
      </c>
      <c r="BD10" s="6" t="s">
        <v>72</v>
      </c>
    </row>
    <row r="11" spans="2:56" s="6" customFormat="1" ht="11.25" customHeight="1">
      <c r="B11" s="65"/>
      <c r="K11" s="66"/>
      <c r="AZ11" s="6" t="s">
        <v>90</v>
      </c>
      <c r="BA11" s="6" t="s">
        <v>27</v>
      </c>
      <c r="BB11" s="6" t="s">
        <v>27</v>
      </c>
      <c r="BC11" s="6" t="s">
        <v>91</v>
      </c>
      <c r="BD11" s="6" t="s">
        <v>72</v>
      </c>
    </row>
    <row r="12" spans="2:11" s="6" customFormat="1" ht="15" customHeight="1">
      <c r="B12" s="65"/>
      <c r="D12" s="17" t="s">
        <v>23</v>
      </c>
      <c r="I12" s="17" t="s">
        <v>24</v>
      </c>
      <c r="J12" s="15"/>
      <c r="K12" s="66"/>
    </row>
    <row r="13" spans="2:11" s="6" customFormat="1" ht="18" customHeight="1">
      <c r="B13" s="65"/>
      <c r="E13" s="15" t="s">
        <v>190</v>
      </c>
      <c r="I13" s="17" t="s">
        <v>25</v>
      </c>
      <c r="J13" s="15"/>
      <c r="K13" s="66"/>
    </row>
    <row r="14" spans="2:11" s="6" customFormat="1" ht="7.5" customHeight="1">
      <c r="B14" s="65"/>
      <c r="K14" s="66"/>
    </row>
    <row r="15" spans="2:11" s="6" customFormat="1" ht="15" customHeight="1">
      <c r="B15" s="65"/>
      <c r="D15" s="17" t="s">
        <v>26</v>
      </c>
      <c r="I15" s="17" t="s">
        <v>24</v>
      </c>
      <c r="J15" s="15">
        <f>IF('Rekapitulace stavby'!$AN$13="Vyplň údaj","",IF('Rekapitulace stavby'!$AN$13="","",'Rekapitulace stavby'!$AN$13))</f>
      </c>
      <c r="K15" s="66"/>
    </row>
    <row r="16" spans="2:11" s="6" customFormat="1" ht="18" customHeight="1">
      <c r="B16" s="65"/>
      <c r="E16" s="15" t="str">
        <f>IF('Rekapitulace stavby'!$E$14="Vyplň údaj","",IF('Rekapitulace stavby'!$E$14="","",'Rekapitulace stavby'!$E$14))</f>
        <v> </v>
      </c>
      <c r="I16" s="17" t="s">
        <v>25</v>
      </c>
      <c r="J16" s="15">
        <f>IF('Rekapitulace stavby'!$AN$14="Vyplň údaj","",IF('Rekapitulace stavby'!$AN$14="","",'Rekapitulace stavby'!$AN$14))</f>
      </c>
      <c r="K16" s="66"/>
    </row>
    <row r="17" spans="2:11" s="6" customFormat="1" ht="7.5" customHeight="1">
      <c r="B17" s="65"/>
      <c r="K17" s="66"/>
    </row>
    <row r="18" spans="2:11" s="6" customFormat="1" ht="15" customHeight="1">
      <c r="B18" s="65"/>
      <c r="D18" s="17" t="s">
        <v>28</v>
      </c>
      <c r="I18" s="17" t="s">
        <v>24</v>
      </c>
      <c r="J18" s="15"/>
      <c r="K18" s="66"/>
    </row>
    <row r="19" spans="2:11" s="6" customFormat="1" ht="18" customHeight="1">
      <c r="B19" s="65"/>
      <c r="E19" s="15"/>
      <c r="I19" s="17" t="s">
        <v>25</v>
      </c>
      <c r="J19" s="15"/>
      <c r="K19" s="66"/>
    </row>
    <row r="20" spans="2:11" s="6" customFormat="1" ht="7.5" customHeight="1">
      <c r="B20" s="65"/>
      <c r="K20" s="66"/>
    </row>
    <row r="21" spans="2:11" s="6" customFormat="1" ht="15" customHeight="1">
      <c r="B21" s="65"/>
      <c r="D21" s="17" t="s">
        <v>30</v>
      </c>
      <c r="K21" s="66"/>
    </row>
    <row r="22" spans="2:11" s="67" customFormat="1" ht="85.5" customHeight="1">
      <c r="B22" s="68"/>
      <c r="E22" s="221" t="s">
        <v>197</v>
      </c>
      <c r="F22" s="266"/>
      <c r="G22" s="266"/>
      <c r="H22" s="266"/>
      <c r="K22" s="69"/>
    </row>
    <row r="23" spans="2:11" s="6" customFormat="1" ht="7.5" customHeight="1">
      <c r="B23" s="65"/>
      <c r="K23" s="66"/>
    </row>
    <row r="24" spans="2:11" s="6" customFormat="1" ht="7.5" customHeight="1">
      <c r="B24" s="65"/>
      <c r="D24" s="70"/>
      <c r="E24" s="70"/>
      <c r="F24" s="70"/>
      <c r="G24" s="70"/>
      <c r="H24" s="70"/>
      <c r="I24" s="70"/>
      <c r="J24" s="70"/>
      <c r="K24" s="71"/>
    </row>
    <row r="25" spans="2:11" s="6" customFormat="1" ht="26.25" customHeight="1">
      <c r="B25" s="65"/>
      <c r="D25" s="72" t="s">
        <v>31</v>
      </c>
      <c r="J25" s="52"/>
      <c r="K25" s="66"/>
    </row>
    <row r="26" spans="2:11" s="6" customFormat="1" ht="7.5" customHeight="1">
      <c r="B26" s="65"/>
      <c r="D26" s="70"/>
      <c r="E26" s="70"/>
      <c r="F26" s="70"/>
      <c r="G26" s="70"/>
      <c r="H26" s="70"/>
      <c r="I26" s="70"/>
      <c r="J26" s="70"/>
      <c r="K26" s="71"/>
    </row>
    <row r="27" spans="2:11" s="6" customFormat="1" ht="15" customHeight="1">
      <c r="B27" s="65"/>
      <c r="F27" s="23" t="s">
        <v>33</v>
      </c>
      <c r="I27" s="23" t="s">
        <v>32</v>
      </c>
      <c r="J27" s="23" t="s">
        <v>34</v>
      </c>
      <c r="K27" s="66"/>
    </row>
    <row r="28" spans="2:11" s="6" customFormat="1" ht="15" customHeight="1">
      <c r="B28" s="65"/>
      <c r="D28" s="25" t="s">
        <v>35</v>
      </c>
      <c r="E28" s="25" t="s">
        <v>36</v>
      </c>
      <c r="F28" s="73"/>
      <c r="I28" s="74">
        <v>0.21</v>
      </c>
      <c r="J28" s="73"/>
      <c r="K28" s="66"/>
    </row>
    <row r="29" spans="2:11" s="6" customFormat="1" ht="15" customHeight="1">
      <c r="B29" s="65"/>
      <c r="E29" s="25" t="s">
        <v>37</v>
      </c>
      <c r="F29" s="73">
        <f>ROUND(SUM($BF$83:$BF$179),2)</f>
        <v>0</v>
      </c>
      <c r="I29" s="74">
        <v>0.15</v>
      </c>
      <c r="J29" s="73">
        <f>ROUND(SUM($BF$83:$BF$179)*$I$29,2)</f>
        <v>0</v>
      </c>
      <c r="K29" s="66"/>
    </row>
    <row r="30" spans="2:11" s="6" customFormat="1" ht="15" customHeight="1" hidden="1">
      <c r="B30" s="65"/>
      <c r="E30" s="25" t="s">
        <v>38</v>
      </c>
      <c r="F30" s="73">
        <f>ROUND(SUM($BG$83:$BG$179),2)</f>
        <v>0</v>
      </c>
      <c r="I30" s="74">
        <v>0.21</v>
      </c>
      <c r="J30" s="73">
        <v>0</v>
      </c>
      <c r="K30" s="66"/>
    </row>
    <row r="31" spans="2:11" s="6" customFormat="1" ht="15" customHeight="1" hidden="1">
      <c r="B31" s="65"/>
      <c r="E31" s="25" t="s">
        <v>39</v>
      </c>
      <c r="F31" s="73">
        <f>ROUND(SUM($BH$83:$BH$179),2)</f>
        <v>0</v>
      </c>
      <c r="I31" s="74">
        <v>0.15</v>
      </c>
      <c r="J31" s="73">
        <v>0</v>
      </c>
      <c r="K31" s="66"/>
    </row>
    <row r="32" spans="2:11" s="6" customFormat="1" ht="15" customHeight="1" hidden="1">
      <c r="B32" s="65"/>
      <c r="E32" s="25" t="s">
        <v>40</v>
      </c>
      <c r="F32" s="73">
        <f>ROUND(SUM($BI$83:$BI$179),2)</f>
        <v>0</v>
      </c>
      <c r="I32" s="74">
        <v>0</v>
      </c>
      <c r="J32" s="73">
        <v>0</v>
      </c>
      <c r="K32" s="66"/>
    </row>
    <row r="33" spans="2:11" s="6" customFormat="1" ht="7.5" customHeight="1">
      <c r="B33" s="65"/>
      <c r="K33" s="66"/>
    </row>
    <row r="34" spans="2:11" s="6" customFormat="1" ht="26.25" customHeight="1">
      <c r="B34" s="65"/>
      <c r="C34" s="75"/>
      <c r="D34" s="28" t="s">
        <v>41</v>
      </c>
      <c r="E34" s="76"/>
      <c r="F34" s="76"/>
      <c r="G34" s="77" t="s">
        <v>42</v>
      </c>
      <c r="H34" s="30" t="s">
        <v>43</v>
      </c>
      <c r="I34" s="76"/>
      <c r="J34" s="31"/>
      <c r="K34" s="78"/>
    </row>
    <row r="35" spans="2:11" s="6" customFormat="1" ht="15" customHeight="1">
      <c r="B35" s="79"/>
      <c r="C35" s="80"/>
      <c r="D35" s="80"/>
      <c r="E35" s="80"/>
      <c r="F35" s="80"/>
      <c r="G35" s="80"/>
      <c r="H35" s="80"/>
      <c r="I35" s="80"/>
      <c r="J35" s="80"/>
      <c r="K35" s="81"/>
    </row>
    <row r="39" spans="2:11" s="6" customFormat="1" ht="7.5" customHeight="1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s="6" customFormat="1" ht="37.5" customHeight="1">
      <c r="B40" s="65"/>
      <c r="C40" s="11" t="s">
        <v>92</v>
      </c>
      <c r="K40" s="66"/>
    </row>
    <row r="41" spans="2:11" s="6" customFormat="1" ht="7.5" customHeight="1">
      <c r="B41" s="65"/>
      <c r="K41" s="66"/>
    </row>
    <row r="42" spans="2:11" s="6" customFormat="1" ht="15" customHeight="1">
      <c r="B42" s="65"/>
      <c r="C42" s="17" t="s">
        <v>14</v>
      </c>
      <c r="K42" s="66"/>
    </row>
    <row r="43" spans="2:11" s="6" customFormat="1" ht="18" customHeight="1">
      <c r="B43" s="65"/>
      <c r="E43" s="252" t="str">
        <f>$E$7</f>
        <v>Obnova vnějšího pláště budovy - výměna oken, IV. etapa - Radnice Magistrátu města Liberec</v>
      </c>
      <c r="F43" s="253"/>
      <c r="G43" s="253"/>
      <c r="H43" s="253"/>
      <c r="K43" s="66"/>
    </row>
    <row r="44" spans="2:11" s="6" customFormat="1" ht="7.5" customHeight="1">
      <c r="B44" s="65"/>
      <c r="K44" s="66"/>
    </row>
    <row r="45" spans="2:11" s="6" customFormat="1" ht="18" customHeight="1">
      <c r="B45" s="65"/>
      <c r="C45" s="17" t="s">
        <v>19</v>
      </c>
      <c r="F45" s="15" t="str">
        <f>$F$10</f>
        <v>Liberec-budova radnice</v>
      </c>
      <c r="I45" s="17" t="s">
        <v>20</v>
      </c>
      <c r="J45" s="42" t="str">
        <f>IF($J$10="","",$J$10)</f>
        <v> </v>
      </c>
      <c r="K45" s="66"/>
    </row>
    <row r="46" spans="2:11" s="6" customFormat="1" ht="7.5" customHeight="1">
      <c r="B46" s="65"/>
      <c r="K46" s="66"/>
    </row>
    <row r="47" spans="2:11" s="6" customFormat="1" ht="13.5" customHeight="1">
      <c r="B47" s="65"/>
      <c r="C47" s="17" t="s">
        <v>23</v>
      </c>
      <c r="F47" s="15" t="str">
        <f>$E$13</f>
        <v>Statutární město Liberec</v>
      </c>
      <c r="I47" s="17" t="s">
        <v>28</v>
      </c>
      <c r="J47" s="15">
        <f>$E$19</f>
        <v>0</v>
      </c>
      <c r="K47" s="66"/>
    </row>
    <row r="48" spans="2:11" s="6" customFormat="1" ht="15" customHeight="1">
      <c r="B48" s="65"/>
      <c r="C48" s="17" t="s">
        <v>26</v>
      </c>
      <c r="F48" s="15" t="str">
        <f>IF($E$16="","",$E$16)</f>
        <v> </v>
      </c>
      <c r="K48" s="66"/>
    </row>
    <row r="49" spans="2:11" s="6" customFormat="1" ht="11.25" customHeight="1">
      <c r="B49" s="65"/>
      <c r="K49" s="66"/>
    </row>
    <row r="50" spans="2:11" s="6" customFormat="1" ht="30" customHeight="1">
      <c r="B50" s="65"/>
      <c r="C50" s="85" t="s">
        <v>101</v>
      </c>
      <c r="D50" s="75"/>
      <c r="E50" s="75"/>
      <c r="F50" s="75"/>
      <c r="G50" s="75"/>
      <c r="H50" s="75"/>
      <c r="I50" s="75"/>
      <c r="J50" s="86" t="s">
        <v>93</v>
      </c>
      <c r="K50" s="87"/>
    </row>
    <row r="51" spans="2:11" s="6" customFormat="1" ht="11.25" customHeight="1">
      <c r="B51" s="65"/>
      <c r="K51" s="66"/>
    </row>
    <row r="52" spans="2:47" s="6" customFormat="1" ht="30" customHeight="1">
      <c r="B52" s="65"/>
      <c r="C52" s="51" t="s">
        <v>94</v>
      </c>
      <c r="J52" s="52">
        <f>ROUND($J$83,2)</f>
        <v>0</v>
      </c>
      <c r="K52" s="66"/>
      <c r="AU52" s="6" t="s">
        <v>95</v>
      </c>
    </row>
    <row r="53" spans="2:11" s="88" customFormat="1" ht="25.5" customHeight="1">
      <c r="B53" s="89"/>
      <c r="D53" s="90" t="s">
        <v>96</v>
      </c>
      <c r="E53" s="90"/>
      <c r="F53" s="90"/>
      <c r="G53" s="90"/>
      <c r="H53" s="90"/>
      <c r="I53" s="90"/>
      <c r="J53" s="146">
        <f>ROUND($J$84,2)</f>
        <v>0</v>
      </c>
      <c r="K53" s="91"/>
    </row>
    <row r="54" spans="2:11" s="92" customFormat="1" ht="20.25" customHeight="1">
      <c r="B54" s="93"/>
      <c r="D54" s="94" t="s">
        <v>118</v>
      </c>
      <c r="E54" s="94"/>
      <c r="F54" s="94"/>
      <c r="G54" s="94"/>
      <c r="H54" s="94"/>
      <c r="I54" s="94"/>
      <c r="J54" s="95">
        <f>ROUND($J$85,2)</f>
        <v>0</v>
      </c>
      <c r="K54" s="96"/>
    </row>
    <row r="55" spans="2:11" s="92" customFormat="1" ht="20.25" customHeight="1">
      <c r="B55" s="93"/>
      <c r="D55" s="94" t="s">
        <v>133</v>
      </c>
      <c r="E55" s="94"/>
      <c r="F55" s="94"/>
      <c r="G55" s="94"/>
      <c r="H55" s="94"/>
      <c r="I55" s="94"/>
      <c r="J55" s="95">
        <f>ROUND($J$99,2)</f>
        <v>0</v>
      </c>
      <c r="K55" s="96"/>
    </row>
    <row r="56" spans="2:11" s="92" customFormat="1" ht="20.25" customHeight="1">
      <c r="B56" s="93"/>
      <c r="D56" s="94" t="s">
        <v>146</v>
      </c>
      <c r="E56" s="94"/>
      <c r="F56" s="94"/>
      <c r="G56" s="94"/>
      <c r="H56" s="94"/>
      <c r="I56" s="94"/>
      <c r="J56" s="95">
        <f>ROUND($J$114,2)</f>
        <v>0</v>
      </c>
      <c r="K56" s="96"/>
    </row>
    <row r="57" spans="2:11" s="92" customFormat="1" ht="15" customHeight="1">
      <c r="B57" s="93"/>
      <c r="D57" s="94" t="s">
        <v>153</v>
      </c>
      <c r="E57" s="94"/>
      <c r="F57" s="94"/>
      <c r="G57" s="94"/>
      <c r="H57" s="94"/>
      <c r="I57" s="94"/>
      <c r="J57" s="95">
        <f>ROUND($J$119,2)</f>
        <v>0</v>
      </c>
      <c r="K57" s="96"/>
    </row>
    <row r="58" spans="2:11" s="92" customFormat="1" ht="21" customHeight="1">
      <c r="B58" s="93"/>
      <c r="D58" s="94" t="s">
        <v>315</v>
      </c>
      <c r="E58" s="94"/>
      <c r="F58" s="94"/>
      <c r="G58" s="94"/>
      <c r="H58" s="94"/>
      <c r="I58" s="94"/>
      <c r="J58" s="95">
        <f>J127</f>
        <v>0</v>
      </c>
      <c r="K58" s="96"/>
    </row>
    <row r="59" spans="2:11" s="92" customFormat="1" ht="20.25" customHeight="1">
      <c r="B59" s="93"/>
      <c r="D59" s="94" t="s">
        <v>162</v>
      </c>
      <c r="E59" s="94"/>
      <c r="F59" s="94"/>
      <c r="G59" s="94"/>
      <c r="H59" s="94"/>
      <c r="I59" s="94"/>
      <c r="J59" s="95">
        <f>ROUND($J$140,2)</f>
        <v>0</v>
      </c>
      <c r="K59" s="96"/>
    </row>
    <row r="60" spans="2:11" s="88" customFormat="1" ht="25.5" customHeight="1">
      <c r="B60" s="89"/>
      <c r="D60" s="90" t="s">
        <v>97</v>
      </c>
      <c r="E60" s="90"/>
      <c r="F60" s="90"/>
      <c r="G60" s="90"/>
      <c r="H60" s="90"/>
      <c r="I60" s="90"/>
      <c r="J60" s="146">
        <f>ROUND($J$142,2)</f>
        <v>0</v>
      </c>
      <c r="K60" s="91"/>
    </row>
    <row r="61" spans="2:11" s="92" customFormat="1" ht="20.25" customHeight="1">
      <c r="B61" s="93"/>
      <c r="D61" s="94" t="s">
        <v>165</v>
      </c>
      <c r="E61" s="94"/>
      <c r="F61" s="94"/>
      <c r="G61" s="94"/>
      <c r="H61" s="94"/>
      <c r="I61" s="94"/>
      <c r="J61" s="95">
        <f>ROUND($J$143,2)</f>
        <v>0</v>
      </c>
      <c r="K61" s="96"/>
    </row>
    <row r="62" spans="2:11" s="92" customFormat="1" ht="20.25" customHeight="1">
      <c r="B62" s="93"/>
      <c r="D62" s="94" t="s">
        <v>172</v>
      </c>
      <c r="E62" s="94"/>
      <c r="F62" s="94"/>
      <c r="G62" s="94"/>
      <c r="H62" s="94"/>
      <c r="I62" s="94"/>
      <c r="J62" s="95">
        <f>J148*1</f>
        <v>0</v>
      </c>
      <c r="K62" s="96"/>
    </row>
    <row r="63" spans="2:11" s="92" customFormat="1" ht="20.25" customHeight="1">
      <c r="B63" s="93"/>
      <c r="D63" s="94" t="s">
        <v>260</v>
      </c>
      <c r="E63" s="94"/>
      <c r="F63" s="94"/>
      <c r="G63" s="94"/>
      <c r="H63" s="94"/>
      <c r="I63" s="94"/>
      <c r="J63" s="95">
        <f>J228</f>
        <v>0</v>
      </c>
      <c r="K63" s="96"/>
    </row>
    <row r="64" spans="2:11" s="88" customFormat="1" ht="25.5" customHeight="1">
      <c r="B64" s="89"/>
      <c r="D64" s="90" t="s">
        <v>98</v>
      </c>
      <c r="E64" s="90"/>
      <c r="F64" s="90"/>
      <c r="G64" s="90"/>
      <c r="H64" s="90"/>
      <c r="I64" s="90"/>
      <c r="J64" s="146">
        <f>J305</f>
        <v>0</v>
      </c>
      <c r="K64" s="91"/>
    </row>
    <row r="65" spans="2:11" s="92" customFormat="1" ht="20.25" customHeight="1">
      <c r="B65" s="93"/>
      <c r="D65" s="94" t="s">
        <v>178</v>
      </c>
      <c r="E65" s="94"/>
      <c r="F65" s="94"/>
      <c r="G65" s="94"/>
      <c r="H65" s="94"/>
      <c r="I65" s="94"/>
      <c r="J65" s="95">
        <f>J306</f>
        <v>0</v>
      </c>
      <c r="K65" s="96"/>
    </row>
    <row r="66" spans="2:11" s="6" customFormat="1" ht="22.5" customHeight="1">
      <c r="B66" s="65"/>
      <c r="K66" s="66"/>
    </row>
    <row r="67" spans="2:11" s="6" customFormat="1" ht="7.5" customHeight="1">
      <c r="B67" s="79"/>
      <c r="C67" s="80"/>
      <c r="D67" s="80"/>
      <c r="E67" s="80"/>
      <c r="F67" s="80"/>
      <c r="G67" s="80"/>
      <c r="H67" s="80"/>
      <c r="I67" s="80"/>
      <c r="J67" s="80"/>
      <c r="K67" s="81"/>
    </row>
    <row r="71" spans="2:12" s="6" customFormat="1" ht="7.5" customHeight="1">
      <c r="B71" s="176"/>
      <c r="C71" s="177"/>
      <c r="D71" s="177"/>
      <c r="E71" s="177"/>
      <c r="F71" s="177"/>
      <c r="G71" s="177"/>
      <c r="H71" s="177"/>
      <c r="I71" s="177"/>
      <c r="J71" s="177"/>
      <c r="K71" s="236"/>
      <c r="L71" s="147"/>
    </row>
    <row r="72" spans="2:12" s="6" customFormat="1" ht="37.5" customHeight="1">
      <c r="B72" s="178"/>
      <c r="C72" s="179" t="s">
        <v>99</v>
      </c>
      <c r="D72" s="180"/>
      <c r="E72" s="180"/>
      <c r="F72" s="180"/>
      <c r="G72" s="180"/>
      <c r="H72" s="180"/>
      <c r="I72" s="180"/>
      <c r="J72" s="180"/>
      <c r="K72" s="180"/>
      <c r="L72" s="147"/>
    </row>
    <row r="73" spans="2:12" s="6" customFormat="1" ht="7.5" customHeight="1">
      <c r="B73" s="178"/>
      <c r="C73" s="180"/>
      <c r="D73" s="180"/>
      <c r="E73" s="180"/>
      <c r="F73" s="180"/>
      <c r="G73" s="180"/>
      <c r="H73" s="180"/>
      <c r="I73" s="180"/>
      <c r="J73" s="180"/>
      <c r="K73" s="180"/>
      <c r="L73" s="147"/>
    </row>
    <row r="74" spans="2:12" s="6" customFormat="1" ht="15" customHeight="1">
      <c r="B74" s="178"/>
      <c r="C74" s="181" t="s">
        <v>14</v>
      </c>
      <c r="D74" s="180"/>
      <c r="E74" s="180"/>
      <c r="F74" s="180"/>
      <c r="G74" s="180"/>
      <c r="H74" s="180"/>
      <c r="I74" s="180"/>
      <c r="J74" s="180"/>
      <c r="K74" s="180"/>
      <c r="L74" s="147"/>
    </row>
    <row r="75" spans="2:12" s="6" customFormat="1" ht="18" customHeight="1">
      <c r="B75" s="178"/>
      <c r="C75" s="180"/>
      <c r="D75" s="180"/>
      <c r="E75" s="232" t="str">
        <f>$E$7</f>
        <v>Obnova vnějšího pláště budovy - výměna oken, IV. etapa - Radnice Magistrátu města Liberec</v>
      </c>
      <c r="F75" s="233"/>
      <c r="G75" s="233"/>
      <c r="H75" s="233"/>
      <c r="I75" s="180"/>
      <c r="J75" s="180"/>
      <c r="K75" s="180"/>
      <c r="L75" s="147"/>
    </row>
    <row r="76" spans="2:12" s="6" customFormat="1" ht="7.5" customHeight="1">
      <c r="B76" s="178"/>
      <c r="C76" s="180"/>
      <c r="D76" s="180"/>
      <c r="E76" s="180"/>
      <c r="F76" s="180"/>
      <c r="G76" s="180"/>
      <c r="H76" s="180"/>
      <c r="I76" s="180"/>
      <c r="J76" s="180"/>
      <c r="K76" s="180"/>
      <c r="L76" s="147"/>
    </row>
    <row r="77" spans="2:12" s="6" customFormat="1" ht="18" customHeight="1">
      <c r="B77" s="178"/>
      <c r="C77" s="181" t="s">
        <v>19</v>
      </c>
      <c r="D77" s="180"/>
      <c r="E77" s="180"/>
      <c r="F77" s="182" t="str">
        <f>$F$10</f>
        <v>Liberec-budova radnice</v>
      </c>
      <c r="G77" s="180"/>
      <c r="H77" s="180"/>
      <c r="I77" s="181" t="s">
        <v>20</v>
      </c>
      <c r="J77" s="183" t="str">
        <f>IF($J$10="","",$J$10)</f>
        <v> </v>
      </c>
      <c r="K77" s="180"/>
      <c r="L77" s="147"/>
    </row>
    <row r="78" spans="2:12" s="6" customFormat="1" ht="7.5" customHeight="1">
      <c r="B78" s="178"/>
      <c r="C78" s="180"/>
      <c r="D78" s="180"/>
      <c r="E78" s="180"/>
      <c r="F78" s="180"/>
      <c r="G78" s="180"/>
      <c r="H78" s="180"/>
      <c r="I78" s="180"/>
      <c r="J78" s="180"/>
      <c r="K78" s="180"/>
      <c r="L78" s="147"/>
    </row>
    <row r="79" spans="2:12" s="6" customFormat="1" ht="13.5" customHeight="1">
      <c r="B79" s="178"/>
      <c r="C79" s="181" t="s">
        <v>23</v>
      </c>
      <c r="D79" s="180"/>
      <c r="E79" s="180"/>
      <c r="F79" s="182" t="str">
        <f>$E$13</f>
        <v>Statutární město Liberec</v>
      </c>
      <c r="G79" s="180"/>
      <c r="H79" s="180"/>
      <c r="I79" s="181" t="s">
        <v>28</v>
      </c>
      <c r="J79" s="182">
        <f>$E$19</f>
        <v>0</v>
      </c>
      <c r="K79" s="180"/>
      <c r="L79" s="147"/>
    </row>
    <row r="80" spans="2:12" s="6" customFormat="1" ht="15" customHeight="1">
      <c r="B80" s="178"/>
      <c r="C80" s="181" t="s">
        <v>26</v>
      </c>
      <c r="D80" s="180"/>
      <c r="E80" s="180"/>
      <c r="F80" s="182" t="str">
        <f>IF($E$16="","",$E$16)</f>
        <v> </v>
      </c>
      <c r="G80" s="180"/>
      <c r="H80" s="180"/>
      <c r="I80" s="180"/>
      <c r="J80" s="180"/>
      <c r="K80" s="180"/>
      <c r="L80" s="147"/>
    </row>
    <row r="81" spans="2:12" s="6" customFormat="1" ht="11.25" customHeight="1">
      <c r="B81" s="178"/>
      <c r="C81" s="180"/>
      <c r="D81" s="180"/>
      <c r="E81" s="180"/>
      <c r="F81" s="180"/>
      <c r="G81" s="180"/>
      <c r="H81" s="180"/>
      <c r="I81" s="180"/>
      <c r="J81" s="180"/>
      <c r="K81" s="180"/>
      <c r="L81" s="147"/>
    </row>
    <row r="82" spans="2:20" s="97" customFormat="1" ht="30" customHeight="1">
      <c r="B82" s="184"/>
      <c r="C82" s="98" t="s">
        <v>100</v>
      </c>
      <c r="D82" s="99" t="s">
        <v>50</v>
      </c>
      <c r="E82" s="99"/>
      <c r="F82" s="99" t="s">
        <v>101</v>
      </c>
      <c r="G82" s="99"/>
      <c r="H82" s="99" t="s">
        <v>102</v>
      </c>
      <c r="I82" s="99" t="s">
        <v>103</v>
      </c>
      <c r="J82" s="99" t="s">
        <v>104</v>
      </c>
      <c r="K82" s="185"/>
      <c r="L82" s="237"/>
      <c r="M82" s="47" t="s">
        <v>105</v>
      </c>
      <c r="N82" s="48" t="s">
        <v>35</v>
      </c>
      <c r="O82" s="48" t="s">
        <v>106</v>
      </c>
      <c r="P82" s="48" t="s">
        <v>107</v>
      </c>
      <c r="Q82" s="48" t="s">
        <v>108</v>
      </c>
      <c r="R82" s="48" t="s">
        <v>109</v>
      </c>
      <c r="S82" s="48" t="s">
        <v>110</v>
      </c>
      <c r="T82" s="49" t="s">
        <v>111</v>
      </c>
    </row>
    <row r="83" spans="2:63" s="6" customFormat="1" ht="30" customHeight="1">
      <c r="B83" s="178"/>
      <c r="C83" s="186" t="s">
        <v>94</v>
      </c>
      <c r="D83" s="180"/>
      <c r="E83" s="180"/>
      <c r="F83" s="180"/>
      <c r="G83" s="180"/>
      <c r="H83" s="180"/>
      <c r="I83" s="180"/>
      <c r="J83" s="187">
        <f>J84+J142+J305</f>
        <v>0</v>
      </c>
      <c r="K83" s="180"/>
      <c r="L83" s="147"/>
      <c r="M83" s="234"/>
      <c r="N83" s="70"/>
      <c r="O83" s="70"/>
      <c r="P83" s="100" t="e">
        <f>$P$84+$P$142+$P$175</f>
        <v>#REF!</v>
      </c>
      <c r="Q83" s="70"/>
      <c r="R83" s="100" t="e">
        <f>$R$84+$R$142+$R$175</f>
        <v>#REF!</v>
      </c>
      <c r="S83" s="70"/>
      <c r="T83" s="101" t="e">
        <f>$T$84+$T$142+$T$175</f>
        <v>#REF!</v>
      </c>
      <c r="AT83" s="6" t="s">
        <v>64</v>
      </c>
      <c r="AU83" s="6" t="s">
        <v>95</v>
      </c>
      <c r="BK83" s="102" t="e">
        <f>$BK$84+$BK$142+$BK$175</f>
        <v>#REF!</v>
      </c>
    </row>
    <row r="84" spans="2:63" s="103" customFormat="1" ht="38.25" customHeight="1">
      <c r="B84" s="188"/>
      <c r="C84" s="189"/>
      <c r="D84" s="190"/>
      <c r="E84" s="191"/>
      <c r="F84" s="192" t="s">
        <v>112</v>
      </c>
      <c r="G84" s="189"/>
      <c r="H84" s="189"/>
      <c r="I84" s="189"/>
      <c r="J84" s="193">
        <f>J85+J99+J114+J119+J127+J140</f>
        <v>0</v>
      </c>
      <c r="K84" s="189"/>
      <c r="L84" s="190"/>
      <c r="M84" s="172"/>
      <c r="P84" s="106" t="e">
        <f>#REF!+$P$85+$P$99+$P$114+$P$140</f>
        <v>#REF!</v>
      </c>
      <c r="R84" s="106" t="e">
        <f>#REF!+$R$85+$R$99+$R$114+$R$140</f>
        <v>#REF!</v>
      </c>
      <c r="T84" s="107" t="e">
        <f>#REF!+$T$85+$T$99+$T$114+$T$140</f>
        <v>#REF!</v>
      </c>
      <c r="AR84" s="104" t="s">
        <v>18</v>
      </c>
      <c r="AT84" s="104" t="s">
        <v>64</v>
      </c>
      <c r="AU84" s="104" t="s">
        <v>65</v>
      </c>
      <c r="AY84" s="104" t="s">
        <v>113</v>
      </c>
      <c r="BK84" s="108" t="e">
        <f>#REF!+$BK$85+$BK$99+$BK$114+$BK$140</f>
        <v>#REF!</v>
      </c>
    </row>
    <row r="85" spans="2:63" s="103" customFormat="1" ht="30" customHeight="1">
      <c r="B85" s="188"/>
      <c r="C85" s="189"/>
      <c r="D85" s="190"/>
      <c r="E85" s="194"/>
      <c r="F85" s="194" t="s">
        <v>118</v>
      </c>
      <c r="G85" s="189"/>
      <c r="H85" s="189"/>
      <c r="I85" s="189"/>
      <c r="J85" s="195">
        <f>$BK$85</f>
        <v>0</v>
      </c>
      <c r="K85" s="189"/>
      <c r="L85" s="190"/>
      <c r="M85" s="172"/>
      <c r="P85" s="106">
        <f>SUM($P$86:$P$98)</f>
        <v>0</v>
      </c>
      <c r="R85" s="106">
        <f>SUM($R$86:$R$98)</f>
        <v>10.35336</v>
      </c>
      <c r="T85" s="107">
        <f>SUM($T$86:$T$98)</f>
        <v>0</v>
      </c>
      <c r="AR85" s="104" t="s">
        <v>18</v>
      </c>
      <c r="AT85" s="104" t="s">
        <v>64</v>
      </c>
      <c r="AU85" s="104" t="s">
        <v>18</v>
      </c>
      <c r="AY85" s="104" t="s">
        <v>113</v>
      </c>
      <c r="BK85" s="108">
        <f>SUM($BK$86:$BK$98)</f>
        <v>0</v>
      </c>
    </row>
    <row r="86" spans="2:65" s="6" customFormat="1" ht="13.5" customHeight="1">
      <c r="B86" s="178"/>
      <c r="C86" s="109">
        <v>1</v>
      </c>
      <c r="D86" s="109" t="s">
        <v>115</v>
      </c>
      <c r="E86" s="110"/>
      <c r="F86" s="140" t="s">
        <v>199</v>
      </c>
      <c r="G86" s="141"/>
      <c r="H86" s="154">
        <v>1</v>
      </c>
      <c r="I86" s="155">
        <v>0</v>
      </c>
      <c r="J86" s="145">
        <f>ROUND($I$86*$H$86,2)</f>
        <v>0</v>
      </c>
      <c r="K86" s="196"/>
      <c r="L86" s="235"/>
      <c r="M86" s="115"/>
      <c r="N86" s="116" t="s">
        <v>36</v>
      </c>
      <c r="Q86" s="117">
        <v>0.001</v>
      </c>
      <c r="R86" s="117">
        <f>$Q$86*$H$86</f>
        <v>0.001</v>
      </c>
      <c r="S86" s="117">
        <v>0</v>
      </c>
      <c r="T86" s="118">
        <f>$S$86*$H$86</f>
        <v>0</v>
      </c>
      <c r="AR86" s="67" t="s">
        <v>116</v>
      </c>
      <c r="AT86" s="67" t="s">
        <v>115</v>
      </c>
      <c r="AU86" s="67" t="s">
        <v>72</v>
      </c>
      <c r="AY86" s="6" t="s">
        <v>113</v>
      </c>
      <c r="BE86" s="119">
        <f>IF($N$86="základní",$J$86,0)</f>
        <v>0</v>
      </c>
      <c r="BF86" s="119">
        <f>IF($N$86="snížená",$J$86,0)</f>
        <v>0</v>
      </c>
      <c r="BG86" s="119">
        <f>IF($N$86="zákl. přenesená",$J$86,0)</f>
        <v>0</v>
      </c>
      <c r="BH86" s="119">
        <f>IF($N$86="sníž. přenesená",$J$86,0)</f>
        <v>0</v>
      </c>
      <c r="BI86" s="119">
        <f>IF($N$86="nulová",$J$86,0)</f>
        <v>0</v>
      </c>
      <c r="BJ86" s="67" t="s">
        <v>18</v>
      </c>
      <c r="BK86" s="119">
        <f>ROUND($I$86*$H$86,2)</f>
        <v>0</v>
      </c>
      <c r="BL86" s="67" t="s">
        <v>116</v>
      </c>
      <c r="BM86" s="67" t="s">
        <v>120</v>
      </c>
    </row>
    <row r="87" spans="2:51" s="6" customFormat="1" ht="13.5" customHeight="1">
      <c r="B87" s="197"/>
      <c r="C87" s="180"/>
      <c r="D87" s="198"/>
      <c r="E87" s="199"/>
      <c r="F87" s="200"/>
      <c r="G87" s="180"/>
      <c r="H87" s="168"/>
      <c r="I87" s="201"/>
      <c r="J87" s="202"/>
      <c r="K87" s="180"/>
      <c r="L87" s="173"/>
      <c r="M87" s="120"/>
      <c r="T87" s="121"/>
      <c r="AT87" s="122" t="s">
        <v>117</v>
      </c>
      <c r="AU87" s="122" t="s">
        <v>72</v>
      </c>
      <c r="AV87" s="122" t="s">
        <v>72</v>
      </c>
      <c r="AW87" s="122" t="s">
        <v>95</v>
      </c>
      <c r="AX87" s="122" t="s">
        <v>18</v>
      </c>
      <c r="AY87" s="122" t="s">
        <v>113</v>
      </c>
    </row>
    <row r="88" spans="2:65" s="6" customFormat="1" ht="13.5" customHeight="1">
      <c r="B88" s="178"/>
      <c r="C88" s="109">
        <v>2</v>
      </c>
      <c r="D88" s="109" t="s">
        <v>115</v>
      </c>
      <c r="E88" s="110"/>
      <c r="F88" s="111" t="s">
        <v>121</v>
      </c>
      <c r="G88" s="112"/>
      <c r="H88" s="154">
        <v>1</v>
      </c>
      <c r="I88" s="155">
        <v>0</v>
      </c>
      <c r="J88" s="145">
        <f>ROUND($I$88*$H$88,2)</f>
        <v>0</v>
      </c>
      <c r="K88" s="196"/>
      <c r="L88" s="171"/>
      <c r="M88" s="115"/>
      <c r="N88" s="116" t="s">
        <v>36</v>
      </c>
      <c r="Q88" s="117">
        <v>0.00012</v>
      </c>
      <c r="R88" s="117">
        <f>$Q$88*$H$88</f>
        <v>0.00012</v>
      </c>
      <c r="S88" s="117">
        <v>0</v>
      </c>
      <c r="T88" s="118">
        <f>$S$88*$H$88</f>
        <v>0</v>
      </c>
      <c r="AR88" s="67" t="s">
        <v>116</v>
      </c>
      <c r="AT88" s="67" t="s">
        <v>115</v>
      </c>
      <c r="AU88" s="67" t="s">
        <v>72</v>
      </c>
      <c r="AY88" s="6" t="s">
        <v>113</v>
      </c>
      <c r="BE88" s="119">
        <f>IF($N$88="základní",$J$88,0)</f>
        <v>0</v>
      </c>
      <c r="BF88" s="119">
        <f>IF($N$88="snížená",$J$88,0)</f>
        <v>0</v>
      </c>
      <c r="BG88" s="119">
        <f>IF($N$88="zákl. přenesená",$J$88,0)</f>
        <v>0</v>
      </c>
      <c r="BH88" s="119">
        <f>IF($N$88="sníž. přenesená",$J$88,0)</f>
        <v>0</v>
      </c>
      <c r="BI88" s="119">
        <f>IF($N$88="nulová",$J$88,0)</f>
        <v>0</v>
      </c>
      <c r="BJ88" s="67" t="s">
        <v>18</v>
      </c>
      <c r="BK88" s="119">
        <f>ROUND($I$88*$H$88,2)</f>
        <v>0</v>
      </c>
      <c r="BL88" s="67" t="s">
        <v>116</v>
      </c>
      <c r="BM88" s="67" t="s">
        <v>122</v>
      </c>
    </row>
    <row r="89" spans="2:51" s="6" customFormat="1" ht="13.5" customHeight="1">
      <c r="B89" s="197"/>
      <c r="C89" s="180"/>
      <c r="D89" s="198"/>
      <c r="E89" s="199"/>
      <c r="F89" s="200"/>
      <c r="G89" s="180"/>
      <c r="H89" s="168"/>
      <c r="I89" s="201"/>
      <c r="J89" s="202"/>
      <c r="K89" s="180"/>
      <c r="L89" s="173"/>
      <c r="M89" s="120"/>
      <c r="T89" s="121"/>
      <c r="AT89" s="122" t="s">
        <v>117</v>
      </c>
      <c r="AU89" s="122" t="s">
        <v>72</v>
      </c>
      <c r="AV89" s="122" t="s">
        <v>72</v>
      </c>
      <c r="AW89" s="122" t="s">
        <v>95</v>
      </c>
      <c r="AX89" s="122" t="s">
        <v>18</v>
      </c>
      <c r="AY89" s="122" t="s">
        <v>113</v>
      </c>
    </row>
    <row r="90" spans="2:65" s="6" customFormat="1" ht="13.5" customHeight="1">
      <c r="B90" s="178"/>
      <c r="C90" s="109">
        <v>3</v>
      </c>
      <c r="D90" s="109" t="s">
        <v>115</v>
      </c>
      <c r="E90" s="110"/>
      <c r="F90" s="111" t="s">
        <v>123</v>
      </c>
      <c r="G90" s="112"/>
      <c r="H90" s="154">
        <v>1</v>
      </c>
      <c r="I90" s="155">
        <v>0</v>
      </c>
      <c r="J90" s="145">
        <f>ROUND($I$90*$H$90,2)</f>
        <v>0</v>
      </c>
      <c r="K90" s="196"/>
      <c r="L90" s="171"/>
      <c r="M90" s="115"/>
      <c r="N90" s="116" t="s">
        <v>36</v>
      </c>
      <c r="Q90" s="117">
        <v>0.00024</v>
      </c>
      <c r="R90" s="117">
        <f>$Q$90*$H$90</f>
        <v>0.00024</v>
      </c>
      <c r="S90" s="117">
        <v>0</v>
      </c>
      <c r="T90" s="118">
        <f>$S$90*$H$90</f>
        <v>0</v>
      </c>
      <c r="AR90" s="67" t="s">
        <v>116</v>
      </c>
      <c r="AT90" s="67" t="s">
        <v>115</v>
      </c>
      <c r="AU90" s="67" t="s">
        <v>72</v>
      </c>
      <c r="AY90" s="6" t="s">
        <v>113</v>
      </c>
      <c r="BE90" s="119">
        <f>IF($N$90="základní",$J$90,0)</f>
        <v>0</v>
      </c>
      <c r="BF90" s="119">
        <f>IF($N$90="snížená",$J$90,0)</f>
        <v>0</v>
      </c>
      <c r="BG90" s="119">
        <f>IF($N$90="zákl. přenesená",$J$90,0)</f>
        <v>0</v>
      </c>
      <c r="BH90" s="119">
        <f>IF($N$90="sníž. přenesená",$J$90,0)</f>
        <v>0</v>
      </c>
      <c r="BI90" s="119">
        <f>IF($N$90="nulová",$J$90,0)</f>
        <v>0</v>
      </c>
      <c r="BJ90" s="67" t="s">
        <v>18</v>
      </c>
      <c r="BK90" s="119">
        <f>ROUND($I$90*$H$90,2)</f>
        <v>0</v>
      </c>
      <c r="BL90" s="67" t="s">
        <v>116</v>
      </c>
      <c r="BM90" s="67" t="s">
        <v>124</v>
      </c>
    </row>
    <row r="91" spans="2:65" s="6" customFormat="1" ht="13.5" customHeight="1">
      <c r="B91" s="178"/>
      <c r="C91" s="112">
        <v>4</v>
      </c>
      <c r="D91" s="112" t="s">
        <v>115</v>
      </c>
      <c r="E91" s="110"/>
      <c r="F91" s="140" t="s">
        <v>307</v>
      </c>
      <c r="G91" s="112"/>
      <c r="H91" s="154">
        <v>80</v>
      </c>
      <c r="I91" s="155">
        <v>0</v>
      </c>
      <c r="J91" s="145">
        <f>ROUND($I$91*$H$91,2)</f>
        <v>0</v>
      </c>
      <c r="K91" s="196"/>
      <c r="L91" s="171"/>
      <c r="M91" s="115"/>
      <c r="N91" s="116" t="s">
        <v>36</v>
      </c>
      <c r="Q91" s="117">
        <v>0.03358</v>
      </c>
      <c r="R91" s="117">
        <f>$Q$91*$H$91</f>
        <v>2.6864</v>
      </c>
      <c r="S91" s="117">
        <v>0</v>
      </c>
      <c r="T91" s="118">
        <f>$S$91*$H$91</f>
        <v>0</v>
      </c>
      <c r="AR91" s="67" t="s">
        <v>116</v>
      </c>
      <c r="AT91" s="67" t="s">
        <v>115</v>
      </c>
      <c r="AU91" s="67" t="s">
        <v>72</v>
      </c>
      <c r="AY91" s="67" t="s">
        <v>113</v>
      </c>
      <c r="BE91" s="119">
        <f>IF($N$91="základní",$J$91,0)</f>
        <v>0</v>
      </c>
      <c r="BF91" s="119">
        <f>IF($N$91="snížená",$J$91,0)</f>
        <v>0</v>
      </c>
      <c r="BG91" s="119">
        <f>IF($N$91="zákl. přenesená",$J$91,0)</f>
        <v>0</v>
      </c>
      <c r="BH91" s="119">
        <f>IF($N$91="sníž. přenesená",$J$91,0)</f>
        <v>0</v>
      </c>
      <c r="BI91" s="119">
        <f>IF($N$91="nulová",$J$91,0)</f>
        <v>0</v>
      </c>
      <c r="BJ91" s="67" t="s">
        <v>18</v>
      </c>
      <c r="BK91" s="119">
        <f>ROUND($I$91*$H$91,2)</f>
        <v>0</v>
      </c>
      <c r="BL91" s="67" t="s">
        <v>116</v>
      </c>
      <c r="BM91" s="67" t="s">
        <v>125</v>
      </c>
    </row>
    <row r="92" spans="2:51" s="6" customFormat="1" ht="13.5" customHeight="1">
      <c r="B92" s="197"/>
      <c r="C92" s="180"/>
      <c r="D92" s="198"/>
      <c r="E92" s="199"/>
      <c r="F92" s="200"/>
      <c r="G92" s="180"/>
      <c r="H92" s="168"/>
      <c r="I92" s="201"/>
      <c r="J92" s="202"/>
      <c r="K92" s="180"/>
      <c r="L92" s="173"/>
      <c r="M92" s="120"/>
      <c r="T92" s="121"/>
      <c r="AT92" s="122" t="s">
        <v>117</v>
      </c>
      <c r="AU92" s="122" t="s">
        <v>72</v>
      </c>
      <c r="AV92" s="122" t="s">
        <v>72</v>
      </c>
      <c r="AW92" s="122" t="s">
        <v>95</v>
      </c>
      <c r="AX92" s="122" t="s">
        <v>18</v>
      </c>
      <c r="AY92" s="122" t="s">
        <v>113</v>
      </c>
    </row>
    <row r="93" spans="2:65" s="6" customFormat="1" ht="13.5" customHeight="1">
      <c r="B93" s="178"/>
      <c r="C93" s="109">
        <v>5</v>
      </c>
      <c r="D93" s="109" t="s">
        <v>115</v>
      </c>
      <c r="E93" s="110"/>
      <c r="F93" s="140" t="s">
        <v>306</v>
      </c>
      <c r="G93" s="112"/>
      <c r="H93" s="154">
        <v>80</v>
      </c>
      <c r="I93" s="155">
        <v>0</v>
      </c>
      <c r="J93" s="145">
        <f>ROUND($I$93*$H$93,2)</f>
        <v>0</v>
      </c>
      <c r="K93" s="196"/>
      <c r="L93" s="171"/>
      <c r="M93" s="115"/>
      <c r="N93" s="116" t="s">
        <v>36</v>
      </c>
      <c r="Q93" s="117">
        <v>0.0102</v>
      </c>
      <c r="R93" s="117">
        <f>$Q$93*$H$93</f>
        <v>0.8160000000000001</v>
      </c>
      <c r="S93" s="117">
        <v>0</v>
      </c>
      <c r="T93" s="118">
        <f>$S$93*$H$93</f>
        <v>0</v>
      </c>
      <c r="AR93" s="67" t="s">
        <v>116</v>
      </c>
      <c r="AT93" s="67" t="s">
        <v>115</v>
      </c>
      <c r="AU93" s="67" t="s">
        <v>72</v>
      </c>
      <c r="AY93" s="6" t="s">
        <v>113</v>
      </c>
      <c r="BE93" s="119">
        <f>IF($N$93="základní",$J$93,0)</f>
        <v>0</v>
      </c>
      <c r="BF93" s="119">
        <f>IF($N$93="snížená",$J$93,0)</f>
        <v>0</v>
      </c>
      <c r="BG93" s="119">
        <f>IF($N$93="zákl. přenesená",$J$93,0)</f>
        <v>0</v>
      </c>
      <c r="BH93" s="119">
        <f>IF($N$93="sníž. přenesená",$J$93,0)</f>
        <v>0</v>
      </c>
      <c r="BI93" s="119">
        <f>IF($N$93="nulová",$J$93,0)</f>
        <v>0</v>
      </c>
      <c r="BJ93" s="67" t="s">
        <v>18</v>
      </c>
      <c r="BK93" s="119">
        <f>ROUND($I$93*$H$93,2)</f>
        <v>0</v>
      </c>
      <c r="BL93" s="67" t="s">
        <v>116</v>
      </c>
      <c r="BM93" s="67" t="s">
        <v>127</v>
      </c>
    </row>
    <row r="94" spans="2:51" s="6" customFormat="1" ht="13.5" customHeight="1">
      <c r="B94" s="197"/>
      <c r="C94" s="180"/>
      <c r="D94" s="198"/>
      <c r="E94" s="199"/>
      <c r="F94" s="200"/>
      <c r="G94" s="180"/>
      <c r="H94" s="168"/>
      <c r="I94" s="201"/>
      <c r="J94" s="202"/>
      <c r="K94" s="180"/>
      <c r="L94" s="173"/>
      <c r="M94" s="120"/>
      <c r="T94" s="121"/>
      <c r="AT94" s="122" t="s">
        <v>117</v>
      </c>
      <c r="AU94" s="122" t="s">
        <v>72</v>
      </c>
      <c r="AV94" s="122" t="s">
        <v>72</v>
      </c>
      <c r="AW94" s="122" t="s">
        <v>95</v>
      </c>
      <c r="AX94" s="122" t="s">
        <v>18</v>
      </c>
      <c r="AY94" s="122" t="s">
        <v>113</v>
      </c>
    </row>
    <row r="95" spans="2:65" s="6" customFormat="1" ht="13.5" customHeight="1">
      <c r="B95" s="178"/>
      <c r="C95" s="109">
        <v>6</v>
      </c>
      <c r="D95" s="109" t="s">
        <v>115</v>
      </c>
      <c r="E95" s="110"/>
      <c r="F95" s="140" t="s">
        <v>305</v>
      </c>
      <c r="G95" s="112"/>
      <c r="H95" s="154">
        <v>80</v>
      </c>
      <c r="I95" s="155">
        <v>0</v>
      </c>
      <c r="J95" s="145">
        <f>ROUND($I$95*$H$95,2)</f>
        <v>0</v>
      </c>
      <c r="K95" s="196"/>
      <c r="L95" s="171"/>
      <c r="M95" s="115"/>
      <c r="N95" s="116" t="s">
        <v>36</v>
      </c>
      <c r="Q95" s="117">
        <v>0.0015</v>
      </c>
      <c r="R95" s="117">
        <f>$Q$95*$H$95</f>
        <v>0.12</v>
      </c>
      <c r="S95" s="117">
        <v>0</v>
      </c>
      <c r="T95" s="118">
        <f>$S$95*$H$95</f>
        <v>0</v>
      </c>
      <c r="AR95" s="67" t="s">
        <v>116</v>
      </c>
      <c r="AT95" s="67" t="s">
        <v>115</v>
      </c>
      <c r="AU95" s="67" t="s">
        <v>72</v>
      </c>
      <c r="AY95" s="6" t="s">
        <v>113</v>
      </c>
      <c r="BE95" s="119">
        <f>IF($N$95="základní",$J$95,0)</f>
        <v>0</v>
      </c>
      <c r="BF95" s="119">
        <f>IF($N$95="snížená",$J$95,0)</f>
        <v>0</v>
      </c>
      <c r="BG95" s="119">
        <f>IF($N$95="zákl. přenesená",$J$95,0)</f>
        <v>0</v>
      </c>
      <c r="BH95" s="119">
        <f>IF($N$95="sníž. přenesená",$J$95,0)</f>
        <v>0</v>
      </c>
      <c r="BI95" s="119">
        <f>IF($N$95="nulová",$J$95,0)</f>
        <v>0</v>
      </c>
      <c r="BJ95" s="67" t="s">
        <v>18</v>
      </c>
      <c r="BK95" s="119">
        <f>ROUND($I$95*$H$95,2)</f>
        <v>0</v>
      </c>
      <c r="BL95" s="67" t="s">
        <v>116</v>
      </c>
      <c r="BM95" s="67" t="s">
        <v>128</v>
      </c>
    </row>
    <row r="96" spans="2:51" s="6" customFormat="1" ht="13.5" customHeight="1">
      <c r="B96" s="197"/>
      <c r="C96" s="180"/>
      <c r="D96" s="198"/>
      <c r="E96" s="199"/>
      <c r="F96" s="199"/>
      <c r="G96" s="180"/>
      <c r="H96" s="168"/>
      <c r="I96" s="201"/>
      <c r="J96" s="202"/>
      <c r="K96" s="180"/>
      <c r="L96" s="173"/>
      <c r="M96" s="120"/>
      <c r="T96" s="121"/>
      <c r="AT96" s="122" t="s">
        <v>117</v>
      </c>
      <c r="AU96" s="122" t="s">
        <v>72</v>
      </c>
      <c r="AV96" s="122" t="s">
        <v>72</v>
      </c>
      <c r="AW96" s="122" t="s">
        <v>95</v>
      </c>
      <c r="AX96" s="122" t="s">
        <v>18</v>
      </c>
      <c r="AY96" s="122" t="s">
        <v>113</v>
      </c>
    </row>
    <row r="97" spans="2:65" s="6" customFormat="1" ht="13.5" customHeight="1">
      <c r="B97" s="178"/>
      <c r="C97" s="109">
        <v>7</v>
      </c>
      <c r="D97" s="109" t="s">
        <v>115</v>
      </c>
      <c r="E97" s="110"/>
      <c r="F97" s="111" t="s">
        <v>129</v>
      </c>
      <c r="G97" s="112"/>
      <c r="H97" s="154">
        <v>80</v>
      </c>
      <c r="I97" s="155">
        <v>0</v>
      </c>
      <c r="J97" s="145">
        <f>ROUND($I$97*$H$97,2)</f>
        <v>0</v>
      </c>
      <c r="K97" s="196"/>
      <c r="L97" s="171"/>
      <c r="M97" s="115"/>
      <c r="N97" s="116" t="s">
        <v>36</v>
      </c>
      <c r="Q97" s="117">
        <v>0.00012</v>
      </c>
      <c r="R97" s="117">
        <f>$Q$97*$H$97</f>
        <v>0.009600000000000001</v>
      </c>
      <c r="S97" s="117">
        <v>0</v>
      </c>
      <c r="T97" s="118">
        <f>$S$97*$H$97</f>
        <v>0</v>
      </c>
      <c r="AR97" s="67" t="s">
        <v>116</v>
      </c>
      <c r="AT97" s="67" t="s">
        <v>115</v>
      </c>
      <c r="AU97" s="67" t="s">
        <v>72</v>
      </c>
      <c r="AY97" s="6" t="s">
        <v>113</v>
      </c>
      <c r="BE97" s="119">
        <f>IF($N$97="základní",$J$97,0)</f>
        <v>0</v>
      </c>
      <c r="BF97" s="119">
        <f>IF($N$97="snížená",$J$97,0)</f>
        <v>0</v>
      </c>
      <c r="BG97" s="119">
        <f>IF($N$97="zákl. přenesená",$J$97,0)</f>
        <v>0</v>
      </c>
      <c r="BH97" s="119">
        <f>IF($N$97="sníž. přenesená",$J$97,0)</f>
        <v>0</v>
      </c>
      <c r="BI97" s="119">
        <f>IF($N$97="nulová",$J$97,0)</f>
        <v>0</v>
      </c>
      <c r="BJ97" s="67" t="s">
        <v>18</v>
      </c>
      <c r="BK97" s="119">
        <f>ROUND($I$97*$H$97,2)</f>
        <v>0</v>
      </c>
      <c r="BL97" s="67" t="s">
        <v>116</v>
      </c>
      <c r="BM97" s="67" t="s">
        <v>130</v>
      </c>
    </row>
    <row r="98" spans="2:65" s="6" customFormat="1" ht="24" customHeight="1">
      <c r="B98" s="178"/>
      <c r="C98" s="112">
        <v>8</v>
      </c>
      <c r="D98" s="112" t="s">
        <v>115</v>
      </c>
      <c r="E98" s="110"/>
      <c r="F98" s="111" t="s">
        <v>131</v>
      </c>
      <c r="G98" s="112"/>
      <c r="H98" s="154">
        <v>80</v>
      </c>
      <c r="I98" s="155">
        <v>0</v>
      </c>
      <c r="J98" s="145">
        <f>ROUND($I$98*$H$98,2)</f>
        <v>0</v>
      </c>
      <c r="K98" s="196"/>
      <c r="L98" s="171"/>
      <c r="M98" s="115"/>
      <c r="N98" s="116" t="s">
        <v>36</v>
      </c>
      <c r="Q98" s="117">
        <v>0.084</v>
      </c>
      <c r="R98" s="117">
        <f>$Q$98*$H$98</f>
        <v>6.720000000000001</v>
      </c>
      <c r="S98" s="117">
        <v>0</v>
      </c>
      <c r="T98" s="118">
        <f>$S$98*$H$98</f>
        <v>0</v>
      </c>
      <c r="AR98" s="67" t="s">
        <v>116</v>
      </c>
      <c r="AT98" s="67" t="s">
        <v>115</v>
      </c>
      <c r="AU98" s="67" t="s">
        <v>72</v>
      </c>
      <c r="AY98" s="67" t="s">
        <v>113</v>
      </c>
      <c r="BE98" s="119">
        <f>IF($N$98="základní",$J$98,0)</f>
        <v>0</v>
      </c>
      <c r="BF98" s="119">
        <f>IF($N$98="snížená",$J$98,0)</f>
        <v>0</v>
      </c>
      <c r="BG98" s="119">
        <f>IF($N$98="zákl. přenesená",$J$98,0)</f>
        <v>0</v>
      </c>
      <c r="BH98" s="119">
        <f>IF($N$98="sníž. přenesená",$J$98,0)</f>
        <v>0</v>
      </c>
      <c r="BI98" s="119">
        <f>IF($N$98="nulová",$J$98,0)</f>
        <v>0</v>
      </c>
      <c r="BJ98" s="67" t="s">
        <v>18</v>
      </c>
      <c r="BK98" s="119">
        <f>ROUND($I$98*$H$98,2)</f>
        <v>0</v>
      </c>
      <c r="BL98" s="67" t="s">
        <v>116</v>
      </c>
      <c r="BM98" s="67" t="s">
        <v>132</v>
      </c>
    </row>
    <row r="99" spans="2:63" s="103" customFormat="1" ht="30" customHeight="1">
      <c r="B99" s="188"/>
      <c r="C99" s="189"/>
      <c r="D99" s="190"/>
      <c r="E99" s="194"/>
      <c r="F99" s="194" t="s">
        <v>133</v>
      </c>
      <c r="G99" s="189"/>
      <c r="H99" s="203"/>
      <c r="I99" s="203"/>
      <c r="J99" s="204">
        <f>J100+J101+J103+J106+J108+J111+J112</f>
        <v>0</v>
      </c>
      <c r="K99" s="180"/>
      <c r="L99" s="172"/>
      <c r="M99" s="105"/>
      <c r="P99" s="106">
        <f>SUM($P$100:$P$113)</f>
        <v>0</v>
      </c>
      <c r="R99" s="106">
        <f>SUM($R$100:$R$113)</f>
        <v>0.00016999999999999999</v>
      </c>
      <c r="T99" s="107">
        <f>SUM($T$100:$T$113)</f>
        <v>8.2872</v>
      </c>
      <c r="AR99" s="104" t="s">
        <v>18</v>
      </c>
      <c r="AT99" s="104" t="s">
        <v>64</v>
      </c>
      <c r="AU99" s="104" t="s">
        <v>18</v>
      </c>
      <c r="AY99" s="104" t="s">
        <v>113</v>
      </c>
      <c r="BK99" s="108">
        <f>SUM($BK$100:$BK$113)</f>
        <v>0</v>
      </c>
    </row>
    <row r="100" spans="2:65" s="6" customFormat="1" ht="13.5" customHeight="1">
      <c r="B100" s="178"/>
      <c r="C100" s="112">
        <v>9</v>
      </c>
      <c r="D100" s="112" t="s">
        <v>115</v>
      </c>
      <c r="E100" s="110"/>
      <c r="F100" s="140" t="s">
        <v>192</v>
      </c>
      <c r="G100" s="112"/>
      <c r="H100" s="156">
        <v>1</v>
      </c>
      <c r="I100" s="157">
        <v>0</v>
      </c>
      <c r="J100" s="114">
        <f>ROUND($I$100*$H$100,2)</f>
        <v>0</v>
      </c>
      <c r="K100" s="205"/>
      <c r="L100" s="171"/>
      <c r="M100" s="115"/>
      <c r="N100" s="116" t="s">
        <v>36</v>
      </c>
      <c r="Q100" s="117">
        <v>0</v>
      </c>
      <c r="R100" s="117">
        <f>$Q$100*$H$100</f>
        <v>0</v>
      </c>
      <c r="S100" s="117">
        <v>0</v>
      </c>
      <c r="T100" s="118">
        <f>$S$100*$H$100</f>
        <v>0</v>
      </c>
      <c r="AR100" s="67" t="s">
        <v>116</v>
      </c>
      <c r="AT100" s="67" t="s">
        <v>115</v>
      </c>
      <c r="AU100" s="67" t="s">
        <v>72</v>
      </c>
      <c r="AY100" s="67" t="s">
        <v>113</v>
      </c>
      <c r="BE100" s="119">
        <f>IF($N$100="základní",$J$100,0)</f>
        <v>0</v>
      </c>
      <c r="BF100" s="119">
        <f>IF($N$100="snížená",$J$100,0)</f>
        <v>0</v>
      </c>
      <c r="BG100" s="119">
        <f>IF($N$100="zákl. přenesená",$J$100,0)</f>
        <v>0</v>
      </c>
      <c r="BH100" s="119">
        <f>IF($N$100="sníž. přenesená",$J$100,0)</f>
        <v>0</v>
      </c>
      <c r="BI100" s="119">
        <f>IF($N$100="nulová",$J$100,0)</f>
        <v>0</v>
      </c>
      <c r="BJ100" s="67" t="s">
        <v>18</v>
      </c>
      <c r="BK100" s="119">
        <f>ROUND($I$100*$H$100,2)</f>
        <v>0</v>
      </c>
      <c r="BL100" s="67" t="s">
        <v>116</v>
      </c>
      <c r="BM100" s="67" t="s">
        <v>134</v>
      </c>
    </row>
    <row r="101" spans="2:65" s="6" customFormat="1" ht="13.5" customHeight="1">
      <c r="B101" s="178"/>
      <c r="C101" s="112">
        <v>10</v>
      </c>
      <c r="D101" s="112" t="s">
        <v>115</v>
      </c>
      <c r="E101" s="110"/>
      <c r="F101" s="111" t="s">
        <v>135</v>
      </c>
      <c r="G101" s="112"/>
      <c r="H101" s="156">
        <v>1</v>
      </c>
      <c r="I101" s="157">
        <v>0</v>
      </c>
      <c r="J101" s="114">
        <f>ROUND($I$101*$H$101,2)</f>
        <v>0</v>
      </c>
      <c r="K101" s="205"/>
      <c r="L101" s="171"/>
      <c r="M101" s="115"/>
      <c r="N101" s="116" t="s">
        <v>36</v>
      </c>
      <c r="Q101" s="117">
        <v>0.00013</v>
      </c>
      <c r="R101" s="117">
        <f>$Q$101*$H$101</f>
        <v>0.00013</v>
      </c>
      <c r="S101" s="117">
        <v>0</v>
      </c>
      <c r="T101" s="118">
        <f>$S$101*$H$101</f>
        <v>0</v>
      </c>
      <c r="AR101" s="67" t="s">
        <v>116</v>
      </c>
      <c r="AT101" s="67" t="s">
        <v>115</v>
      </c>
      <c r="AU101" s="67" t="s">
        <v>72</v>
      </c>
      <c r="AY101" s="67" t="s">
        <v>113</v>
      </c>
      <c r="BE101" s="119">
        <f>IF($N$101="základní",$J$101,0)</f>
        <v>0</v>
      </c>
      <c r="BF101" s="119">
        <f>IF($N$101="snížená",$J$101,0)</f>
        <v>0</v>
      </c>
      <c r="BG101" s="119">
        <f>IF($N$101="zákl. přenesená",$J$101,0)</f>
        <v>0</v>
      </c>
      <c r="BH101" s="119">
        <f>IF($N$101="sníž. přenesená",$J$101,0)</f>
        <v>0</v>
      </c>
      <c r="BI101" s="119">
        <f>IF($N$101="nulová",$J$101,0)</f>
        <v>0</v>
      </c>
      <c r="BJ101" s="67" t="s">
        <v>18</v>
      </c>
      <c r="BK101" s="119">
        <f>ROUND($I$101*$H$101,2)</f>
        <v>0</v>
      </c>
      <c r="BL101" s="67" t="s">
        <v>116</v>
      </c>
      <c r="BM101" s="67" t="s">
        <v>136</v>
      </c>
    </row>
    <row r="102" spans="2:51" s="6" customFormat="1" ht="13.5" customHeight="1">
      <c r="B102" s="197"/>
      <c r="C102" s="180"/>
      <c r="D102" s="198"/>
      <c r="E102" s="199"/>
      <c r="F102" s="199"/>
      <c r="G102" s="180"/>
      <c r="H102" s="206"/>
      <c r="I102" s="207"/>
      <c r="J102" s="180"/>
      <c r="K102" s="180"/>
      <c r="L102" s="173"/>
      <c r="M102" s="120"/>
      <c r="T102" s="121"/>
      <c r="AT102" s="122" t="s">
        <v>117</v>
      </c>
      <c r="AU102" s="122" t="s">
        <v>72</v>
      </c>
      <c r="AV102" s="122" t="s">
        <v>72</v>
      </c>
      <c r="AW102" s="122" t="s">
        <v>95</v>
      </c>
      <c r="AX102" s="122" t="s">
        <v>18</v>
      </c>
      <c r="AY102" s="122" t="s">
        <v>113</v>
      </c>
    </row>
    <row r="103" spans="2:65" s="6" customFormat="1" ht="13.5" customHeight="1">
      <c r="B103" s="178"/>
      <c r="C103" s="109">
        <v>11</v>
      </c>
      <c r="D103" s="109" t="s">
        <v>115</v>
      </c>
      <c r="E103" s="110"/>
      <c r="F103" s="140" t="s">
        <v>137</v>
      </c>
      <c r="G103" s="112"/>
      <c r="H103" s="156">
        <v>1</v>
      </c>
      <c r="I103" s="157">
        <v>0</v>
      </c>
      <c r="J103" s="114">
        <f>ROUND($I$103*$H$103,2)</f>
        <v>0</v>
      </c>
      <c r="K103" s="205"/>
      <c r="L103" s="238"/>
      <c r="M103" s="115"/>
      <c r="N103" s="116" t="s">
        <v>36</v>
      </c>
      <c r="Q103" s="117">
        <v>4E-05</v>
      </c>
      <c r="R103" s="117">
        <f>$Q$103*$H$103</f>
        <v>4E-05</v>
      </c>
      <c r="S103" s="117">
        <v>0</v>
      </c>
      <c r="T103" s="118">
        <f>$S$103*$H$103</f>
        <v>0</v>
      </c>
      <c r="AR103" s="67" t="s">
        <v>116</v>
      </c>
      <c r="AT103" s="67" t="s">
        <v>115</v>
      </c>
      <c r="AU103" s="67" t="s">
        <v>72</v>
      </c>
      <c r="AY103" s="6" t="s">
        <v>113</v>
      </c>
      <c r="BE103" s="119">
        <f>IF($N$103="základní",$J$103,0)</f>
        <v>0</v>
      </c>
      <c r="BF103" s="119">
        <f>IF($N$103="snížená",$J$103,0)</f>
        <v>0</v>
      </c>
      <c r="BG103" s="119">
        <f>IF($N$103="zákl. přenesená",$J$103,0)</f>
        <v>0</v>
      </c>
      <c r="BH103" s="119">
        <f>IF($N$103="sníž. přenesená",$J$103,0)</f>
        <v>0</v>
      </c>
      <c r="BI103" s="119">
        <f>IF($N$103="nulová",$J$103,0)</f>
        <v>0</v>
      </c>
      <c r="BJ103" s="67" t="s">
        <v>18</v>
      </c>
      <c r="BK103" s="119">
        <f>ROUND($I$103*$H$103,2)</f>
        <v>0</v>
      </c>
      <c r="BL103" s="67" t="s">
        <v>116</v>
      </c>
      <c r="BM103" s="67" t="s">
        <v>138</v>
      </c>
    </row>
    <row r="104" spans="2:47" s="6" customFormat="1" ht="28.5" customHeight="1">
      <c r="B104" s="178"/>
      <c r="C104" s="180"/>
      <c r="D104" s="198"/>
      <c r="E104" s="180"/>
      <c r="F104" s="208" t="s">
        <v>140</v>
      </c>
      <c r="G104" s="180"/>
      <c r="H104" s="207"/>
      <c r="I104" s="207"/>
      <c r="J104" s="180"/>
      <c r="K104" s="180"/>
      <c r="L104" s="147"/>
      <c r="M104" s="171"/>
      <c r="T104" s="124"/>
      <c r="AT104" s="6" t="s">
        <v>139</v>
      </c>
      <c r="AU104" s="6" t="s">
        <v>72</v>
      </c>
    </row>
    <row r="105" spans="2:51" s="6" customFormat="1" ht="13.5" customHeight="1">
      <c r="B105" s="197"/>
      <c r="C105" s="180"/>
      <c r="D105" s="209"/>
      <c r="E105" s="210"/>
      <c r="F105" s="199"/>
      <c r="G105" s="180"/>
      <c r="H105" s="168"/>
      <c r="I105" s="201"/>
      <c r="J105" s="202"/>
      <c r="K105" s="202"/>
      <c r="L105" s="210"/>
      <c r="M105" s="173"/>
      <c r="T105" s="121"/>
      <c r="AT105" s="122" t="s">
        <v>117</v>
      </c>
      <c r="AU105" s="122" t="s">
        <v>72</v>
      </c>
      <c r="AV105" s="122" t="s">
        <v>72</v>
      </c>
      <c r="AW105" s="122" t="s">
        <v>95</v>
      </c>
      <c r="AX105" s="122" t="s">
        <v>18</v>
      </c>
      <c r="AY105" s="122" t="s">
        <v>113</v>
      </c>
    </row>
    <row r="106" spans="2:65" s="6" customFormat="1" ht="13.5" customHeight="1">
      <c r="B106" s="178"/>
      <c r="C106" s="109">
        <v>12</v>
      </c>
      <c r="D106" s="109" t="s">
        <v>115</v>
      </c>
      <c r="E106" s="110"/>
      <c r="F106" s="140" t="s">
        <v>301</v>
      </c>
      <c r="G106" s="112"/>
      <c r="H106" s="154">
        <v>80</v>
      </c>
      <c r="I106" s="155">
        <v>0</v>
      </c>
      <c r="J106" s="145">
        <f>ROUND($I$106*$H$106,2)</f>
        <v>0</v>
      </c>
      <c r="K106" s="196"/>
      <c r="L106" s="239"/>
      <c r="M106" s="115"/>
      <c r="N106" s="116" t="s">
        <v>36</v>
      </c>
      <c r="Q106" s="117">
        <v>0</v>
      </c>
      <c r="R106" s="117">
        <f>$Q$106*$H$106</f>
        <v>0</v>
      </c>
      <c r="S106" s="117">
        <v>0.00159</v>
      </c>
      <c r="T106" s="118">
        <f>$S$106*$H$106</f>
        <v>0.1272</v>
      </c>
      <c r="AR106" s="67" t="s">
        <v>116</v>
      </c>
      <c r="AT106" s="67" t="s">
        <v>115</v>
      </c>
      <c r="AU106" s="67" t="s">
        <v>72</v>
      </c>
      <c r="AY106" s="6" t="s">
        <v>113</v>
      </c>
      <c r="BE106" s="119">
        <f>IF($N$106="základní",$J$106,0)</f>
        <v>0</v>
      </c>
      <c r="BF106" s="119">
        <f>IF($N$106="snížená",$J$106,0)</f>
        <v>0</v>
      </c>
      <c r="BG106" s="119">
        <f>IF($N$106="zákl. přenesená",$J$106,0)</f>
        <v>0</v>
      </c>
      <c r="BH106" s="119">
        <f>IF($N$106="sníž. přenesená",$J$106,0)</f>
        <v>0</v>
      </c>
      <c r="BI106" s="119">
        <f>IF($N$106="nulová",$J$106,0)</f>
        <v>0</v>
      </c>
      <c r="BJ106" s="67" t="s">
        <v>18</v>
      </c>
      <c r="BK106" s="119">
        <f>ROUND($I$106*$H$106,2)</f>
        <v>0</v>
      </c>
      <c r="BL106" s="67" t="s">
        <v>116</v>
      </c>
      <c r="BM106" s="67" t="s">
        <v>142</v>
      </c>
    </row>
    <row r="107" spans="2:51" s="6" customFormat="1" ht="13.5" customHeight="1">
      <c r="B107" s="197"/>
      <c r="C107" s="180"/>
      <c r="D107" s="198"/>
      <c r="E107" s="199"/>
      <c r="F107" s="199"/>
      <c r="G107" s="180"/>
      <c r="H107" s="168"/>
      <c r="I107" s="201"/>
      <c r="J107" s="202"/>
      <c r="K107" s="202"/>
      <c r="L107" s="210"/>
      <c r="M107" s="173"/>
      <c r="T107" s="121"/>
      <c r="AT107" s="122" t="s">
        <v>117</v>
      </c>
      <c r="AU107" s="122" t="s">
        <v>72</v>
      </c>
      <c r="AV107" s="122" t="s">
        <v>72</v>
      </c>
      <c r="AW107" s="122" t="s">
        <v>95</v>
      </c>
      <c r="AX107" s="122" t="s">
        <v>18</v>
      </c>
      <c r="AY107" s="122" t="s">
        <v>113</v>
      </c>
    </row>
    <row r="108" spans="2:65" s="6" customFormat="1" ht="13.5" customHeight="1">
      <c r="B108" s="178"/>
      <c r="C108" s="109">
        <v>13</v>
      </c>
      <c r="D108" s="109" t="s">
        <v>115</v>
      </c>
      <c r="E108" s="110"/>
      <c r="F108" s="140" t="s">
        <v>302</v>
      </c>
      <c r="G108" s="112"/>
      <c r="H108" s="154">
        <v>80</v>
      </c>
      <c r="I108" s="155">
        <v>0</v>
      </c>
      <c r="J108" s="145">
        <f>ROUND($I$108*$H$108,2)</f>
        <v>0</v>
      </c>
      <c r="K108" s="196"/>
      <c r="L108" s="239"/>
      <c r="M108" s="115"/>
      <c r="N108" s="116" t="s">
        <v>36</v>
      </c>
      <c r="Q108" s="117">
        <v>0</v>
      </c>
      <c r="R108" s="117">
        <f>$Q$108*$H$108</f>
        <v>0</v>
      </c>
      <c r="S108" s="117">
        <v>0.041</v>
      </c>
      <c r="T108" s="118">
        <f>$S$108*$H$108</f>
        <v>3.2800000000000002</v>
      </c>
      <c r="AR108" s="67" t="s">
        <v>116</v>
      </c>
      <c r="AT108" s="67" t="s">
        <v>115</v>
      </c>
      <c r="AU108" s="67" t="s">
        <v>72</v>
      </c>
      <c r="AY108" s="6" t="s">
        <v>113</v>
      </c>
      <c r="BE108" s="119">
        <f>IF($N$108="základní",$J$108,0)</f>
        <v>0</v>
      </c>
      <c r="BF108" s="119">
        <f>IF($N$108="snížená",$J$108,0)</f>
        <v>0</v>
      </c>
      <c r="BG108" s="119">
        <f>IF($N$108="zákl. přenesená",$J$108,0)</f>
        <v>0</v>
      </c>
      <c r="BH108" s="119">
        <f>IF($N$108="sníž. přenesená",$J$108,0)</f>
        <v>0</v>
      </c>
      <c r="BI108" s="119">
        <f>IF($N$108="nulová",$J$108,0)</f>
        <v>0</v>
      </c>
      <c r="BJ108" s="67" t="s">
        <v>18</v>
      </c>
      <c r="BK108" s="119">
        <f>ROUND($I$108*$H$108,2)</f>
        <v>0</v>
      </c>
      <c r="BL108" s="67" t="s">
        <v>116</v>
      </c>
      <c r="BM108" s="67" t="s">
        <v>143</v>
      </c>
    </row>
    <row r="109" spans="2:51" s="6" customFormat="1" ht="13.5" customHeight="1">
      <c r="B109" s="197"/>
      <c r="C109" s="180"/>
      <c r="D109" s="198"/>
      <c r="E109" s="199"/>
      <c r="F109" s="200"/>
      <c r="G109" s="180"/>
      <c r="H109" s="168"/>
      <c r="I109" s="201"/>
      <c r="J109" s="202"/>
      <c r="K109" s="202"/>
      <c r="L109" s="210"/>
      <c r="M109" s="173"/>
      <c r="T109" s="121"/>
      <c r="AT109" s="122" t="s">
        <v>117</v>
      </c>
      <c r="AU109" s="122" t="s">
        <v>72</v>
      </c>
      <c r="AV109" s="122" t="s">
        <v>72</v>
      </c>
      <c r="AW109" s="122" t="s">
        <v>95</v>
      </c>
      <c r="AX109" s="122" t="s">
        <v>65</v>
      </c>
      <c r="AY109" s="122" t="s">
        <v>113</v>
      </c>
    </row>
    <row r="110" spans="2:51" s="6" customFormat="1" ht="13.5" customHeight="1">
      <c r="B110" s="211"/>
      <c r="C110" s="180"/>
      <c r="D110" s="209"/>
      <c r="E110" s="212"/>
      <c r="F110" s="213"/>
      <c r="G110" s="180"/>
      <c r="H110" s="168"/>
      <c r="I110" s="201"/>
      <c r="J110" s="202"/>
      <c r="K110" s="202"/>
      <c r="L110" s="212"/>
      <c r="M110" s="174"/>
      <c r="T110" s="126"/>
      <c r="AT110" s="125" t="s">
        <v>117</v>
      </c>
      <c r="AU110" s="125" t="s">
        <v>72</v>
      </c>
      <c r="AV110" s="125" t="s">
        <v>116</v>
      </c>
      <c r="AW110" s="125" t="s">
        <v>95</v>
      </c>
      <c r="AX110" s="125" t="s">
        <v>18</v>
      </c>
      <c r="AY110" s="125" t="s">
        <v>113</v>
      </c>
    </row>
    <row r="111" spans="2:65" s="6" customFormat="1" ht="13.5" customHeight="1">
      <c r="B111" s="178"/>
      <c r="C111" s="109">
        <v>14</v>
      </c>
      <c r="D111" s="109" t="s">
        <v>115</v>
      </c>
      <c r="E111" s="110"/>
      <c r="F111" s="140" t="s">
        <v>303</v>
      </c>
      <c r="G111" s="112"/>
      <c r="H111" s="154">
        <v>80</v>
      </c>
      <c r="I111" s="155">
        <v>0</v>
      </c>
      <c r="J111" s="145">
        <f>ROUND($I$111*$H$111,2)</f>
        <v>0</v>
      </c>
      <c r="K111" s="196"/>
      <c r="L111" s="235"/>
      <c r="M111" s="115"/>
      <c r="N111" s="116" t="s">
        <v>36</v>
      </c>
      <c r="Q111" s="117">
        <v>0</v>
      </c>
      <c r="R111" s="117">
        <f>$Q$111*$H$111</f>
        <v>0</v>
      </c>
      <c r="S111" s="117">
        <v>0.015</v>
      </c>
      <c r="T111" s="118">
        <f>$S$111*$H$111</f>
        <v>1.2</v>
      </c>
      <c r="AR111" s="67" t="s">
        <v>116</v>
      </c>
      <c r="AT111" s="67" t="s">
        <v>115</v>
      </c>
      <c r="AU111" s="67" t="s">
        <v>72</v>
      </c>
      <c r="AY111" s="6" t="s">
        <v>113</v>
      </c>
      <c r="BE111" s="119">
        <f>IF($N$111="základní",$J$111,0)</f>
        <v>0</v>
      </c>
      <c r="BF111" s="119">
        <f>IF($N$111="snížená",$J$111,0)</f>
        <v>0</v>
      </c>
      <c r="BG111" s="119">
        <f>IF($N$111="zákl. přenesená",$J$111,0)</f>
        <v>0</v>
      </c>
      <c r="BH111" s="119">
        <f>IF($N$111="sníž. přenesená",$J$111,0)</f>
        <v>0</v>
      </c>
      <c r="BI111" s="119">
        <f>IF($N$111="nulová",$J$111,0)</f>
        <v>0</v>
      </c>
      <c r="BJ111" s="67" t="s">
        <v>18</v>
      </c>
      <c r="BK111" s="119">
        <f>ROUND($I$111*$H$111,2)</f>
        <v>0</v>
      </c>
      <c r="BL111" s="67" t="s">
        <v>116</v>
      </c>
      <c r="BM111" s="67" t="s">
        <v>144</v>
      </c>
    </row>
    <row r="112" spans="2:65" s="6" customFormat="1" ht="13.5" customHeight="1">
      <c r="B112" s="178"/>
      <c r="C112" s="112">
        <v>15</v>
      </c>
      <c r="D112" s="112" t="s">
        <v>115</v>
      </c>
      <c r="E112" s="110"/>
      <c r="F112" s="140" t="s">
        <v>304</v>
      </c>
      <c r="G112" s="112"/>
      <c r="H112" s="154">
        <v>80</v>
      </c>
      <c r="I112" s="155">
        <v>0</v>
      </c>
      <c r="J112" s="145">
        <f>ROUND($I$112*$H$112,2)</f>
        <v>0</v>
      </c>
      <c r="K112" s="196"/>
      <c r="L112" s="238"/>
      <c r="M112" s="115"/>
      <c r="N112" s="116" t="s">
        <v>36</v>
      </c>
      <c r="Q112" s="117">
        <v>0</v>
      </c>
      <c r="R112" s="117">
        <f>$Q$112*$H$112</f>
        <v>0</v>
      </c>
      <c r="S112" s="117">
        <v>0.046</v>
      </c>
      <c r="T112" s="118">
        <f>$S$112*$H$112</f>
        <v>3.6799999999999997</v>
      </c>
      <c r="AR112" s="67" t="s">
        <v>116</v>
      </c>
      <c r="AT112" s="67" t="s">
        <v>115</v>
      </c>
      <c r="AU112" s="67" t="s">
        <v>72</v>
      </c>
      <c r="AY112" s="67" t="s">
        <v>113</v>
      </c>
      <c r="BE112" s="119">
        <f>IF($N$112="základní",$J$112,0)</f>
        <v>0</v>
      </c>
      <c r="BF112" s="119">
        <f>IF($N$112="snížená",$J$112,0)</f>
        <v>0</v>
      </c>
      <c r="BG112" s="119">
        <f>IF($N$112="zákl. přenesená",$J$112,0)</f>
        <v>0</v>
      </c>
      <c r="BH112" s="119">
        <f>IF($N$112="sníž. přenesená",$J$112,0)</f>
        <v>0</v>
      </c>
      <c r="BI112" s="119">
        <f>IF($N$112="nulová",$J$112,0)</f>
        <v>0</v>
      </c>
      <c r="BJ112" s="67" t="s">
        <v>18</v>
      </c>
      <c r="BK112" s="119">
        <f>ROUND($I$112*$H$112,2)</f>
        <v>0</v>
      </c>
      <c r="BL112" s="67" t="s">
        <v>116</v>
      </c>
      <c r="BM112" s="67" t="s">
        <v>145</v>
      </c>
    </row>
    <row r="113" spans="2:51" s="6" customFormat="1" ht="13.5" customHeight="1">
      <c r="B113" s="197"/>
      <c r="C113" s="180"/>
      <c r="D113" s="198"/>
      <c r="E113" s="199"/>
      <c r="F113" s="200"/>
      <c r="G113" s="180"/>
      <c r="H113" s="168"/>
      <c r="I113" s="201"/>
      <c r="J113" s="202"/>
      <c r="K113" s="202"/>
      <c r="L113" s="210"/>
      <c r="M113" s="173"/>
      <c r="T113" s="121"/>
      <c r="AT113" s="122" t="s">
        <v>117</v>
      </c>
      <c r="AU113" s="122" t="s">
        <v>72</v>
      </c>
      <c r="AV113" s="122" t="s">
        <v>72</v>
      </c>
      <c r="AW113" s="122" t="s">
        <v>95</v>
      </c>
      <c r="AX113" s="122" t="s">
        <v>18</v>
      </c>
      <c r="AY113" s="122" t="s">
        <v>113</v>
      </c>
    </row>
    <row r="114" spans="2:63" s="103" customFormat="1" ht="30" customHeight="1">
      <c r="B114" s="188"/>
      <c r="C114" s="189"/>
      <c r="D114" s="190"/>
      <c r="E114" s="194"/>
      <c r="F114" s="194" t="s">
        <v>146</v>
      </c>
      <c r="G114" s="189"/>
      <c r="H114" s="214"/>
      <c r="I114" s="214"/>
      <c r="J114" s="195">
        <f>J115+J116+J117</f>
        <v>0</v>
      </c>
      <c r="K114" s="189"/>
      <c r="L114" s="190"/>
      <c r="M114" s="172"/>
      <c r="P114" s="106">
        <f>$P$115+SUM($P$116:$P$119)</f>
        <v>0</v>
      </c>
      <c r="R114" s="106">
        <f>$R$115+SUM($R$116:$R$119)</f>
        <v>0</v>
      </c>
      <c r="T114" s="107">
        <f>$T$115+SUM($T$116:$T$119)</f>
        <v>0</v>
      </c>
      <c r="AR114" s="104" t="s">
        <v>18</v>
      </c>
      <c r="AT114" s="104" t="s">
        <v>64</v>
      </c>
      <c r="AU114" s="104" t="s">
        <v>18</v>
      </c>
      <c r="AY114" s="104" t="s">
        <v>113</v>
      </c>
      <c r="BK114" s="108">
        <f>$BK$115+SUM($BK$116:$BK$119)</f>
        <v>0</v>
      </c>
    </row>
    <row r="115" spans="2:65" s="6" customFormat="1" ht="24" customHeight="1">
      <c r="B115" s="178"/>
      <c r="C115" s="109">
        <v>16</v>
      </c>
      <c r="D115" s="109" t="s">
        <v>115</v>
      </c>
      <c r="E115" s="110"/>
      <c r="F115" s="111" t="s">
        <v>147</v>
      </c>
      <c r="G115" s="112"/>
      <c r="H115" s="154">
        <v>1</v>
      </c>
      <c r="I115" s="155">
        <v>0</v>
      </c>
      <c r="J115" s="145">
        <f>ROUND($I$115*$H$115,2)</f>
        <v>0</v>
      </c>
      <c r="K115" s="196"/>
      <c r="L115" s="235"/>
      <c r="M115" s="115"/>
      <c r="N115" s="116" t="s">
        <v>36</v>
      </c>
      <c r="Q115" s="117">
        <v>0</v>
      </c>
      <c r="R115" s="117">
        <f>$Q$115*$H$115</f>
        <v>0</v>
      </c>
      <c r="S115" s="117">
        <v>0</v>
      </c>
      <c r="T115" s="118">
        <f>$S$115*$H$115</f>
        <v>0</v>
      </c>
      <c r="AR115" s="67" t="s">
        <v>116</v>
      </c>
      <c r="AT115" s="67" t="s">
        <v>115</v>
      </c>
      <c r="AU115" s="67" t="s">
        <v>72</v>
      </c>
      <c r="AY115" s="6" t="s">
        <v>113</v>
      </c>
      <c r="BE115" s="119">
        <f>IF($N$115="základní",$J$115,0)</f>
        <v>0</v>
      </c>
      <c r="BF115" s="119">
        <f>IF($N$115="snížená",$J$115,0)</f>
        <v>0</v>
      </c>
      <c r="BG115" s="119">
        <f>IF($N$115="zákl. přenesená",$J$115,0)</f>
        <v>0</v>
      </c>
      <c r="BH115" s="119">
        <f>IF($N$115="sníž. přenesená",$J$115,0)</f>
        <v>0</v>
      </c>
      <c r="BI115" s="119">
        <f>IF($N$115="nulová",$J$115,0)</f>
        <v>0</v>
      </c>
      <c r="BJ115" s="67" t="s">
        <v>18</v>
      </c>
      <c r="BK115" s="119">
        <f>ROUND($I$115*$H$115,2)</f>
        <v>0</v>
      </c>
      <c r="BL115" s="67" t="s">
        <v>116</v>
      </c>
      <c r="BM115" s="67" t="s">
        <v>148</v>
      </c>
    </row>
    <row r="116" spans="2:65" s="6" customFormat="1" ht="13.5" customHeight="1">
      <c r="B116" s="178"/>
      <c r="C116" s="112">
        <v>17</v>
      </c>
      <c r="D116" s="112" t="s">
        <v>115</v>
      </c>
      <c r="E116" s="110"/>
      <c r="F116" s="111" t="s">
        <v>149</v>
      </c>
      <c r="G116" s="112"/>
      <c r="H116" s="154">
        <v>1</v>
      </c>
      <c r="I116" s="155">
        <v>0</v>
      </c>
      <c r="J116" s="145">
        <f>ROUND($I$116*$H$116,2)</f>
        <v>0</v>
      </c>
      <c r="K116" s="196"/>
      <c r="L116" s="171"/>
      <c r="M116" s="115"/>
      <c r="N116" s="116" t="s">
        <v>36</v>
      </c>
      <c r="Q116" s="117">
        <v>0</v>
      </c>
      <c r="R116" s="117">
        <f>$Q$116*$H$116</f>
        <v>0</v>
      </c>
      <c r="S116" s="117">
        <v>0</v>
      </c>
      <c r="T116" s="118">
        <f>$S$116*$H$116</f>
        <v>0</v>
      </c>
      <c r="AR116" s="67" t="s">
        <v>116</v>
      </c>
      <c r="AT116" s="67" t="s">
        <v>115</v>
      </c>
      <c r="AU116" s="67" t="s">
        <v>72</v>
      </c>
      <c r="AY116" s="67" t="s">
        <v>113</v>
      </c>
      <c r="BE116" s="119">
        <f>IF($N$116="základní",$J$116,0)</f>
        <v>0</v>
      </c>
      <c r="BF116" s="119">
        <f>IF($N$116="snížená",$J$116,0)</f>
        <v>0</v>
      </c>
      <c r="BG116" s="119">
        <f>IF($N$116="zákl. přenesená",$J$116,0)</f>
        <v>0</v>
      </c>
      <c r="BH116" s="119">
        <f>IF($N$116="sníž. přenesená",$J$116,0)</f>
        <v>0</v>
      </c>
      <c r="BI116" s="119">
        <f>IF($N$116="nulová",$J$116,0)</f>
        <v>0</v>
      </c>
      <c r="BJ116" s="67" t="s">
        <v>18</v>
      </c>
      <c r="BK116" s="119">
        <f>ROUND($I$116*$H$116,2)</f>
        <v>0</v>
      </c>
      <c r="BL116" s="67" t="s">
        <v>116</v>
      </c>
      <c r="BM116" s="67" t="s">
        <v>150</v>
      </c>
    </row>
    <row r="117" spans="2:65" s="6" customFormat="1" ht="13.5" customHeight="1">
      <c r="B117" s="178"/>
      <c r="C117" s="112">
        <v>18</v>
      </c>
      <c r="D117" s="112" t="s">
        <v>115</v>
      </c>
      <c r="E117" s="110"/>
      <c r="F117" s="140" t="s">
        <v>151</v>
      </c>
      <c r="G117" s="112"/>
      <c r="H117" s="154">
        <v>1</v>
      </c>
      <c r="I117" s="155">
        <v>0</v>
      </c>
      <c r="J117" s="145">
        <f>ROUND($I$117*$H$117,2)</f>
        <v>0</v>
      </c>
      <c r="K117" s="196"/>
      <c r="L117" s="238"/>
      <c r="M117" s="115"/>
      <c r="N117" s="116" t="s">
        <v>36</v>
      </c>
      <c r="Q117" s="117">
        <v>0</v>
      </c>
      <c r="R117" s="117">
        <f>$Q$117*$H$117</f>
        <v>0</v>
      </c>
      <c r="S117" s="117">
        <v>0</v>
      </c>
      <c r="T117" s="118">
        <f>$S$117*$H$117</f>
        <v>0</v>
      </c>
      <c r="AR117" s="67" t="s">
        <v>116</v>
      </c>
      <c r="AT117" s="67" t="s">
        <v>115</v>
      </c>
      <c r="AU117" s="67" t="s">
        <v>72</v>
      </c>
      <c r="AY117" s="67" t="s">
        <v>113</v>
      </c>
      <c r="BE117" s="119">
        <f>IF($N$117="základní",$J$117,0)</f>
        <v>0</v>
      </c>
      <c r="BF117" s="119">
        <f>IF($N$117="snížená",$J$117,0)</f>
        <v>0</v>
      </c>
      <c r="BG117" s="119">
        <f>IF($N$117="zákl. přenesená",$J$117,0)</f>
        <v>0</v>
      </c>
      <c r="BH117" s="119">
        <f>IF($N$117="sníž. přenesená",$J$117,0)</f>
        <v>0</v>
      </c>
      <c r="BI117" s="119">
        <f>IF($N$117="nulová",$J$117,0)</f>
        <v>0</v>
      </c>
      <c r="BJ117" s="67" t="s">
        <v>18</v>
      </c>
      <c r="BK117" s="119">
        <f>ROUND($I$117*$H$117,2)</f>
        <v>0</v>
      </c>
      <c r="BL117" s="67" t="s">
        <v>116</v>
      </c>
      <c r="BM117" s="67" t="s">
        <v>152</v>
      </c>
    </row>
    <row r="118" spans="2:51" s="6" customFormat="1" ht="13.5" customHeight="1">
      <c r="B118" s="197"/>
      <c r="C118" s="180"/>
      <c r="D118" s="209"/>
      <c r="E118" s="180"/>
      <c r="F118" s="200"/>
      <c r="G118" s="180"/>
      <c r="H118" s="168"/>
      <c r="I118" s="201"/>
      <c r="J118" s="202"/>
      <c r="K118" s="202"/>
      <c r="L118" s="210"/>
      <c r="M118" s="173"/>
      <c r="T118" s="121"/>
      <c r="AT118" s="122" t="s">
        <v>117</v>
      </c>
      <c r="AU118" s="122" t="s">
        <v>72</v>
      </c>
      <c r="AV118" s="122" t="s">
        <v>72</v>
      </c>
      <c r="AW118" s="122" t="s">
        <v>65</v>
      </c>
      <c r="AX118" s="122" t="s">
        <v>18</v>
      </c>
      <c r="AY118" s="122" t="s">
        <v>113</v>
      </c>
    </row>
    <row r="119" spans="2:63" s="103" customFormat="1" ht="23.25" customHeight="1">
      <c r="B119" s="188"/>
      <c r="C119" s="189"/>
      <c r="D119" s="190"/>
      <c r="E119" s="194"/>
      <c r="F119" s="194" t="s">
        <v>153</v>
      </c>
      <c r="G119" s="189"/>
      <c r="H119" s="214"/>
      <c r="I119" s="214"/>
      <c r="J119" s="195">
        <f>$BK$119</f>
        <v>0</v>
      </c>
      <c r="K119" s="189"/>
      <c r="L119" s="190"/>
      <c r="M119" s="172"/>
      <c r="P119" s="106">
        <f>SUM($P$120:$P$139)</f>
        <v>0</v>
      </c>
      <c r="R119" s="106">
        <f>SUM($R$120:$R$139)</f>
        <v>0</v>
      </c>
      <c r="T119" s="107">
        <f>SUM($T$120:$T$139)</f>
        <v>0</v>
      </c>
      <c r="AR119" s="104" t="s">
        <v>18</v>
      </c>
      <c r="AT119" s="104" t="s">
        <v>64</v>
      </c>
      <c r="AU119" s="104" t="s">
        <v>72</v>
      </c>
      <c r="AY119" s="104" t="s">
        <v>113</v>
      </c>
      <c r="BK119" s="108">
        <f>SUM($BK$120:$BK$139)</f>
        <v>0</v>
      </c>
    </row>
    <row r="120" spans="2:65" s="6" customFormat="1" ht="13.5" customHeight="1">
      <c r="B120" s="178"/>
      <c r="C120" s="109">
        <v>19</v>
      </c>
      <c r="D120" s="109" t="s">
        <v>115</v>
      </c>
      <c r="E120" s="110"/>
      <c r="F120" s="111" t="s">
        <v>154</v>
      </c>
      <c r="G120" s="112"/>
      <c r="H120" s="154">
        <v>1</v>
      </c>
      <c r="I120" s="155">
        <v>0</v>
      </c>
      <c r="J120" s="145">
        <f>ROUND($I$120*$H$120,2)</f>
        <v>0</v>
      </c>
      <c r="K120" s="196"/>
      <c r="L120" s="239"/>
      <c r="M120" s="115"/>
      <c r="N120" s="116" t="s">
        <v>36</v>
      </c>
      <c r="Q120" s="117">
        <v>0</v>
      </c>
      <c r="R120" s="117">
        <f>$Q$120*$H$120</f>
        <v>0</v>
      </c>
      <c r="S120" s="117">
        <v>0</v>
      </c>
      <c r="T120" s="118">
        <f>$S$120*$H$120</f>
        <v>0</v>
      </c>
      <c r="AR120" s="67" t="s">
        <v>116</v>
      </c>
      <c r="AT120" s="67" t="s">
        <v>115</v>
      </c>
      <c r="AU120" s="67" t="s">
        <v>114</v>
      </c>
      <c r="AY120" s="6" t="s">
        <v>113</v>
      </c>
      <c r="BE120" s="119">
        <f>IF($N$120="základní",$J$120,0)</f>
        <v>0</v>
      </c>
      <c r="BF120" s="119">
        <f>IF($N$120="snížená",$J$120,0)</f>
        <v>0</v>
      </c>
      <c r="BG120" s="119">
        <f>IF($N$120="zákl. přenesená",$J$120,0)</f>
        <v>0</v>
      </c>
      <c r="BH120" s="119">
        <f>IF($N$120="sníž. přenesená",$J$120,0)</f>
        <v>0</v>
      </c>
      <c r="BI120" s="119">
        <f>IF($N$120="nulová",$J$120,0)</f>
        <v>0</v>
      </c>
      <c r="BJ120" s="67" t="s">
        <v>18</v>
      </c>
      <c r="BK120" s="119">
        <f>ROUND($I$120*$H$120,2)</f>
        <v>0</v>
      </c>
      <c r="BL120" s="67" t="s">
        <v>116</v>
      </c>
      <c r="BM120" s="67" t="s">
        <v>155</v>
      </c>
    </row>
    <row r="121" spans="2:51" s="6" customFormat="1" ht="13.5" customHeight="1">
      <c r="B121" s="197"/>
      <c r="C121" s="180"/>
      <c r="D121" s="198"/>
      <c r="E121" s="199"/>
      <c r="F121" s="200"/>
      <c r="G121" s="180"/>
      <c r="H121" s="168"/>
      <c r="I121" s="201"/>
      <c r="J121" s="202"/>
      <c r="K121" s="202"/>
      <c r="L121" s="210"/>
      <c r="M121" s="173"/>
      <c r="T121" s="121"/>
      <c r="AT121" s="122" t="s">
        <v>117</v>
      </c>
      <c r="AU121" s="122" t="s">
        <v>114</v>
      </c>
      <c r="AV121" s="122" t="s">
        <v>72</v>
      </c>
      <c r="AW121" s="122" t="s">
        <v>95</v>
      </c>
      <c r="AX121" s="122" t="s">
        <v>18</v>
      </c>
      <c r="AY121" s="122" t="s">
        <v>113</v>
      </c>
    </row>
    <row r="122" spans="2:65" s="6" customFormat="1" ht="13.5" customHeight="1">
      <c r="B122" s="178"/>
      <c r="C122" s="109">
        <v>20</v>
      </c>
      <c r="D122" s="109" t="s">
        <v>115</v>
      </c>
      <c r="E122" s="110"/>
      <c r="F122" s="111" t="s">
        <v>156</v>
      </c>
      <c r="G122" s="112"/>
      <c r="H122" s="154">
        <v>1</v>
      </c>
      <c r="I122" s="155">
        <v>0</v>
      </c>
      <c r="J122" s="145">
        <f>ROUND($I$122*$H$122,2)</f>
        <v>0</v>
      </c>
      <c r="K122" s="196"/>
      <c r="L122" s="239"/>
      <c r="M122" s="115"/>
      <c r="N122" s="116" t="s">
        <v>36</v>
      </c>
      <c r="Q122" s="117">
        <v>0</v>
      </c>
      <c r="R122" s="117">
        <f>$Q$122*$H$122</f>
        <v>0</v>
      </c>
      <c r="S122" s="117">
        <v>0</v>
      </c>
      <c r="T122" s="118">
        <f>$S$122*$H$122</f>
        <v>0</v>
      </c>
      <c r="AR122" s="67" t="s">
        <v>116</v>
      </c>
      <c r="AT122" s="67" t="s">
        <v>115</v>
      </c>
      <c r="AU122" s="67" t="s">
        <v>114</v>
      </c>
      <c r="AY122" s="6" t="s">
        <v>113</v>
      </c>
      <c r="BE122" s="119">
        <f>IF($N$122="základní",$J$122,0)</f>
        <v>0</v>
      </c>
      <c r="BF122" s="119">
        <f>IF($N$122="snížená",$J$122,0)</f>
        <v>0</v>
      </c>
      <c r="BG122" s="119">
        <f>IF($N$122="zákl. přenesená",$J$122,0)</f>
        <v>0</v>
      </c>
      <c r="BH122" s="119">
        <f>IF($N$122="sníž. přenesená",$J$122,0)</f>
        <v>0</v>
      </c>
      <c r="BI122" s="119">
        <f>IF($N$122="nulová",$J$122,0)</f>
        <v>0</v>
      </c>
      <c r="BJ122" s="67" t="s">
        <v>18</v>
      </c>
      <c r="BK122" s="119">
        <f>ROUND($I$122*$H$122,2)</f>
        <v>0</v>
      </c>
      <c r="BL122" s="67" t="s">
        <v>116</v>
      </c>
      <c r="BM122" s="67" t="s">
        <v>157</v>
      </c>
    </row>
    <row r="123" spans="2:51" s="6" customFormat="1" ht="13.5" customHeight="1">
      <c r="B123" s="197"/>
      <c r="C123" s="180"/>
      <c r="D123" s="198"/>
      <c r="E123" s="199"/>
      <c r="F123" s="199"/>
      <c r="G123" s="180"/>
      <c r="H123" s="168"/>
      <c r="I123" s="201"/>
      <c r="J123" s="202"/>
      <c r="K123" s="202"/>
      <c r="L123" s="210"/>
      <c r="M123" s="173"/>
      <c r="T123" s="121"/>
      <c r="AT123" s="122" t="s">
        <v>117</v>
      </c>
      <c r="AU123" s="122" t="s">
        <v>114</v>
      </c>
      <c r="AV123" s="122" t="s">
        <v>72</v>
      </c>
      <c r="AW123" s="122" t="s">
        <v>95</v>
      </c>
      <c r="AX123" s="122" t="s">
        <v>18</v>
      </c>
      <c r="AY123" s="122" t="s">
        <v>113</v>
      </c>
    </row>
    <row r="124" spans="2:65" s="6" customFormat="1" ht="13.5" customHeight="1">
      <c r="B124" s="178"/>
      <c r="C124" s="109">
        <v>21</v>
      </c>
      <c r="D124" s="109" t="s">
        <v>115</v>
      </c>
      <c r="E124" s="110"/>
      <c r="F124" s="111" t="s">
        <v>158</v>
      </c>
      <c r="G124" s="112"/>
      <c r="H124" s="154">
        <v>1</v>
      </c>
      <c r="I124" s="155">
        <v>0</v>
      </c>
      <c r="J124" s="145">
        <f>ROUND($I$124*$H$124,2)</f>
        <v>0</v>
      </c>
      <c r="K124" s="196"/>
      <c r="L124" s="239"/>
      <c r="M124" s="115"/>
      <c r="N124" s="116" t="s">
        <v>36</v>
      </c>
      <c r="Q124" s="117">
        <v>0</v>
      </c>
      <c r="R124" s="117">
        <f>$Q$124*$H$124</f>
        <v>0</v>
      </c>
      <c r="S124" s="117">
        <v>0</v>
      </c>
      <c r="T124" s="118">
        <f>$S$124*$H$124</f>
        <v>0</v>
      </c>
      <c r="AR124" s="67" t="s">
        <v>116</v>
      </c>
      <c r="AT124" s="67" t="s">
        <v>115</v>
      </c>
      <c r="AU124" s="67" t="s">
        <v>114</v>
      </c>
      <c r="AY124" s="6" t="s">
        <v>113</v>
      </c>
      <c r="BE124" s="119">
        <f>IF($N$124="základní",$J$124,0)</f>
        <v>0</v>
      </c>
      <c r="BF124" s="119">
        <f>IF($N$124="snížená",$J$124,0)</f>
        <v>0</v>
      </c>
      <c r="BG124" s="119">
        <f>IF($N$124="zákl. přenesená",$J$124,0)</f>
        <v>0</v>
      </c>
      <c r="BH124" s="119">
        <f>IF($N$124="sníž. přenesená",$J$124,0)</f>
        <v>0</v>
      </c>
      <c r="BI124" s="119">
        <f>IF($N$124="nulová",$J$124,0)</f>
        <v>0</v>
      </c>
      <c r="BJ124" s="67" t="s">
        <v>18</v>
      </c>
      <c r="BK124" s="119">
        <f>ROUND($I$124*$H$124,2)</f>
        <v>0</v>
      </c>
      <c r="BL124" s="67" t="s">
        <v>116</v>
      </c>
      <c r="BM124" s="67" t="s">
        <v>159</v>
      </c>
    </row>
    <row r="125" spans="2:51" s="6" customFormat="1" ht="13.5" customHeight="1">
      <c r="B125" s="197"/>
      <c r="C125" s="180"/>
      <c r="D125" s="198"/>
      <c r="E125" s="199"/>
      <c r="F125" s="199"/>
      <c r="G125" s="180"/>
      <c r="H125" s="168"/>
      <c r="I125" s="201"/>
      <c r="J125" s="202"/>
      <c r="K125" s="202"/>
      <c r="L125" s="210"/>
      <c r="M125" s="173"/>
      <c r="T125" s="121"/>
      <c r="AT125" s="122" t="s">
        <v>117</v>
      </c>
      <c r="AU125" s="122" t="s">
        <v>114</v>
      </c>
      <c r="AV125" s="122" t="s">
        <v>72</v>
      </c>
      <c r="AW125" s="122" t="s">
        <v>95</v>
      </c>
      <c r="AX125" s="122" t="s">
        <v>18</v>
      </c>
      <c r="AY125" s="122" t="s">
        <v>113</v>
      </c>
    </row>
    <row r="126" spans="2:65" s="6" customFormat="1" ht="13.5" customHeight="1">
      <c r="B126" s="178"/>
      <c r="C126" s="109">
        <v>22</v>
      </c>
      <c r="D126" s="109" t="s">
        <v>115</v>
      </c>
      <c r="E126" s="110"/>
      <c r="F126" s="111" t="s">
        <v>160</v>
      </c>
      <c r="G126" s="112"/>
      <c r="H126" s="154">
        <v>1</v>
      </c>
      <c r="I126" s="155">
        <v>0</v>
      </c>
      <c r="J126" s="145">
        <f>ROUND($I$126*$H$126,2)</f>
        <v>0</v>
      </c>
      <c r="K126" s="196"/>
      <c r="L126" s="239"/>
      <c r="M126" s="115"/>
      <c r="N126" s="116" t="s">
        <v>36</v>
      </c>
      <c r="Q126" s="117">
        <v>0</v>
      </c>
      <c r="R126" s="117">
        <f>$Q$126*$H$126</f>
        <v>0</v>
      </c>
      <c r="S126" s="117">
        <v>0</v>
      </c>
      <c r="T126" s="118">
        <f>$S$126*$H$126</f>
        <v>0</v>
      </c>
      <c r="AR126" s="67" t="s">
        <v>116</v>
      </c>
      <c r="AT126" s="67" t="s">
        <v>115</v>
      </c>
      <c r="AU126" s="67" t="s">
        <v>114</v>
      </c>
      <c r="AY126" s="6" t="s">
        <v>113</v>
      </c>
      <c r="BE126" s="119">
        <f>IF($N$126="základní",$J$126,0)</f>
        <v>0</v>
      </c>
      <c r="BF126" s="119">
        <f>IF($N$126="snížená",$J$126,0)</f>
        <v>0</v>
      </c>
      <c r="BG126" s="119">
        <f>IF($N$126="zákl. přenesená",$J$126,0)</f>
        <v>0</v>
      </c>
      <c r="BH126" s="119">
        <f>IF($N$126="sníž. přenesená",$J$126,0)</f>
        <v>0</v>
      </c>
      <c r="BI126" s="119">
        <f>IF($N$126="nulová",$J$126,0)</f>
        <v>0</v>
      </c>
      <c r="BJ126" s="67" t="s">
        <v>18</v>
      </c>
      <c r="BK126" s="119">
        <f>ROUND($I$126*$H$126,2)</f>
        <v>0</v>
      </c>
      <c r="BL126" s="67" t="s">
        <v>116</v>
      </c>
      <c r="BM126" s="67" t="s">
        <v>161</v>
      </c>
    </row>
    <row r="127" spans="2:65" s="6" customFormat="1" ht="30" customHeight="1">
      <c r="B127" s="178"/>
      <c r="C127" s="189"/>
      <c r="D127" s="190"/>
      <c r="E127" s="194"/>
      <c r="F127" s="194" t="s">
        <v>315</v>
      </c>
      <c r="G127" s="189"/>
      <c r="H127" s="189"/>
      <c r="I127" s="189"/>
      <c r="J127" s="195">
        <f>J128+J130+J132+J134+J136+J138</f>
        <v>0</v>
      </c>
      <c r="K127" s="189"/>
      <c r="L127" s="147"/>
      <c r="M127" s="240"/>
      <c r="N127" s="116"/>
      <c r="Q127" s="117"/>
      <c r="R127" s="117"/>
      <c r="S127" s="117"/>
      <c r="T127" s="118"/>
      <c r="AR127" s="67"/>
      <c r="AT127" s="67"/>
      <c r="AU127" s="67"/>
      <c r="BE127" s="119"/>
      <c r="BF127" s="119"/>
      <c r="BG127" s="119"/>
      <c r="BH127" s="119"/>
      <c r="BI127" s="119"/>
      <c r="BJ127" s="67"/>
      <c r="BK127" s="119"/>
      <c r="BL127" s="67"/>
      <c r="BM127" s="67"/>
    </row>
    <row r="128" spans="2:65" s="6" customFormat="1" ht="13.5" customHeight="1">
      <c r="B128" s="178"/>
      <c r="C128" s="109">
        <v>23</v>
      </c>
      <c r="D128" s="169" t="s">
        <v>314</v>
      </c>
      <c r="E128" s="110"/>
      <c r="F128" s="140" t="s">
        <v>313</v>
      </c>
      <c r="G128" s="141"/>
      <c r="H128" s="154">
        <v>1</v>
      </c>
      <c r="I128" s="155">
        <v>0</v>
      </c>
      <c r="J128" s="145">
        <f>I128*H128</f>
        <v>0</v>
      </c>
      <c r="K128" s="196"/>
      <c r="L128" s="235"/>
      <c r="M128" s="170"/>
      <c r="N128" s="116"/>
      <c r="Q128" s="117"/>
      <c r="R128" s="117"/>
      <c r="S128" s="117"/>
      <c r="T128" s="118"/>
      <c r="AR128" s="67"/>
      <c r="AT128" s="67"/>
      <c r="AU128" s="67"/>
      <c r="BE128" s="119"/>
      <c r="BF128" s="119"/>
      <c r="BG128" s="119"/>
      <c r="BH128" s="119"/>
      <c r="BI128" s="119"/>
      <c r="BJ128" s="67"/>
      <c r="BK128" s="119"/>
      <c r="BL128" s="67"/>
      <c r="BM128" s="67"/>
    </row>
    <row r="129" spans="2:65" s="6" customFormat="1" ht="13.5" customHeight="1">
      <c r="B129" s="178"/>
      <c r="C129" s="180"/>
      <c r="D129" s="198"/>
      <c r="E129" s="199"/>
      <c r="F129" s="200"/>
      <c r="G129" s="180"/>
      <c r="H129" s="168"/>
      <c r="I129" s="201"/>
      <c r="J129" s="145"/>
      <c r="K129" s="202"/>
      <c r="L129" s="171"/>
      <c r="M129" s="170"/>
      <c r="N129" s="116"/>
      <c r="Q129" s="117"/>
      <c r="R129" s="117"/>
      <c r="S129" s="117"/>
      <c r="T129" s="118"/>
      <c r="AR129" s="67"/>
      <c r="AT129" s="67"/>
      <c r="AU129" s="67"/>
      <c r="BE129" s="119"/>
      <c r="BF129" s="119"/>
      <c r="BG129" s="119"/>
      <c r="BH129" s="119"/>
      <c r="BI129" s="119"/>
      <c r="BJ129" s="67"/>
      <c r="BK129" s="119"/>
      <c r="BL129" s="67"/>
      <c r="BM129" s="67"/>
    </row>
    <row r="130" spans="2:65" s="6" customFormat="1" ht="13.5" customHeight="1">
      <c r="B130" s="178"/>
      <c r="C130" s="109">
        <v>24</v>
      </c>
      <c r="D130" s="169" t="s">
        <v>314</v>
      </c>
      <c r="E130" s="110"/>
      <c r="F130" s="111" t="s">
        <v>121</v>
      </c>
      <c r="G130" s="112"/>
      <c r="H130" s="154">
        <v>1</v>
      </c>
      <c r="I130" s="155">
        <v>0</v>
      </c>
      <c r="J130" s="145">
        <f aca="true" t="shared" si="0" ref="J130:J138">I130*H130</f>
        <v>0</v>
      </c>
      <c r="K130" s="196"/>
      <c r="L130" s="171"/>
      <c r="M130" s="170"/>
      <c r="N130" s="116"/>
      <c r="Q130" s="117"/>
      <c r="R130" s="117"/>
      <c r="S130" s="117"/>
      <c r="T130" s="118"/>
      <c r="AR130" s="67"/>
      <c r="AT130" s="67"/>
      <c r="AU130" s="67"/>
      <c r="BE130" s="119"/>
      <c r="BF130" s="119"/>
      <c r="BG130" s="119"/>
      <c r="BH130" s="119"/>
      <c r="BI130" s="119"/>
      <c r="BJ130" s="67"/>
      <c r="BK130" s="119"/>
      <c r="BL130" s="67"/>
      <c r="BM130" s="67"/>
    </row>
    <row r="131" spans="2:65" s="6" customFormat="1" ht="13.5" customHeight="1">
      <c r="B131" s="178"/>
      <c r="C131" s="180"/>
      <c r="D131" s="198"/>
      <c r="E131" s="199"/>
      <c r="F131" s="200"/>
      <c r="G131" s="180"/>
      <c r="H131" s="168"/>
      <c r="I131" s="201"/>
      <c r="J131" s="202"/>
      <c r="K131" s="202"/>
      <c r="L131" s="171"/>
      <c r="M131" s="170"/>
      <c r="N131" s="116"/>
      <c r="Q131" s="117"/>
      <c r="R131" s="117"/>
      <c r="S131" s="117"/>
      <c r="T131" s="118"/>
      <c r="AR131" s="67"/>
      <c r="AT131" s="67"/>
      <c r="AU131" s="67"/>
      <c r="BE131" s="119"/>
      <c r="BF131" s="119"/>
      <c r="BG131" s="119"/>
      <c r="BH131" s="119"/>
      <c r="BI131" s="119"/>
      <c r="BJ131" s="67"/>
      <c r="BK131" s="119"/>
      <c r="BL131" s="67"/>
      <c r="BM131" s="67"/>
    </row>
    <row r="132" spans="2:65" s="6" customFormat="1" ht="13.5" customHeight="1">
      <c r="B132" s="178"/>
      <c r="C132" s="109">
        <v>25</v>
      </c>
      <c r="D132" s="169" t="s">
        <v>314</v>
      </c>
      <c r="E132" s="110"/>
      <c r="F132" s="140" t="s">
        <v>309</v>
      </c>
      <c r="G132" s="112"/>
      <c r="H132" s="154">
        <v>1</v>
      </c>
      <c r="I132" s="155">
        <v>0</v>
      </c>
      <c r="J132" s="145">
        <f t="shared" si="0"/>
        <v>0</v>
      </c>
      <c r="K132" s="196"/>
      <c r="L132" s="171"/>
      <c r="M132" s="170"/>
      <c r="N132" s="116"/>
      <c r="Q132" s="117"/>
      <c r="R132" s="117"/>
      <c r="S132" s="117"/>
      <c r="T132" s="118"/>
      <c r="AR132" s="67"/>
      <c r="AT132" s="67"/>
      <c r="AU132" s="67"/>
      <c r="BE132" s="119"/>
      <c r="BF132" s="119"/>
      <c r="BG132" s="119"/>
      <c r="BH132" s="119"/>
      <c r="BI132" s="119"/>
      <c r="BJ132" s="67"/>
      <c r="BK132" s="119"/>
      <c r="BL132" s="67"/>
      <c r="BM132" s="67"/>
    </row>
    <row r="133" spans="2:65" s="6" customFormat="1" ht="13.5" customHeight="1">
      <c r="B133" s="178"/>
      <c r="C133" s="150"/>
      <c r="D133" s="151"/>
      <c r="E133" s="152"/>
      <c r="F133" s="153"/>
      <c r="G133" s="150"/>
      <c r="H133" s="158"/>
      <c r="I133" s="159"/>
      <c r="J133" s="202"/>
      <c r="K133" s="202"/>
      <c r="L133" s="171"/>
      <c r="M133" s="170"/>
      <c r="N133" s="116"/>
      <c r="Q133" s="117"/>
      <c r="R133" s="117"/>
      <c r="S133" s="117"/>
      <c r="T133" s="118"/>
      <c r="AR133" s="67"/>
      <c r="AT133" s="67"/>
      <c r="AU133" s="67"/>
      <c r="BE133" s="119"/>
      <c r="BF133" s="119"/>
      <c r="BG133" s="119"/>
      <c r="BH133" s="119"/>
      <c r="BI133" s="119"/>
      <c r="BJ133" s="67"/>
      <c r="BK133" s="119"/>
      <c r="BL133" s="67"/>
      <c r="BM133" s="67"/>
    </row>
    <row r="134" spans="2:65" s="6" customFormat="1" ht="13.5" customHeight="1">
      <c r="B134" s="178"/>
      <c r="C134" s="109">
        <v>26</v>
      </c>
      <c r="D134" s="169" t="s">
        <v>314</v>
      </c>
      <c r="E134" s="110"/>
      <c r="F134" s="140" t="s">
        <v>310</v>
      </c>
      <c r="G134" s="141"/>
      <c r="H134" s="154">
        <v>1</v>
      </c>
      <c r="I134" s="155">
        <v>0</v>
      </c>
      <c r="J134" s="145">
        <f t="shared" si="0"/>
        <v>0</v>
      </c>
      <c r="K134" s="196"/>
      <c r="L134" s="171"/>
      <c r="M134" s="170"/>
      <c r="N134" s="116"/>
      <c r="Q134" s="117"/>
      <c r="R134" s="117"/>
      <c r="S134" s="117"/>
      <c r="T134" s="118"/>
      <c r="AR134" s="67"/>
      <c r="AT134" s="67"/>
      <c r="AU134" s="67"/>
      <c r="BE134" s="119"/>
      <c r="BF134" s="119"/>
      <c r="BG134" s="119"/>
      <c r="BH134" s="119"/>
      <c r="BI134" s="119"/>
      <c r="BJ134" s="67"/>
      <c r="BK134" s="119"/>
      <c r="BL134" s="67"/>
      <c r="BM134" s="67"/>
    </row>
    <row r="135" spans="2:65" s="6" customFormat="1" ht="13.5" customHeight="1">
      <c r="B135" s="178"/>
      <c r="C135" s="180"/>
      <c r="D135" s="198"/>
      <c r="E135" s="199"/>
      <c r="F135" s="200"/>
      <c r="G135" s="180"/>
      <c r="H135" s="168"/>
      <c r="I135" s="201"/>
      <c r="J135" s="202"/>
      <c r="K135" s="202"/>
      <c r="L135" s="171"/>
      <c r="M135" s="170"/>
      <c r="N135" s="116"/>
      <c r="Q135" s="117"/>
      <c r="R135" s="117"/>
      <c r="S135" s="117"/>
      <c r="T135" s="118"/>
      <c r="AR135" s="67"/>
      <c r="AT135" s="67"/>
      <c r="AU135" s="67"/>
      <c r="BE135" s="119"/>
      <c r="BF135" s="119"/>
      <c r="BG135" s="119"/>
      <c r="BH135" s="119"/>
      <c r="BI135" s="119"/>
      <c r="BJ135" s="67"/>
      <c r="BK135" s="119"/>
      <c r="BL135" s="67"/>
      <c r="BM135" s="67"/>
    </row>
    <row r="136" spans="2:65" s="6" customFormat="1" ht="13.5" customHeight="1">
      <c r="B136" s="178"/>
      <c r="C136" s="109">
        <v>27</v>
      </c>
      <c r="D136" s="169" t="s">
        <v>314</v>
      </c>
      <c r="E136" s="110"/>
      <c r="F136" s="140" t="s">
        <v>312</v>
      </c>
      <c r="G136" s="112"/>
      <c r="H136" s="154">
        <v>1</v>
      </c>
      <c r="I136" s="155">
        <v>0</v>
      </c>
      <c r="J136" s="145">
        <f t="shared" si="0"/>
        <v>0</v>
      </c>
      <c r="K136" s="196"/>
      <c r="L136" s="171"/>
      <c r="M136" s="170"/>
      <c r="N136" s="116"/>
      <c r="Q136" s="117"/>
      <c r="R136" s="117"/>
      <c r="S136" s="117"/>
      <c r="T136" s="118"/>
      <c r="AR136" s="67"/>
      <c r="AT136" s="67"/>
      <c r="AU136" s="67"/>
      <c r="BE136" s="119"/>
      <c r="BF136" s="119"/>
      <c r="BG136" s="119"/>
      <c r="BH136" s="119"/>
      <c r="BI136" s="119"/>
      <c r="BJ136" s="67"/>
      <c r="BK136" s="119"/>
      <c r="BL136" s="67"/>
      <c r="BM136" s="67"/>
    </row>
    <row r="137" spans="2:65" s="6" customFormat="1" ht="13.5" customHeight="1">
      <c r="B137" s="178"/>
      <c r="C137" s="180"/>
      <c r="D137" s="198"/>
      <c r="E137" s="199"/>
      <c r="F137" s="200"/>
      <c r="G137" s="180"/>
      <c r="H137" s="168"/>
      <c r="I137" s="201"/>
      <c r="J137" s="202"/>
      <c r="K137" s="202"/>
      <c r="L137" s="171"/>
      <c r="M137" s="170"/>
      <c r="N137" s="116"/>
      <c r="Q137" s="117"/>
      <c r="R137" s="117"/>
      <c r="S137" s="117"/>
      <c r="T137" s="118"/>
      <c r="AR137" s="67"/>
      <c r="AT137" s="67"/>
      <c r="AU137" s="67"/>
      <c r="BE137" s="119"/>
      <c r="BF137" s="119"/>
      <c r="BG137" s="119"/>
      <c r="BH137" s="119"/>
      <c r="BI137" s="119"/>
      <c r="BJ137" s="67"/>
      <c r="BK137" s="119"/>
      <c r="BL137" s="67"/>
      <c r="BM137" s="67"/>
    </row>
    <row r="138" spans="2:65" s="6" customFormat="1" ht="13.5" customHeight="1">
      <c r="B138" s="178"/>
      <c r="C138" s="109">
        <v>28</v>
      </c>
      <c r="D138" s="169" t="s">
        <v>314</v>
      </c>
      <c r="E138" s="110"/>
      <c r="F138" s="140" t="s">
        <v>311</v>
      </c>
      <c r="G138" s="112"/>
      <c r="H138" s="154">
        <v>1</v>
      </c>
      <c r="I138" s="155">
        <v>0</v>
      </c>
      <c r="J138" s="145">
        <f t="shared" si="0"/>
        <v>0</v>
      </c>
      <c r="K138" s="196"/>
      <c r="L138" s="238"/>
      <c r="M138" s="170"/>
      <c r="N138" s="116"/>
      <c r="Q138" s="117"/>
      <c r="R138" s="117"/>
      <c r="S138" s="117"/>
      <c r="T138" s="118"/>
      <c r="AR138" s="67"/>
      <c r="AT138" s="67"/>
      <c r="AU138" s="67"/>
      <c r="BE138" s="119"/>
      <c r="BF138" s="119"/>
      <c r="BG138" s="119"/>
      <c r="BH138" s="119"/>
      <c r="BI138" s="119"/>
      <c r="BJ138" s="67"/>
      <c r="BK138" s="119"/>
      <c r="BL138" s="67"/>
      <c r="BM138" s="67"/>
    </row>
    <row r="139" spans="2:51" s="6" customFormat="1" ht="13.5" customHeight="1">
      <c r="B139" s="197"/>
      <c r="C139" s="180"/>
      <c r="D139" s="198"/>
      <c r="E139" s="199"/>
      <c r="F139" s="199"/>
      <c r="G139" s="180"/>
      <c r="H139" s="206"/>
      <c r="I139" s="207"/>
      <c r="J139" s="180"/>
      <c r="K139" s="180"/>
      <c r="L139" s="210"/>
      <c r="M139" s="173"/>
      <c r="T139" s="121"/>
      <c r="AT139" s="122" t="s">
        <v>117</v>
      </c>
      <c r="AU139" s="122" t="s">
        <v>114</v>
      </c>
      <c r="AV139" s="122" t="s">
        <v>72</v>
      </c>
      <c r="AW139" s="122" t="s">
        <v>95</v>
      </c>
      <c r="AX139" s="122" t="s">
        <v>18</v>
      </c>
      <c r="AY139" s="122" t="s">
        <v>113</v>
      </c>
    </row>
    <row r="140" spans="2:63" s="103" customFormat="1" ht="23.25" customHeight="1">
      <c r="B140" s="188"/>
      <c r="C140" s="189"/>
      <c r="D140" s="190"/>
      <c r="E140" s="194"/>
      <c r="F140" s="194" t="s">
        <v>162</v>
      </c>
      <c r="G140" s="189"/>
      <c r="H140" s="214"/>
      <c r="I140" s="214"/>
      <c r="J140" s="195">
        <f>$BK$140</f>
        <v>0</v>
      </c>
      <c r="K140" s="189"/>
      <c r="L140" s="190"/>
      <c r="M140" s="172"/>
      <c r="P140" s="106">
        <f>$P$141</f>
        <v>0</v>
      </c>
      <c r="R140" s="106">
        <f>$R$141</f>
        <v>0</v>
      </c>
      <c r="T140" s="107">
        <f>$T$141</f>
        <v>0</v>
      </c>
      <c r="AR140" s="104" t="s">
        <v>18</v>
      </c>
      <c r="AT140" s="104" t="s">
        <v>64</v>
      </c>
      <c r="AU140" s="104" t="s">
        <v>18</v>
      </c>
      <c r="AY140" s="104" t="s">
        <v>113</v>
      </c>
      <c r="BK140" s="108">
        <f>$BK$141</f>
        <v>0</v>
      </c>
    </row>
    <row r="141" spans="2:65" s="6" customFormat="1" ht="13.5" customHeight="1">
      <c r="B141" s="178"/>
      <c r="C141" s="109">
        <v>29</v>
      </c>
      <c r="D141" s="109" t="s">
        <v>115</v>
      </c>
      <c r="E141" s="110"/>
      <c r="F141" s="140" t="s">
        <v>193</v>
      </c>
      <c r="G141" s="112"/>
      <c r="H141" s="154">
        <v>1</v>
      </c>
      <c r="I141" s="155">
        <v>0</v>
      </c>
      <c r="J141" s="145">
        <f>ROUND($I$141*$H$141,2)</f>
        <v>0</v>
      </c>
      <c r="K141" s="196"/>
      <c r="L141" s="239"/>
      <c r="M141" s="115"/>
      <c r="N141" s="116" t="s">
        <v>36</v>
      </c>
      <c r="Q141" s="117">
        <v>0</v>
      </c>
      <c r="R141" s="117">
        <f>$Q$141*$H$141</f>
        <v>0</v>
      </c>
      <c r="S141" s="117">
        <v>0</v>
      </c>
      <c r="T141" s="118">
        <f>$S$141*$H$141</f>
        <v>0</v>
      </c>
      <c r="AR141" s="67" t="s">
        <v>116</v>
      </c>
      <c r="AT141" s="67" t="s">
        <v>115</v>
      </c>
      <c r="AU141" s="67" t="s">
        <v>72</v>
      </c>
      <c r="AY141" s="6" t="s">
        <v>113</v>
      </c>
      <c r="BE141" s="119">
        <f>IF($N$141="základní",$J$141,0)</f>
        <v>0</v>
      </c>
      <c r="BF141" s="119">
        <f>IF($N$141="snížená",$J$141,0)</f>
        <v>0</v>
      </c>
      <c r="BG141" s="119">
        <f>IF($N$141="zákl. přenesená",$J$141,0)</f>
        <v>0</v>
      </c>
      <c r="BH141" s="119">
        <f>IF($N$141="sníž. přenesená",$J$141,0)</f>
        <v>0</v>
      </c>
      <c r="BI141" s="119">
        <f>IF($N$141="nulová",$J$141,0)</f>
        <v>0</v>
      </c>
      <c r="BJ141" s="67" t="s">
        <v>18</v>
      </c>
      <c r="BK141" s="119">
        <f>ROUND($I$141*$H$141,2)</f>
        <v>0</v>
      </c>
      <c r="BL141" s="67" t="s">
        <v>116</v>
      </c>
      <c r="BM141" s="67" t="s">
        <v>163</v>
      </c>
    </row>
    <row r="142" spans="2:63" s="103" customFormat="1" ht="38.25" customHeight="1">
      <c r="B142" s="188"/>
      <c r="C142" s="189"/>
      <c r="D142" s="190"/>
      <c r="E142" s="191"/>
      <c r="F142" s="192" t="s">
        <v>164</v>
      </c>
      <c r="G142" s="189"/>
      <c r="H142" s="214"/>
      <c r="I142" s="214"/>
      <c r="J142" s="193">
        <f>J143+J148+J228</f>
        <v>0</v>
      </c>
      <c r="K142" s="189"/>
      <c r="L142" s="190"/>
      <c r="M142" s="172"/>
      <c r="P142" s="106" t="e">
        <f>#REF!+$P$143+$P$148+#REF!+#REF!</f>
        <v>#REF!</v>
      </c>
      <c r="R142" s="106" t="e">
        <f>#REF!+$R$143+$R$148+#REF!+#REF!</f>
        <v>#REF!</v>
      </c>
      <c r="T142" s="107" t="e">
        <f>#REF!+$T$143+$T$148+#REF!+#REF!</f>
        <v>#REF!</v>
      </c>
      <c r="AR142" s="104" t="s">
        <v>72</v>
      </c>
      <c r="AT142" s="104" t="s">
        <v>64</v>
      </c>
      <c r="AU142" s="104" t="s">
        <v>65</v>
      </c>
      <c r="AY142" s="104" t="s">
        <v>113</v>
      </c>
      <c r="BK142" s="108" t="e">
        <f>#REF!+$BK$143+$BK$148+#REF!+#REF!</f>
        <v>#REF!</v>
      </c>
    </row>
    <row r="143" spans="2:63" s="103" customFormat="1" ht="30" customHeight="1">
      <c r="B143" s="188"/>
      <c r="C143" s="189"/>
      <c r="D143" s="190"/>
      <c r="E143" s="194"/>
      <c r="F143" s="194" t="s">
        <v>165</v>
      </c>
      <c r="G143" s="189"/>
      <c r="H143" s="214"/>
      <c r="I143" s="214"/>
      <c r="J143" s="195">
        <f>$BK$143</f>
        <v>0</v>
      </c>
      <c r="K143" s="189"/>
      <c r="L143" s="190"/>
      <c r="M143" s="172"/>
      <c r="P143" s="106">
        <f>SUM($P$144:$P$147)</f>
        <v>0</v>
      </c>
      <c r="R143" s="106">
        <f>SUM($R$144:$R$147)</f>
        <v>0.16</v>
      </c>
      <c r="T143" s="107">
        <f>SUM($T$144:$T$147)</f>
        <v>0.1336</v>
      </c>
      <c r="AR143" s="104" t="s">
        <v>72</v>
      </c>
      <c r="AT143" s="104" t="s">
        <v>64</v>
      </c>
      <c r="AU143" s="104" t="s">
        <v>18</v>
      </c>
      <c r="AY143" s="104" t="s">
        <v>113</v>
      </c>
      <c r="BK143" s="108">
        <f>SUM($BK$144:$BK$147)</f>
        <v>0</v>
      </c>
    </row>
    <row r="144" spans="2:65" s="6" customFormat="1" ht="13.5" customHeight="1">
      <c r="B144" s="178"/>
      <c r="C144" s="112">
        <v>30</v>
      </c>
      <c r="D144" s="112" t="s">
        <v>115</v>
      </c>
      <c r="E144" s="110"/>
      <c r="F144" s="111" t="s">
        <v>166</v>
      </c>
      <c r="G144" s="112"/>
      <c r="H144" s="154">
        <v>80</v>
      </c>
      <c r="I144" s="155">
        <v>0</v>
      </c>
      <c r="J144" s="145">
        <f>ROUND($I$144*$H$144,2)</f>
        <v>0</v>
      </c>
      <c r="K144" s="196"/>
      <c r="L144" s="235"/>
      <c r="M144" s="115"/>
      <c r="N144" s="116" t="s">
        <v>36</v>
      </c>
      <c r="Q144" s="117">
        <v>0</v>
      </c>
      <c r="R144" s="117">
        <f>$Q$144*$H$144</f>
        <v>0</v>
      </c>
      <c r="S144" s="117">
        <v>0.00167</v>
      </c>
      <c r="T144" s="118">
        <f>$S$144*$H$144</f>
        <v>0.1336</v>
      </c>
      <c r="AR144" s="67" t="s">
        <v>141</v>
      </c>
      <c r="AT144" s="67" t="s">
        <v>115</v>
      </c>
      <c r="AU144" s="67" t="s">
        <v>72</v>
      </c>
      <c r="AY144" s="67" t="s">
        <v>113</v>
      </c>
      <c r="BE144" s="119">
        <f>IF($N$144="základní",$J$144,0)</f>
        <v>0</v>
      </c>
      <c r="BF144" s="119">
        <f>IF($N$144="snížená",$J$144,0)</f>
        <v>0</v>
      </c>
      <c r="BG144" s="119">
        <f>IF($N$144="zákl. přenesená",$J$144,0)</f>
        <v>0</v>
      </c>
      <c r="BH144" s="119">
        <f>IF($N$144="sníž. přenesená",$J$144,0)</f>
        <v>0</v>
      </c>
      <c r="BI144" s="119">
        <f>IF($N$144="nulová",$J$144,0)</f>
        <v>0</v>
      </c>
      <c r="BJ144" s="67" t="s">
        <v>18</v>
      </c>
      <c r="BK144" s="119">
        <f>ROUND($I$144*$H$144,2)</f>
        <v>0</v>
      </c>
      <c r="BL144" s="67" t="s">
        <v>141</v>
      </c>
      <c r="BM144" s="67" t="s">
        <v>167</v>
      </c>
    </row>
    <row r="145" spans="2:65" s="6" customFormat="1" ht="13.5" customHeight="1">
      <c r="B145" s="178"/>
      <c r="C145" s="112">
        <v>31</v>
      </c>
      <c r="D145" s="112" t="s">
        <v>115</v>
      </c>
      <c r="E145" s="110"/>
      <c r="F145" s="140" t="s">
        <v>200</v>
      </c>
      <c r="G145" s="112"/>
      <c r="H145" s="154">
        <v>80</v>
      </c>
      <c r="I145" s="157">
        <v>0</v>
      </c>
      <c r="J145" s="114">
        <f>ROUND($I$145*$H$145,2)</f>
        <v>0</v>
      </c>
      <c r="K145" s="205"/>
      <c r="L145" s="171"/>
      <c r="M145" s="115"/>
      <c r="N145" s="116" t="s">
        <v>36</v>
      </c>
      <c r="Q145" s="117">
        <v>0.002</v>
      </c>
      <c r="R145" s="117">
        <f>$Q$145*$H$145</f>
        <v>0.16</v>
      </c>
      <c r="S145" s="117">
        <v>0</v>
      </c>
      <c r="T145" s="118">
        <f>$S$145*$H$145</f>
        <v>0</v>
      </c>
      <c r="AR145" s="67" t="s">
        <v>141</v>
      </c>
      <c r="AT145" s="67" t="s">
        <v>115</v>
      </c>
      <c r="AU145" s="67" t="s">
        <v>72</v>
      </c>
      <c r="AY145" s="67" t="s">
        <v>113</v>
      </c>
      <c r="BE145" s="119">
        <f>IF($N$145="základní",$J$145,0)</f>
        <v>0</v>
      </c>
      <c r="BF145" s="119">
        <f>IF($N$145="snížená",$J$145,0)</f>
        <v>0</v>
      </c>
      <c r="BG145" s="119">
        <f>IF($N$145="zákl. přenesená",$J$145,0)</f>
        <v>0</v>
      </c>
      <c r="BH145" s="119">
        <f>IF($N$145="sníž. přenesená",$J$145,0)</f>
        <v>0</v>
      </c>
      <c r="BI145" s="119">
        <f>IF($N$145="nulová",$J$145,0)</f>
        <v>0</v>
      </c>
      <c r="BJ145" s="67" t="s">
        <v>18</v>
      </c>
      <c r="BK145" s="119">
        <f>ROUND($I$145*$H$145,2)</f>
        <v>0</v>
      </c>
      <c r="BL145" s="67" t="s">
        <v>141</v>
      </c>
      <c r="BM145" s="67" t="s">
        <v>169</v>
      </c>
    </row>
    <row r="146" spans="2:65" s="6" customFormat="1" ht="13.5" customHeight="1">
      <c r="B146" s="178"/>
      <c r="C146" s="112">
        <v>32</v>
      </c>
      <c r="D146" s="112" t="s">
        <v>115</v>
      </c>
      <c r="E146" s="110"/>
      <c r="F146" s="140" t="s">
        <v>201</v>
      </c>
      <c r="G146" s="112"/>
      <c r="H146" s="154">
        <v>80</v>
      </c>
      <c r="I146" s="157">
        <v>0</v>
      </c>
      <c r="J146" s="114">
        <f>ROUND($I$146*$H$146,2)</f>
        <v>0</v>
      </c>
      <c r="K146" s="205"/>
      <c r="L146" s="171"/>
      <c r="M146" s="115"/>
      <c r="N146" s="116" t="s">
        <v>36</v>
      </c>
      <c r="Q146" s="117">
        <v>0</v>
      </c>
      <c r="R146" s="117">
        <f>$Q$146*$H$146</f>
        <v>0</v>
      </c>
      <c r="S146" s="117">
        <v>0</v>
      </c>
      <c r="T146" s="118">
        <f>$S$146*$H$146</f>
        <v>0</v>
      </c>
      <c r="AR146" s="67" t="s">
        <v>141</v>
      </c>
      <c r="AT146" s="67" t="s">
        <v>115</v>
      </c>
      <c r="AU146" s="67" t="s">
        <v>72</v>
      </c>
      <c r="AY146" s="67" t="s">
        <v>113</v>
      </c>
      <c r="BE146" s="119">
        <f>IF($N$146="základní",$J$146,0)</f>
        <v>0</v>
      </c>
      <c r="BF146" s="119">
        <f>IF($N$146="snížená",$J$146,0)</f>
        <v>0</v>
      </c>
      <c r="BG146" s="119">
        <f>IF($N$146="zákl. přenesená",$J$146,0)</f>
        <v>0</v>
      </c>
      <c r="BH146" s="119">
        <f>IF($N$146="sníž. přenesená",$J$146,0)</f>
        <v>0</v>
      </c>
      <c r="BI146" s="119">
        <f>IF($N$146="nulová",$J$146,0)</f>
        <v>0</v>
      </c>
      <c r="BJ146" s="67" t="s">
        <v>18</v>
      </c>
      <c r="BK146" s="119">
        <f>ROUND($I$146*$H$146,2)</f>
        <v>0</v>
      </c>
      <c r="BL146" s="67" t="s">
        <v>141</v>
      </c>
      <c r="BM146" s="67" t="s">
        <v>170</v>
      </c>
    </row>
    <row r="147" spans="2:65" s="6" customFormat="1" ht="13.5" customHeight="1">
      <c r="B147" s="178"/>
      <c r="C147" s="112">
        <v>33</v>
      </c>
      <c r="D147" s="112" t="s">
        <v>115</v>
      </c>
      <c r="E147" s="110"/>
      <c r="F147" s="140" t="s">
        <v>194</v>
      </c>
      <c r="G147" s="112"/>
      <c r="H147" s="154">
        <v>1</v>
      </c>
      <c r="I147" s="157">
        <v>0</v>
      </c>
      <c r="J147" s="114">
        <f>ROUND($I$147*$H$147,2)</f>
        <v>0</v>
      </c>
      <c r="K147" s="205"/>
      <c r="L147" s="171"/>
      <c r="M147" s="115"/>
      <c r="N147" s="116" t="s">
        <v>36</v>
      </c>
      <c r="Q147" s="117">
        <v>0</v>
      </c>
      <c r="R147" s="117">
        <f>$Q$147*$H$147</f>
        <v>0</v>
      </c>
      <c r="S147" s="117">
        <v>0</v>
      </c>
      <c r="T147" s="118">
        <f>$S$147*$H$147</f>
        <v>0</v>
      </c>
      <c r="AR147" s="67" t="s">
        <v>141</v>
      </c>
      <c r="AT147" s="67" t="s">
        <v>115</v>
      </c>
      <c r="AU147" s="67" t="s">
        <v>72</v>
      </c>
      <c r="AY147" s="67" t="s">
        <v>113</v>
      </c>
      <c r="BE147" s="119">
        <f>IF($N$147="základní",$J$147,0)</f>
        <v>0</v>
      </c>
      <c r="BF147" s="119">
        <f>IF($N$147="snížená",$J$147,0)</f>
        <v>0</v>
      </c>
      <c r="BG147" s="119">
        <f>IF($N$147="zákl. přenesená",$J$147,0)</f>
        <v>0</v>
      </c>
      <c r="BH147" s="119">
        <f>IF($N$147="sníž. přenesená",$J$147,0)</f>
        <v>0</v>
      </c>
      <c r="BI147" s="119">
        <f>IF($N$147="nulová",$J$147,0)</f>
        <v>0</v>
      </c>
      <c r="BJ147" s="67" t="s">
        <v>18</v>
      </c>
      <c r="BK147" s="119">
        <f>ROUND($I$147*$H$147,2)</f>
        <v>0</v>
      </c>
      <c r="BL147" s="67" t="s">
        <v>141</v>
      </c>
      <c r="BM147" s="67" t="s">
        <v>171</v>
      </c>
    </row>
    <row r="148" spans="2:63" s="103" customFormat="1" ht="30" customHeight="1">
      <c r="B148" s="188"/>
      <c r="C148" s="189"/>
      <c r="D148" s="190"/>
      <c r="E148" s="194"/>
      <c r="F148" s="194" t="s">
        <v>172</v>
      </c>
      <c r="G148" s="189"/>
      <c r="H148" s="214"/>
      <c r="I148" s="214"/>
      <c r="J148" s="195">
        <f>J149+J151+J153+J155+J157+J159+J161+J163+J165+J167+J169+J171+J173+J175+J177+J179+J181+J183+J185+J187+J189+J191+J193+J195+J197+J199+J201+J203+J205+J207+J209+J211+J213+J215+J217+J219+J221+J223+J225+J227</f>
        <v>0</v>
      </c>
      <c r="K148" s="180"/>
      <c r="L148" s="172"/>
      <c r="M148" s="105"/>
      <c r="P148" s="106">
        <f>SUM($P$149:$P$156)</f>
        <v>0</v>
      </c>
      <c r="R148" s="106">
        <f>SUM($R$149:$R$156)</f>
        <v>0.4670000000000001</v>
      </c>
      <c r="T148" s="107">
        <f>SUM($T$149:$T$156)</f>
        <v>0</v>
      </c>
      <c r="AR148" s="104" t="s">
        <v>72</v>
      </c>
      <c r="AT148" s="104" t="s">
        <v>64</v>
      </c>
      <c r="AU148" s="104" t="s">
        <v>18</v>
      </c>
      <c r="AY148" s="104" t="s">
        <v>113</v>
      </c>
      <c r="BK148" s="108">
        <f>SUM($BK$149:$BK$156)</f>
        <v>0</v>
      </c>
    </row>
    <row r="149" spans="2:65" s="6" customFormat="1" ht="52.5" customHeight="1">
      <c r="B149" s="178"/>
      <c r="C149" s="112">
        <v>34</v>
      </c>
      <c r="D149" s="141" t="s">
        <v>174</v>
      </c>
      <c r="E149" s="110"/>
      <c r="F149" s="140" t="s">
        <v>300</v>
      </c>
      <c r="G149" s="112"/>
      <c r="H149" s="156">
        <v>80</v>
      </c>
      <c r="I149" s="157">
        <v>0</v>
      </c>
      <c r="J149" s="114">
        <f>I149*H149</f>
        <v>0</v>
      </c>
      <c r="K149" s="205"/>
      <c r="L149" s="171"/>
      <c r="M149" s="115"/>
      <c r="N149" s="116" t="s">
        <v>36</v>
      </c>
      <c r="Q149" s="117">
        <v>0.0007</v>
      </c>
      <c r="R149" s="117">
        <f>$Q$149*$H$149</f>
        <v>0.056</v>
      </c>
      <c r="S149" s="117">
        <v>0</v>
      </c>
      <c r="T149" s="118">
        <f>$S$149*$H$149</f>
        <v>0</v>
      </c>
      <c r="AR149" s="67" t="s">
        <v>141</v>
      </c>
      <c r="AT149" s="67" t="s">
        <v>115</v>
      </c>
      <c r="AU149" s="67" t="s">
        <v>72</v>
      </c>
      <c r="AY149" s="67" t="s">
        <v>113</v>
      </c>
      <c r="BE149" s="119">
        <f>IF($N$149="základní",$J$149,0)</f>
        <v>0</v>
      </c>
      <c r="BF149" s="119">
        <f>IF($N$149="snížená",$J$149,0)</f>
        <v>0</v>
      </c>
      <c r="BG149" s="119">
        <f>IF($N$149="zákl. přenesená",$J$149,0)</f>
        <v>0</v>
      </c>
      <c r="BH149" s="119">
        <f>IF($N$149="sníž. přenesená",$J$149,0)</f>
        <v>0</v>
      </c>
      <c r="BI149" s="119">
        <f>IF($N$149="nulová",$J$149,0)</f>
        <v>0</v>
      </c>
      <c r="BJ149" s="67" t="s">
        <v>18</v>
      </c>
      <c r="BK149" s="119">
        <f>ROUND($I$149*$H$149,2)</f>
        <v>0</v>
      </c>
      <c r="BL149" s="67" t="s">
        <v>141</v>
      </c>
      <c r="BM149" s="67" t="s">
        <v>173</v>
      </c>
    </row>
    <row r="150" spans="2:51" s="6" customFormat="1" ht="13.5" customHeight="1">
      <c r="B150" s="197"/>
      <c r="C150" s="180"/>
      <c r="D150" s="198"/>
      <c r="E150" s="199"/>
      <c r="F150" s="199"/>
      <c r="G150" s="180"/>
      <c r="H150" s="206"/>
      <c r="I150" s="207"/>
      <c r="J150" s="180"/>
      <c r="K150" s="180"/>
      <c r="L150" s="173"/>
      <c r="M150" s="120"/>
      <c r="T150" s="121"/>
      <c r="AT150" s="122" t="s">
        <v>117</v>
      </c>
      <c r="AU150" s="122" t="s">
        <v>72</v>
      </c>
      <c r="AV150" s="122" t="s">
        <v>72</v>
      </c>
      <c r="AW150" s="122" t="s">
        <v>95</v>
      </c>
      <c r="AX150" s="122" t="s">
        <v>18</v>
      </c>
      <c r="AY150" s="122" t="s">
        <v>113</v>
      </c>
    </row>
    <row r="151" spans="1:65" s="6" customFormat="1" ht="24" customHeight="1">
      <c r="A151" s="6">
        <v>1</v>
      </c>
      <c r="B151" s="215"/>
      <c r="C151" s="142">
        <v>35</v>
      </c>
      <c r="D151" s="149" t="s">
        <v>203</v>
      </c>
      <c r="E151" s="148" t="s">
        <v>204</v>
      </c>
      <c r="F151" s="143" t="s">
        <v>242</v>
      </c>
      <c r="G151" s="144" t="s">
        <v>126</v>
      </c>
      <c r="H151" s="154">
        <v>1</v>
      </c>
      <c r="I151" s="155">
        <v>0</v>
      </c>
      <c r="J151" s="114">
        <f>I151*H151</f>
        <v>0</v>
      </c>
      <c r="K151" s="196"/>
      <c r="L151" s="175"/>
      <c r="M151" s="127"/>
      <c r="N151" s="128" t="s">
        <v>36</v>
      </c>
      <c r="Q151" s="117">
        <v>0.107</v>
      </c>
      <c r="R151" s="117">
        <f>$Q$151*$H$151</f>
        <v>0.107</v>
      </c>
      <c r="S151" s="117">
        <v>0</v>
      </c>
      <c r="T151" s="118">
        <f>$S$151*$H$151</f>
        <v>0</v>
      </c>
      <c r="AR151" s="67" t="s">
        <v>168</v>
      </c>
      <c r="AT151" s="67" t="s">
        <v>174</v>
      </c>
      <c r="AU151" s="67" t="s">
        <v>72</v>
      </c>
      <c r="AY151" s="6" t="s">
        <v>113</v>
      </c>
      <c r="BE151" s="119">
        <f>IF($N$151="základní",$J$151,0)</f>
        <v>0</v>
      </c>
      <c r="BF151" s="119">
        <f>IF($N$151="snížená",$J$151,0)</f>
        <v>0</v>
      </c>
      <c r="BG151" s="119">
        <f>IF($N$151="zákl. přenesená",$J$151,0)</f>
        <v>0</v>
      </c>
      <c r="BH151" s="119">
        <f>IF($N$151="sníž. přenesená",$J$151,0)</f>
        <v>0</v>
      </c>
      <c r="BI151" s="119">
        <f>IF($N$151="nulová",$J$151,0)</f>
        <v>0</v>
      </c>
      <c r="BJ151" s="67" t="s">
        <v>18</v>
      </c>
      <c r="BK151" s="119">
        <f>ROUND($I$151*$H$151,2)</f>
        <v>0</v>
      </c>
      <c r="BL151" s="67" t="s">
        <v>141</v>
      </c>
      <c r="BM151" s="67" t="s">
        <v>175</v>
      </c>
    </row>
    <row r="152" spans="2:47" s="6" customFormat="1" ht="125.25" customHeight="1">
      <c r="B152" s="178"/>
      <c r="C152" s="180"/>
      <c r="D152" s="180"/>
      <c r="E152" s="199"/>
      <c r="F152" s="216" t="s">
        <v>244</v>
      </c>
      <c r="G152" s="180"/>
      <c r="H152" s="207"/>
      <c r="I152" s="207"/>
      <c r="J152" s="180"/>
      <c r="K152" s="180"/>
      <c r="L152" s="171"/>
      <c r="M152" s="123"/>
      <c r="T152" s="124"/>
      <c r="AT152" s="6" t="s">
        <v>139</v>
      </c>
      <c r="AU152" s="6" t="s">
        <v>72</v>
      </c>
    </row>
    <row r="153" spans="1:65" s="6" customFormat="1" ht="24" customHeight="1">
      <c r="A153" s="6">
        <v>2</v>
      </c>
      <c r="B153" s="178"/>
      <c r="C153" s="142">
        <v>36</v>
      </c>
      <c r="D153" s="149" t="s">
        <v>203</v>
      </c>
      <c r="E153" s="148" t="s">
        <v>205</v>
      </c>
      <c r="F153" s="143" t="s">
        <v>242</v>
      </c>
      <c r="G153" s="144" t="s">
        <v>126</v>
      </c>
      <c r="H153" s="154">
        <v>1</v>
      </c>
      <c r="I153" s="155">
        <v>0</v>
      </c>
      <c r="J153" s="145">
        <f>I153*H153</f>
        <v>0</v>
      </c>
      <c r="K153" s="196"/>
      <c r="L153" s="175"/>
      <c r="M153" s="127"/>
      <c r="N153" s="128" t="s">
        <v>36</v>
      </c>
      <c r="Q153" s="117">
        <v>0.137</v>
      </c>
      <c r="R153" s="117">
        <f>$Q$153*$H$153</f>
        <v>0.137</v>
      </c>
      <c r="S153" s="117">
        <v>0</v>
      </c>
      <c r="T153" s="118">
        <f>$S$153*$H$153</f>
        <v>0</v>
      </c>
      <c r="AR153" s="67" t="s">
        <v>168</v>
      </c>
      <c r="AT153" s="67" t="s">
        <v>174</v>
      </c>
      <c r="AU153" s="67" t="s">
        <v>72</v>
      </c>
      <c r="AY153" s="6" t="s">
        <v>113</v>
      </c>
      <c r="BE153" s="119">
        <f>IF($N$153="základní",$J$153,0)</f>
        <v>0</v>
      </c>
      <c r="BF153" s="119">
        <f>IF($N$153="snížená",$J$153,0)</f>
        <v>0</v>
      </c>
      <c r="BG153" s="119">
        <f>IF($N$153="zákl. přenesená",$J$153,0)</f>
        <v>0</v>
      </c>
      <c r="BH153" s="119">
        <f>IF($N$153="sníž. přenesená",$J$153,0)</f>
        <v>0</v>
      </c>
      <c r="BI153" s="119">
        <f>IF($N$153="nulová",$J$153,0)</f>
        <v>0</v>
      </c>
      <c r="BJ153" s="67" t="s">
        <v>18</v>
      </c>
      <c r="BK153" s="119">
        <f>ROUND($I$153*$H$153,2)</f>
        <v>0</v>
      </c>
      <c r="BL153" s="67" t="s">
        <v>141</v>
      </c>
      <c r="BM153" s="67" t="s">
        <v>176</v>
      </c>
    </row>
    <row r="154" spans="2:47" s="6" customFormat="1" ht="125.25" customHeight="1">
      <c r="B154" s="178"/>
      <c r="C154" s="180"/>
      <c r="D154" s="198"/>
      <c r="E154" s="199"/>
      <c r="F154" s="216" t="s">
        <v>244</v>
      </c>
      <c r="G154" s="180"/>
      <c r="H154" s="207"/>
      <c r="I154" s="207"/>
      <c r="J154" s="180"/>
      <c r="K154" s="180"/>
      <c r="L154" s="171"/>
      <c r="M154" s="123"/>
      <c r="T154" s="124"/>
      <c r="AT154" s="6" t="s">
        <v>139</v>
      </c>
      <c r="AU154" s="6" t="s">
        <v>72</v>
      </c>
    </row>
    <row r="155" spans="1:65" s="6" customFormat="1" ht="24" customHeight="1">
      <c r="A155" s="6">
        <v>3</v>
      </c>
      <c r="B155" s="178"/>
      <c r="C155" s="142">
        <v>37</v>
      </c>
      <c r="D155" s="149" t="s">
        <v>203</v>
      </c>
      <c r="E155" s="148" t="s">
        <v>206</v>
      </c>
      <c r="F155" s="143" t="s">
        <v>242</v>
      </c>
      <c r="G155" s="144" t="s">
        <v>126</v>
      </c>
      <c r="H155" s="154">
        <v>1</v>
      </c>
      <c r="I155" s="155">
        <v>0</v>
      </c>
      <c r="J155" s="145">
        <f>I155*H155</f>
        <v>0</v>
      </c>
      <c r="K155" s="196"/>
      <c r="L155" s="175"/>
      <c r="M155" s="127"/>
      <c r="N155" s="128" t="s">
        <v>36</v>
      </c>
      <c r="Q155" s="117">
        <v>0.167</v>
      </c>
      <c r="R155" s="117">
        <f>$Q$155*$H$155</f>
        <v>0.167</v>
      </c>
      <c r="S155" s="117">
        <v>0</v>
      </c>
      <c r="T155" s="118">
        <f>$S$155*$H$155</f>
        <v>0</v>
      </c>
      <c r="AR155" s="67" t="s">
        <v>168</v>
      </c>
      <c r="AT155" s="67" t="s">
        <v>174</v>
      </c>
      <c r="AU155" s="67" t="s">
        <v>72</v>
      </c>
      <c r="AY155" s="6" t="s">
        <v>113</v>
      </c>
      <c r="BE155" s="119">
        <f>IF($N$155="základní",$J$155,0)</f>
        <v>0</v>
      </c>
      <c r="BF155" s="119">
        <f>IF($N$155="snížená",$J$155,0)</f>
        <v>0</v>
      </c>
      <c r="BG155" s="119">
        <f>IF($N$155="zákl. přenesená",$J$155,0)</f>
        <v>0</v>
      </c>
      <c r="BH155" s="119">
        <f>IF($N$155="sníž. přenesená",$J$155,0)</f>
        <v>0</v>
      </c>
      <c r="BI155" s="119">
        <f>IF($N$155="nulová",$J$155,0)</f>
        <v>0</v>
      </c>
      <c r="BJ155" s="67" t="s">
        <v>18</v>
      </c>
      <c r="BK155" s="119">
        <f>ROUND($I$155*$H$155,2)</f>
        <v>0</v>
      </c>
      <c r="BL155" s="67" t="s">
        <v>141</v>
      </c>
      <c r="BM155" s="67" t="s">
        <v>177</v>
      </c>
    </row>
    <row r="156" spans="2:47" s="6" customFormat="1" ht="125.25" customHeight="1">
      <c r="B156" s="178"/>
      <c r="C156" s="180"/>
      <c r="D156" s="198"/>
      <c r="E156" s="199"/>
      <c r="F156" s="216" t="s">
        <v>244</v>
      </c>
      <c r="G156" s="180"/>
      <c r="H156" s="207"/>
      <c r="I156" s="207"/>
      <c r="J156" s="180"/>
      <c r="K156" s="180"/>
      <c r="L156" s="171"/>
      <c r="M156" s="123"/>
      <c r="T156" s="124"/>
      <c r="AT156" s="6" t="s">
        <v>139</v>
      </c>
      <c r="AU156" s="6" t="s">
        <v>72</v>
      </c>
    </row>
    <row r="157" spans="1:65" s="6" customFormat="1" ht="24" customHeight="1">
      <c r="A157" s="6">
        <v>4</v>
      </c>
      <c r="B157" s="178"/>
      <c r="C157" s="142">
        <v>38</v>
      </c>
      <c r="D157" s="149" t="s">
        <v>203</v>
      </c>
      <c r="E157" s="148" t="s">
        <v>207</v>
      </c>
      <c r="F157" s="143" t="s">
        <v>243</v>
      </c>
      <c r="G157" s="144" t="s">
        <v>126</v>
      </c>
      <c r="H157" s="154">
        <v>1</v>
      </c>
      <c r="I157" s="155">
        <v>0</v>
      </c>
      <c r="J157" s="145">
        <f aca="true" t="shared" si="1" ref="J157:J219">I157*H157</f>
        <v>0</v>
      </c>
      <c r="K157" s="196"/>
      <c r="L157" s="175"/>
      <c r="M157" s="127"/>
      <c r="N157" s="128" t="s">
        <v>36</v>
      </c>
      <c r="Q157" s="117">
        <v>0.167</v>
      </c>
      <c r="R157" s="117">
        <f>$Q$155*$H$155</f>
        <v>0.167</v>
      </c>
      <c r="S157" s="117">
        <v>0</v>
      </c>
      <c r="T157" s="118">
        <f>$S$155*$H$155</f>
        <v>0</v>
      </c>
      <c r="AR157" s="67" t="s">
        <v>168</v>
      </c>
      <c r="AT157" s="67" t="s">
        <v>174</v>
      </c>
      <c r="AU157" s="67" t="s">
        <v>72</v>
      </c>
      <c r="AY157" s="6" t="s">
        <v>113</v>
      </c>
      <c r="BE157" s="119">
        <f>IF($N$155="základní",$J$155,0)</f>
        <v>0</v>
      </c>
      <c r="BF157" s="119">
        <f>IF($N$155="snížená",$J$155,0)</f>
        <v>0</v>
      </c>
      <c r="BG157" s="119">
        <f>IF($N$155="zákl. přenesená",$J$155,0)</f>
        <v>0</v>
      </c>
      <c r="BH157" s="119">
        <f>IF($N$155="sníž. přenesená",$J$155,0)</f>
        <v>0</v>
      </c>
      <c r="BI157" s="119">
        <f>IF($N$155="nulová",$J$155,0)</f>
        <v>0</v>
      </c>
      <c r="BJ157" s="67" t="s">
        <v>18</v>
      </c>
      <c r="BK157" s="119">
        <f>ROUND($I$155*$H$155,2)</f>
        <v>0</v>
      </c>
      <c r="BL157" s="67" t="s">
        <v>141</v>
      </c>
      <c r="BM157" s="67" t="s">
        <v>177</v>
      </c>
    </row>
    <row r="158" spans="2:47" s="6" customFormat="1" ht="125.25" customHeight="1">
      <c r="B158" s="178"/>
      <c r="C158" s="180"/>
      <c r="D158" s="198"/>
      <c r="E158" s="199"/>
      <c r="F158" s="216" t="s">
        <v>244</v>
      </c>
      <c r="G158" s="180"/>
      <c r="H158" s="207"/>
      <c r="I158" s="207"/>
      <c r="J158" s="180"/>
      <c r="K158" s="180"/>
      <c r="L158" s="171"/>
      <c r="M158" s="123"/>
      <c r="T158" s="124"/>
      <c r="AT158" s="6" t="s">
        <v>139</v>
      </c>
      <c r="AU158" s="6" t="s">
        <v>72</v>
      </c>
    </row>
    <row r="159" spans="1:65" s="6" customFormat="1" ht="24" customHeight="1">
      <c r="A159" s="6">
        <v>5</v>
      </c>
      <c r="B159" s="178"/>
      <c r="C159" s="142">
        <v>39</v>
      </c>
      <c r="D159" s="149" t="s">
        <v>203</v>
      </c>
      <c r="E159" s="148" t="s">
        <v>208</v>
      </c>
      <c r="F159" s="143" t="s">
        <v>245</v>
      </c>
      <c r="G159" s="144" t="s">
        <v>126</v>
      </c>
      <c r="H159" s="154">
        <v>1</v>
      </c>
      <c r="I159" s="155">
        <v>0</v>
      </c>
      <c r="J159" s="145">
        <f t="shared" si="1"/>
        <v>0</v>
      </c>
      <c r="K159" s="196"/>
      <c r="L159" s="175"/>
      <c r="M159" s="127"/>
      <c r="N159" s="128" t="s">
        <v>36</v>
      </c>
      <c r="Q159" s="117">
        <v>0.167</v>
      </c>
      <c r="R159" s="117">
        <f>$Q$155*$H$155</f>
        <v>0.167</v>
      </c>
      <c r="S159" s="117">
        <v>0</v>
      </c>
      <c r="T159" s="118">
        <f>$S$155*$H$155</f>
        <v>0</v>
      </c>
      <c r="AR159" s="67" t="s">
        <v>168</v>
      </c>
      <c r="AT159" s="67" t="s">
        <v>174</v>
      </c>
      <c r="AU159" s="67" t="s">
        <v>72</v>
      </c>
      <c r="AY159" s="6" t="s">
        <v>113</v>
      </c>
      <c r="BE159" s="119">
        <f>IF($N$155="základní",$J$155,0)</f>
        <v>0</v>
      </c>
      <c r="BF159" s="119">
        <f>IF($N$155="snížená",$J$155,0)</f>
        <v>0</v>
      </c>
      <c r="BG159" s="119">
        <f>IF($N$155="zákl. přenesená",$J$155,0)</f>
        <v>0</v>
      </c>
      <c r="BH159" s="119">
        <f>IF($N$155="sníž. přenesená",$J$155,0)</f>
        <v>0</v>
      </c>
      <c r="BI159" s="119">
        <f>IF($N$155="nulová",$J$155,0)</f>
        <v>0</v>
      </c>
      <c r="BJ159" s="67" t="s">
        <v>18</v>
      </c>
      <c r="BK159" s="119">
        <f>ROUND($I$155*$H$155,2)</f>
        <v>0</v>
      </c>
      <c r="BL159" s="67" t="s">
        <v>141</v>
      </c>
      <c r="BM159" s="67" t="s">
        <v>177</v>
      </c>
    </row>
    <row r="160" spans="2:47" s="6" customFormat="1" ht="125.25" customHeight="1">
      <c r="B160" s="178"/>
      <c r="C160" s="180"/>
      <c r="D160" s="198"/>
      <c r="E160" s="199"/>
      <c r="F160" s="216" t="s">
        <v>259</v>
      </c>
      <c r="G160" s="180"/>
      <c r="H160" s="207"/>
      <c r="I160" s="207"/>
      <c r="J160" s="180"/>
      <c r="K160" s="180"/>
      <c r="L160" s="171"/>
      <c r="M160" s="123"/>
      <c r="T160" s="124"/>
      <c r="AT160" s="6" t="s">
        <v>139</v>
      </c>
      <c r="AU160" s="6" t="s">
        <v>72</v>
      </c>
    </row>
    <row r="161" spans="1:65" s="6" customFormat="1" ht="24" customHeight="1">
      <c r="A161" s="6">
        <v>6</v>
      </c>
      <c r="B161" s="178"/>
      <c r="C161" s="142">
        <v>40</v>
      </c>
      <c r="D161" s="149" t="s">
        <v>203</v>
      </c>
      <c r="E161" s="148" t="s">
        <v>209</v>
      </c>
      <c r="F161" s="143" t="s">
        <v>245</v>
      </c>
      <c r="G161" s="144" t="s">
        <v>126</v>
      </c>
      <c r="H161" s="154">
        <v>1</v>
      </c>
      <c r="I161" s="155">
        <v>0</v>
      </c>
      <c r="J161" s="145">
        <f t="shared" si="1"/>
        <v>0</v>
      </c>
      <c r="K161" s="196"/>
      <c r="L161" s="175"/>
      <c r="M161" s="127"/>
      <c r="N161" s="128" t="s">
        <v>36</v>
      </c>
      <c r="Q161" s="117">
        <v>0.167</v>
      </c>
      <c r="R161" s="117">
        <f>$Q$155*$H$155</f>
        <v>0.167</v>
      </c>
      <c r="S161" s="117">
        <v>0</v>
      </c>
      <c r="T161" s="118">
        <f>$S$155*$H$155</f>
        <v>0</v>
      </c>
      <c r="AR161" s="67" t="s">
        <v>168</v>
      </c>
      <c r="AT161" s="67" t="s">
        <v>174</v>
      </c>
      <c r="AU161" s="67" t="s">
        <v>72</v>
      </c>
      <c r="AY161" s="6" t="s">
        <v>113</v>
      </c>
      <c r="BE161" s="119">
        <f>IF($N$155="základní",$J$155,0)</f>
        <v>0</v>
      </c>
      <c r="BF161" s="119">
        <f>IF($N$155="snížená",$J$155,0)</f>
        <v>0</v>
      </c>
      <c r="BG161" s="119">
        <f>IF($N$155="zákl. přenesená",$J$155,0)</f>
        <v>0</v>
      </c>
      <c r="BH161" s="119">
        <f>IF($N$155="sníž. přenesená",$J$155,0)</f>
        <v>0</v>
      </c>
      <c r="BI161" s="119">
        <f>IF($N$155="nulová",$J$155,0)</f>
        <v>0</v>
      </c>
      <c r="BJ161" s="67" t="s">
        <v>18</v>
      </c>
      <c r="BK161" s="119">
        <f>ROUND($I$155*$H$155,2)</f>
        <v>0</v>
      </c>
      <c r="BL161" s="67" t="s">
        <v>141</v>
      </c>
      <c r="BM161" s="67" t="s">
        <v>177</v>
      </c>
    </row>
    <row r="162" spans="2:47" s="6" customFormat="1" ht="125.25" customHeight="1">
      <c r="B162" s="178"/>
      <c r="C162" s="180"/>
      <c r="D162" s="198"/>
      <c r="E162" s="199"/>
      <c r="F162" s="216" t="s">
        <v>259</v>
      </c>
      <c r="G162" s="180"/>
      <c r="H162" s="207"/>
      <c r="I162" s="207"/>
      <c r="J162" s="180"/>
      <c r="K162" s="180"/>
      <c r="L162" s="171"/>
      <c r="M162" s="123"/>
      <c r="T162" s="124"/>
      <c r="AT162" s="6" t="s">
        <v>139</v>
      </c>
      <c r="AU162" s="6" t="s">
        <v>72</v>
      </c>
    </row>
    <row r="163" spans="1:65" s="6" customFormat="1" ht="24" customHeight="1">
      <c r="A163" s="6">
        <v>7</v>
      </c>
      <c r="B163" s="178"/>
      <c r="C163" s="142">
        <v>41</v>
      </c>
      <c r="D163" s="149" t="s">
        <v>203</v>
      </c>
      <c r="E163" s="148" t="s">
        <v>210</v>
      </c>
      <c r="F163" s="143" t="s">
        <v>242</v>
      </c>
      <c r="G163" s="144" t="s">
        <v>126</v>
      </c>
      <c r="H163" s="154">
        <v>1</v>
      </c>
      <c r="I163" s="155">
        <v>0</v>
      </c>
      <c r="J163" s="145">
        <f t="shared" si="1"/>
        <v>0</v>
      </c>
      <c r="K163" s="196"/>
      <c r="L163" s="175"/>
      <c r="M163" s="127"/>
      <c r="N163" s="128" t="s">
        <v>36</v>
      </c>
      <c r="Q163" s="117">
        <v>0.167</v>
      </c>
      <c r="R163" s="117">
        <f>$Q$155*$H$155</f>
        <v>0.167</v>
      </c>
      <c r="S163" s="117">
        <v>0</v>
      </c>
      <c r="T163" s="118">
        <f>$S$155*$H$155</f>
        <v>0</v>
      </c>
      <c r="AR163" s="67" t="s">
        <v>168</v>
      </c>
      <c r="AT163" s="67" t="s">
        <v>174</v>
      </c>
      <c r="AU163" s="67" t="s">
        <v>72</v>
      </c>
      <c r="AY163" s="6" t="s">
        <v>113</v>
      </c>
      <c r="BE163" s="119">
        <f>IF($N$155="základní",$J$155,0)</f>
        <v>0</v>
      </c>
      <c r="BF163" s="119">
        <f>IF($N$155="snížená",$J$155,0)</f>
        <v>0</v>
      </c>
      <c r="BG163" s="119">
        <f>IF($N$155="zákl. přenesená",$J$155,0)</f>
        <v>0</v>
      </c>
      <c r="BH163" s="119">
        <f>IF($N$155="sníž. přenesená",$J$155,0)</f>
        <v>0</v>
      </c>
      <c r="BI163" s="119">
        <f>IF($N$155="nulová",$J$155,0)</f>
        <v>0</v>
      </c>
      <c r="BJ163" s="67" t="s">
        <v>18</v>
      </c>
      <c r="BK163" s="119">
        <f>ROUND($I$155*$H$155,2)</f>
        <v>0</v>
      </c>
      <c r="BL163" s="67" t="s">
        <v>141</v>
      </c>
      <c r="BM163" s="67" t="s">
        <v>177</v>
      </c>
    </row>
    <row r="164" spans="2:47" s="6" customFormat="1" ht="125.25" customHeight="1">
      <c r="B164" s="178"/>
      <c r="C164" s="180"/>
      <c r="D164" s="198"/>
      <c r="E164" s="199"/>
      <c r="F164" s="216" t="s">
        <v>244</v>
      </c>
      <c r="G164" s="180"/>
      <c r="H164" s="207"/>
      <c r="I164" s="207"/>
      <c r="J164" s="180"/>
      <c r="K164" s="180"/>
      <c r="L164" s="171"/>
      <c r="M164" s="123"/>
      <c r="T164" s="124"/>
      <c r="AT164" s="6" t="s">
        <v>139</v>
      </c>
      <c r="AU164" s="6" t="s">
        <v>72</v>
      </c>
    </row>
    <row r="165" spans="1:65" s="6" customFormat="1" ht="24" customHeight="1">
      <c r="A165" s="6">
        <v>8</v>
      </c>
      <c r="B165" s="178"/>
      <c r="C165" s="142">
        <v>42</v>
      </c>
      <c r="D165" s="149" t="s">
        <v>203</v>
      </c>
      <c r="E165" s="148" t="s">
        <v>211</v>
      </c>
      <c r="F165" s="143" t="s">
        <v>246</v>
      </c>
      <c r="G165" s="144" t="s">
        <v>126</v>
      </c>
      <c r="H165" s="154">
        <v>1</v>
      </c>
      <c r="I165" s="155">
        <v>0</v>
      </c>
      <c r="J165" s="145">
        <f t="shared" si="1"/>
        <v>0</v>
      </c>
      <c r="K165" s="196"/>
      <c r="L165" s="175"/>
      <c r="M165" s="127"/>
      <c r="N165" s="128" t="s">
        <v>36</v>
      </c>
      <c r="Q165" s="117">
        <v>0.167</v>
      </c>
      <c r="R165" s="117">
        <f>$Q$155*$H$155</f>
        <v>0.167</v>
      </c>
      <c r="S165" s="117">
        <v>0</v>
      </c>
      <c r="T165" s="118">
        <f>$S$155*$H$155</f>
        <v>0</v>
      </c>
      <c r="AR165" s="67" t="s">
        <v>168</v>
      </c>
      <c r="AT165" s="67" t="s">
        <v>174</v>
      </c>
      <c r="AU165" s="67" t="s">
        <v>72</v>
      </c>
      <c r="AY165" s="6" t="s">
        <v>113</v>
      </c>
      <c r="BE165" s="119">
        <f>IF($N$155="základní",$J$155,0)</f>
        <v>0</v>
      </c>
      <c r="BF165" s="119">
        <f>IF($N$155="snížená",$J$155,0)</f>
        <v>0</v>
      </c>
      <c r="BG165" s="119">
        <f>IF($N$155="zákl. přenesená",$J$155,0)</f>
        <v>0</v>
      </c>
      <c r="BH165" s="119">
        <f>IF($N$155="sníž. přenesená",$J$155,0)</f>
        <v>0</v>
      </c>
      <c r="BI165" s="119">
        <f>IF($N$155="nulová",$J$155,0)</f>
        <v>0</v>
      </c>
      <c r="BJ165" s="67" t="s">
        <v>18</v>
      </c>
      <c r="BK165" s="119">
        <f>ROUND($I$155*$H$155,2)</f>
        <v>0</v>
      </c>
      <c r="BL165" s="67" t="s">
        <v>141</v>
      </c>
      <c r="BM165" s="67" t="s">
        <v>177</v>
      </c>
    </row>
    <row r="166" spans="2:47" s="6" customFormat="1" ht="125.25" customHeight="1">
      <c r="B166" s="178"/>
      <c r="C166" s="180"/>
      <c r="D166" s="198"/>
      <c r="E166" s="199"/>
      <c r="F166" s="216" t="s">
        <v>244</v>
      </c>
      <c r="G166" s="180"/>
      <c r="H166" s="207"/>
      <c r="I166" s="207"/>
      <c r="J166" s="180"/>
      <c r="K166" s="180"/>
      <c r="L166" s="171"/>
      <c r="M166" s="123"/>
      <c r="T166" s="124"/>
      <c r="AT166" s="6" t="s">
        <v>139</v>
      </c>
      <c r="AU166" s="6" t="s">
        <v>72</v>
      </c>
    </row>
    <row r="167" spans="1:65" s="6" customFormat="1" ht="24" customHeight="1">
      <c r="A167" s="6">
        <v>9</v>
      </c>
      <c r="B167" s="178"/>
      <c r="C167" s="142">
        <v>43</v>
      </c>
      <c r="D167" s="149" t="s">
        <v>203</v>
      </c>
      <c r="E167" s="148" t="s">
        <v>212</v>
      </c>
      <c r="F167" s="143" t="s">
        <v>247</v>
      </c>
      <c r="G167" s="144" t="s">
        <v>126</v>
      </c>
      <c r="H167" s="154">
        <v>1</v>
      </c>
      <c r="I167" s="155">
        <v>0</v>
      </c>
      <c r="J167" s="145">
        <f t="shared" si="1"/>
        <v>0</v>
      </c>
      <c r="K167" s="196"/>
      <c r="L167" s="175"/>
      <c r="M167" s="127"/>
      <c r="N167" s="128" t="s">
        <v>36</v>
      </c>
      <c r="Q167" s="117">
        <v>0.167</v>
      </c>
      <c r="R167" s="117">
        <f>$Q$155*$H$155</f>
        <v>0.167</v>
      </c>
      <c r="S167" s="117">
        <v>0</v>
      </c>
      <c r="T167" s="118">
        <f>$S$155*$H$155</f>
        <v>0</v>
      </c>
      <c r="AR167" s="67" t="s">
        <v>168</v>
      </c>
      <c r="AT167" s="67" t="s">
        <v>174</v>
      </c>
      <c r="AU167" s="67" t="s">
        <v>72</v>
      </c>
      <c r="AY167" s="6" t="s">
        <v>113</v>
      </c>
      <c r="BE167" s="119">
        <f>IF($N$155="základní",$J$155,0)</f>
        <v>0</v>
      </c>
      <c r="BF167" s="119">
        <f>IF($N$155="snížená",$J$155,0)</f>
        <v>0</v>
      </c>
      <c r="BG167" s="119">
        <f>IF($N$155="zákl. přenesená",$J$155,0)</f>
        <v>0</v>
      </c>
      <c r="BH167" s="119">
        <f>IF($N$155="sníž. přenesená",$J$155,0)</f>
        <v>0</v>
      </c>
      <c r="BI167" s="119">
        <f>IF($N$155="nulová",$J$155,0)</f>
        <v>0</v>
      </c>
      <c r="BJ167" s="67" t="s">
        <v>18</v>
      </c>
      <c r="BK167" s="119">
        <f>ROUND($I$155*$H$155,2)</f>
        <v>0</v>
      </c>
      <c r="BL167" s="67" t="s">
        <v>141</v>
      </c>
      <c r="BM167" s="67" t="s">
        <v>177</v>
      </c>
    </row>
    <row r="168" spans="2:47" s="6" customFormat="1" ht="125.25" customHeight="1">
      <c r="B168" s="178"/>
      <c r="C168" s="180"/>
      <c r="D168" s="198"/>
      <c r="E168" s="199"/>
      <c r="F168" s="216" t="s">
        <v>244</v>
      </c>
      <c r="G168" s="180"/>
      <c r="H168" s="207"/>
      <c r="I168" s="207"/>
      <c r="J168" s="180"/>
      <c r="K168" s="180"/>
      <c r="L168" s="171"/>
      <c r="M168" s="123"/>
      <c r="T168" s="124"/>
      <c r="AT168" s="6" t="s">
        <v>139</v>
      </c>
      <c r="AU168" s="6" t="s">
        <v>72</v>
      </c>
    </row>
    <row r="169" spans="1:65" s="6" customFormat="1" ht="24" customHeight="1">
      <c r="A169" s="6">
        <v>10</v>
      </c>
      <c r="B169" s="178"/>
      <c r="C169" s="142">
        <v>44</v>
      </c>
      <c r="D169" s="149" t="s">
        <v>203</v>
      </c>
      <c r="E169" s="148" t="s">
        <v>213</v>
      </c>
      <c r="F169" s="143" t="s">
        <v>242</v>
      </c>
      <c r="G169" s="144" t="s">
        <v>126</v>
      </c>
      <c r="H169" s="154">
        <v>1</v>
      </c>
      <c r="I169" s="155">
        <v>0</v>
      </c>
      <c r="J169" s="145">
        <f t="shared" si="1"/>
        <v>0</v>
      </c>
      <c r="K169" s="196"/>
      <c r="L169" s="175"/>
      <c r="M169" s="127"/>
      <c r="N169" s="128" t="s">
        <v>36</v>
      </c>
      <c r="Q169" s="117">
        <v>0.167</v>
      </c>
      <c r="R169" s="117">
        <f>$Q$155*$H$155</f>
        <v>0.167</v>
      </c>
      <c r="S169" s="117">
        <v>0</v>
      </c>
      <c r="T169" s="118">
        <f>$S$155*$H$155</f>
        <v>0</v>
      </c>
      <c r="AR169" s="67" t="s">
        <v>168</v>
      </c>
      <c r="AT169" s="67" t="s">
        <v>174</v>
      </c>
      <c r="AU169" s="67" t="s">
        <v>72</v>
      </c>
      <c r="AY169" s="6" t="s">
        <v>113</v>
      </c>
      <c r="BE169" s="119">
        <f>IF($N$155="základní",$J$155,0)</f>
        <v>0</v>
      </c>
      <c r="BF169" s="119">
        <f>IF($N$155="snížená",$J$155,0)</f>
        <v>0</v>
      </c>
      <c r="BG169" s="119">
        <f>IF($N$155="zákl. přenesená",$J$155,0)</f>
        <v>0</v>
      </c>
      <c r="BH169" s="119">
        <f>IF($N$155="sníž. přenesená",$J$155,0)</f>
        <v>0</v>
      </c>
      <c r="BI169" s="119">
        <f>IF($N$155="nulová",$J$155,0)</f>
        <v>0</v>
      </c>
      <c r="BJ169" s="67" t="s">
        <v>18</v>
      </c>
      <c r="BK169" s="119">
        <f>ROUND($I$155*$H$155,2)</f>
        <v>0</v>
      </c>
      <c r="BL169" s="67" t="s">
        <v>141</v>
      </c>
      <c r="BM169" s="67" t="s">
        <v>177</v>
      </c>
    </row>
    <row r="170" spans="2:47" s="6" customFormat="1" ht="125.25" customHeight="1">
      <c r="B170" s="178"/>
      <c r="C170" s="180"/>
      <c r="D170" s="198"/>
      <c r="E170" s="199"/>
      <c r="F170" s="216" t="s">
        <v>244</v>
      </c>
      <c r="G170" s="180"/>
      <c r="H170" s="207"/>
      <c r="I170" s="207"/>
      <c r="J170" s="180"/>
      <c r="K170" s="180"/>
      <c r="L170" s="171"/>
      <c r="M170" s="123"/>
      <c r="T170" s="124"/>
      <c r="AT170" s="6" t="s">
        <v>139</v>
      </c>
      <c r="AU170" s="6" t="s">
        <v>72</v>
      </c>
    </row>
    <row r="171" spans="1:65" s="6" customFormat="1" ht="24" customHeight="1">
      <c r="A171" s="6">
        <v>11</v>
      </c>
      <c r="B171" s="178"/>
      <c r="C171" s="142">
        <v>45</v>
      </c>
      <c r="D171" s="149" t="s">
        <v>203</v>
      </c>
      <c r="E171" s="148" t="s">
        <v>214</v>
      </c>
      <c r="F171" s="143" t="s">
        <v>248</v>
      </c>
      <c r="G171" s="144" t="s">
        <v>126</v>
      </c>
      <c r="H171" s="154">
        <v>1</v>
      </c>
      <c r="I171" s="155">
        <v>0</v>
      </c>
      <c r="J171" s="145">
        <f t="shared" si="1"/>
        <v>0</v>
      </c>
      <c r="K171" s="196"/>
      <c r="L171" s="175"/>
      <c r="M171" s="127"/>
      <c r="N171" s="128" t="s">
        <v>36</v>
      </c>
      <c r="Q171" s="117">
        <v>0.167</v>
      </c>
      <c r="R171" s="117">
        <f>$Q$155*$H$155</f>
        <v>0.167</v>
      </c>
      <c r="S171" s="117">
        <v>0</v>
      </c>
      <c r="T171" s="118">
        <f>$S$155*$H$155</f>
        <v>0</v>
      </c>
      <c r="AR171" s="67" t="s">
        <v>168</v>
      </c>
      <c r="AT171" s="67" t="s">
        <v>174</v>
      </c>
      <c r="AU171" s="67" t="s">
        <v>72</v>
      </c>
      <c r="AY171" s="6" t="s">
        <v>113</v>
      </c>
      <c r="BE171" s="119">
        <f>IF($N$155="základní",$J$155,0)</f>
        <v>0</v>
      </c>
      <c r="BF171" s="119">
        <f>IF($N$155="snížená",$J$155,0)</f>
        <v>0</v>
      </c>
      <c r="BG171" s="119">
        <f>IF($N$155="zákl. přenesená",$J$155,0)</f>
        <v>0</v>
      </c>
      <c r="BH171" s="119">
        <f>IF($N$155="sníž. přenesená",$J$155,0)</f>
        <v>0</v>
      </c>
      <c r="BI171" s="119">
        <f>IF($N$155="nulová",$J$155,0)</f>
        <v>0</v>
      </c>
      <c r="BJ171" s="67" t="s">
        <v>18</v>
      </c>
      <c r="BK171" s="119">
        <f>ROUND($I$155*$H$155,2)</f>
        <v>0</v>
      </c>
      <c r="BL171" s="67" t="s">
        <v>141</v>
      </c>
      <c r="BM171" s="67" t="s">
        <v>177</v>
      </c>
    </row>
    <row r="172" spans="2:47" s="6" customFormat="1" ht="125.25" customHeight="1">
      <c r="B172" s="178"/>
      <c r="C172" s="180"/>
      <c r="D172" s="198"/>
      <c r="E172" s="199"/>
      <c r="F172" s="216" t="s">
        <v>244</v>
      </c>
      <c r="G172" s="180"/>
      <c r="H172" s="207"/>
      <c r="I172" s="207"/>
      <c r="J172" s="180"/>
      <c r="K172" s="180"/>
      <c r="L172" s="171"/>
      <c r="M172" s="123"/>
      <c r="T172" s="124"/>
      <c r="AT172" s="6" t="s">
        <v>139</v>
      </c>
      <c r="AU172" s="6" t="s">
        <v>72</v>
      </c>
    </row>
    <row r="173" spans="1:65" s="6" customFormat="1" ht="24" customHeight="1">
      <c r="A173" s="6">
        <v>12</v>
      </c>
      <c r="B173" s="178"/>
      <c r="C173" s="142">
        <v>46</v>
      </c>
      <c r="D173" s="149" t="s">
        <v>203</v>
      </c>
      <c r="E173" s="148" t="s">
        <v>215</v>
      </c>
      <c r="F173" s="143" t="s">
        <v>247</v>
      </c>
      <c r="G173" s="144" t="s">
        <v>126</v>
      </c>
      <c r="H173" s="154">
        <v>1</v>
      </c>
      <c r="I173" s="155">
        <v>0</v>
      </c>
      <c r="J173" s="145">
        <f t="shared" si="1"/>
        <v>0</v>
      </c>
      <c r="K173" s="196"/>
      <c r="L173" s="175"/>
      <c r="M173" s="127"/>
      <c r="N173" s="128" t="s">
        <v>36</v>
      </c>
      <c r="Q173" s="117">
        <v>0.167</v>
      </c>
      <c r="R173" s="117">
        <f>$Q$155*$H$155</f>
        <v>0.167</v>
      </c>
      <c r="S173" s="117">
        <v>0</v>
      </c>
      <c r="T173" s="118">
        <f>$S$155*$H$155</f>
        <v>0</v>
      </c>
      <c r="AR173" s="67" t="s">
        <v>168</v>
      </c>
      <c r="AT173" s="67" t="s">
        <v>174</v>
      </c>
      <c r="AU173" s="67" t="s">
        <v>72</v>
      </c>
      <c r="AY173" s="6" t="s">
        <v>113</v>
      </c>
      <c r="BE173" s="119">
        <f>IF($N$155="základní",$J$155,0)</f>
        <v>0</v>
      </c>
      <c r="BF173" s="119">
        <f>IF($N$155="snížená",$J$155,0)</f>
        <v>0</v>
      </c>
      <c r="BG173" s="119">
        <f>IF($N$155="zákl. přenesená",$J$155,0)</f>
        <v>0</v>
      </c>
      <c r="BH173" s="119">
        <f>IF($N$155="sníž. přenesená",$J$155,0)</f>
        <v>0</v>
      </c>
      <c r="BI173" s="119">
        <f>IF($N$155="nulová",$J$155,0)</f>
        <v>0</v>
      </c>
      <c r="BJ173" s="67" t="s">
        <v>18</v>
      </c>
      <c r="BK173" s="119">
        <f>ROUND($I$155*$H$155,2)</f>
        <v>0</v>
      </c>
      <c r="BL173" s="67" t="s">
        <v>141</v>
      </c>
      <c r="BM173" s="67" t="s">
        <v>177</v>
      </c>
    </row>
    <row r="174" spans="2:47" s="6" customFormat="1" ht="125.25" customHeight="1">
      <c r="B174" s="178"/>
      <c r="C174" s="180"/>
      <c r="D174" s="198"/>
      <c r="E174" s="199"/>
      <c r="F174" s="216" t="s">
        <v>244</v>
      </c>
      <c r="G174" s="180"/>
      <c r="H174" s="207"/>
      <c r="I174" s="207"/>
      <c r="J174" s="180"/>
      <c r="K174" s="180"/>
      <c r="L174" s="171"/>
      <c r="M174" s="123"/>
      <c r="T174" s="124"/>
      <c r="AT174" s="6" t="s">
        <v>139</v>
      </c>
      <c r="AU174" s="6" t="s">
        <v>72</v>
      </c>
    </row>
    <row r="175" spans="1:65" s="6" customFormat="1" ht="24" customHeight="1">
      <c r="A175" s="6">
        <v>13</v>
      </c>
      <c r="B175" s="178"/>
      <c r="C175" s="142">
        <v>47</v>
      </c>
      <c r="D175" s="149" t="s">
        <v>203</v>
      </c>
      <c r="E175" s="148" t="s">
        <v>216</v>
      </c>
      <c r="F175" s="143" t="s">
        <v>242</v>
      </c>
      <c r="G175" s="144" t="s">
        <v>126</v>
      </c>
      <c r="H175" s="154">
        <v>1</v>
      </c>
      <c r="I175" s="155">
        <v>0</v>
      </c>
      <c r="J175" s="145">
        <f t="shared" si="1"/>
        <v>0</v>
      </c>
      <c r="K175" s="196"/>
      <c r="L175" s="175"/>
      <c r="M175" s="127"/>
      <c r="N175" s="128" t="s">
        <v>36</v>
      </c>
      <c r="Q175" s="117">
        <v>0.167</v>
      </c>
      <c r="R175" s="117">
        <f>$Q$155*$H$155</f>
        <v>0.167</v>
      </c>
      <c r="S175" s="117">
        <v>0</v>
      </c>
      <c r="T175" s="118">
        <f>$S$155*$H$155</f>
        <v>0</v>
      </c>
      <c r="AR175" s="67" t="s">
        <v>168</v>
      </c>
      <c r="AT175" s="67" t="s">
        <v>174</v>
      </c>
      <c r="AU175" s="67" t="s">
        <v>72</v>
      </c>
      <c r="AY175" s="6" t="s">
        <v>113</v>
      </c>
      <c r="BE175" s="119">
        <f>IF($N$155="základní",$J$155,0)</f>
        <v>0</v>
      </c>
      <c r="BF175" s="119">
        <f>IF($N$155="snížená",$J$155,0)</f>
        <v>0</v>
      </c>
      <c r="BG175" s="119">
        <f>IF($N$155="zákl. přenesená",$J$155,0)</f>
        <v>0</v>
      </c>
      <c r="BH175" s="119">
        <f>IF($N$155="sníž. přenesená",$J$155,0)</f>
        <v>0</v>
      </c>
      <c r="BI175" s="119">
        <f>IF($N$155="nulová",$J$155,0)</f>
        <v>0</v>
      </c>
      <c r="BJ175" s="67" t="s">
        <v>18</v>
      </c>
      <c r="BK175" s="119">
        <f>ROUND($I$155*$H$155,2)</f>
        <v>0</v>
      </c>
      <c r="BL175" s="67" t="s">
        <v>141</v>
      </c>
      <c r="BM175" s="67" t="s">
        <v>177</v>
      </c>
    </row>
    <row r="176" spans="2:47" s="6" customFormat="1" ht="125.25" customHeight="1">
      <c r="B176" s="178"/>
      <c r="C176" s="180"/>
      <c r="D176" s="198"/>
      <c r="E176" s="199"/>
      <c r="F176" s="216" t="s">
        <v>244</v>
      </c>
      <c r="G176" s="180"/>
      <c r="H176" s="207"/>
      <c r="I176" s="207"/>
      <c r="J176" s="180"/>
      <c r="K176" s="180"/>
      <c r="L176" s="171"/>
      <c r="M176" s="123"/>
      <c r="T176" s="124"/>
      <c r="AT176" s="6" t="s">
        <v>139</v>
      </c>
      <c r="AU176" s="6" t="s">
        <v>72</v>
      </c>
    </row>
    <row r="177" spans="1:65" s="6" customFormat="1" ht="24" customHeight="1">
      <c r="A177" s="6">
        <v>14</v>
      </c>
      <c r="B177" s="178"/>
      <c r="C177" s="142">
        <v>48</v>
      </c>
      <c r="D177" s="149" t="s">
        <v>203</v>
      </c>
      <c r="E177" s="148" t="s">
        <v>217</v>
      </c>
      <c r="F177" s="143" t="s">
        <v>249</v>
      </c>
      <c r="G177" s="144" t="s">
        <v>126</v>
      </c>
      <c r="H177" s="154">
        <v>1</v>
      </c>
      <c r="I177" s="155">
        <v>0</v>
      </c>
      <c r="J177" s="145">
        <f t="shared" si="1"/>
        <v>0</v>
      </c>
      <c r="K177" s="196"/>
      <c r="L177" s="175"/>
      <c r="M177" s="127"/>
      <c r="N177" s="128" t="s">
        <v>36</v>
      </c>
      <c r="Q177" s="117">
        <v>0.167</v>
      </c>
      <c r="R177" s="117">
        <f>$Q$155*$H$155</f>
        <v>0.167</v>
      </c>
      <c r="S177" s="117">
        <v>0</v>
      </c>
      <c r="T177" s="118">
        <f>$S$155*$H$155</f>
        <v>0</v>
      </c>
      <c r="AR177" s="67" t="s">
        <v>168</v>
      </c>
      <c r="AT177" s="67" t="s">
        <v>174</v>
      </c>
      <c r="AU177" s="67" t="s">
        <v>72</v>
      </c>
      <c r="AY177" s="6" t="s">
        <v>113</v>
      </c>
      <c r="BE177" s="119">
        <f>IF($N$155="základní",$J$155,0)</f>
        <v>0</v>
      </c>
      <c r="BF177" s="119">
        <f>IF($N$155="snížená",$J$155,0)</f>
        <v>0</v>
      </c>
      <c r="BG177" s="119">
        <f>IF($N$155="zákl. přenesená",$J$155,0)</f>
        <v>0</v>
      </c>
      <c r="BH177" s="119">
        <f>IF($N$155="sníž. přenesená",$J$155,0)</f>
        <v>0</v>
      </c>
      <c r="BI177" s="119">
        <f>IF($N$155="nulová",$J$155,0)</f>
        <v>0</v>
      </c>
      <c r="BJ177" s="67" t="s">
        <v>18</v>
      </c>
      <c r="BK177" s="119">
        <f>ROUND($I$155*$H$155,2)</f>
        <v>0</v>
      </c>
      <c r="BL177" s="67" t="s">
        <v>141</v>
      </c>
      <c r="BM177" s="67" t="s">
        <v>177</v>
      </c>
    </row>
    <row r="178" spans="2:47" s="6" customFormat="1" ht="125.25" customHeight="1">
      <c r="B178" s="178"/>
      <c r="C178" s="180"/>
      <c r="D178" s="198"/>
      <c r="E178" s="199"/>
      <c r="F178" s="216" t="s">
        <v>244</v>
      </c>
      <c r="G178" s="180"/>
      <c r="H178" s="207"/>
      <c r="I178" s="207"/>
      <c r="J178" s="180"/>
      <c r="K178" s="180"/>
      <c r="L178" s="171"/>
      <c r="M178" s="123"/>
      <c r="T178" s="124"/>
      <c r="AT178" s="6" t="s">
        <v>139</v>
      </c>
      <c r="AU178" s="6" t="s">
        <v>72</v>
      </c>
    </row>
    <row r="179" spans="1:65" s="6" customFormat="1" ht="24" customHeight="1">
      <c r="A179" s="6">
        <v>15</v>
      </c>
      <c r="B179" s="178"/>
      <c r="C179" s="142">
        <v>49</v>
      </c>
      <c r="D179" s="149" t="s">
        <v>203</v>
      </c>
      <c r="E179" s="148" t="s">
        <v>218</v>
      </c>
      <c r="F179" s="143" t="s">
        <v>250</v>
      </c>
      <c r="G179" s="144" t="s">
        <v>126</v>
      </c>
      <c r="H179" s="154">
        <v>1</v>
      </c>
      <c r="I179" s="155">
        <v>0</v>
      </c>
      <c r="J179" s="145">
        <f t="shared" si="1"/>
        <v>0</v>
      </c>
      <c r="K179" s="196"/>
      <c r="L179" s="175"/>
      <c r="M179" s="127"/>
      <c r="N179" s="128" t="s">
        <v>36</v>
      </c>
      <c r="Q179" s="117">
        <v>0.167</v>
      </c>
      <c r="R179" s="117">
        <f>$Q$155*$H$155</f>
        <v>0.167</v>
      </c>
      <c r="S179" s="117">
        <v>0</v>
      </c>
      <c r="T179" s="118">
        <f>$S$155*$H$155</f>
        <v>0</v>
      </c>
      <c r="AR179" s="67" t="s">
        <v>168</v>
      </c>
      <c r="AT179" s="67" t="s">
        <v>174</v>
      </c>
      <c r="AU179" s="67" t="s">
        <v>72</v>
      </c>
      <c r="AY179" s="6" t="s">
        <v>113</v>
      </c>
      <c r="BE179" s="119">
        <f>IF($N$155="základní",$J$155,0)</f>
        <v>0</v>
      </c>
      <c r="BF179" s="119">
        <f>IF($N$155="snížená",$J$155,0)</f>
        <v>0</v>
      </c>
      <c r="BG179" s="119">
        <f>IF($N$155="zákl. přenesená",$J$155,0)</f>
        <v>0</v>
      </c>
      <c r="BH179" s="119">
        <f>IF($N$155="sníž. přenesená",$J$155,0)</f>
        <v>0</v>
      </c>
      <c r="BI179" s="119">
        <f>IF($N$155="nulová",$J$155,0)</f>
        <v>0</v>
      </c>
      <c r="BJ179" s="67" t="s">
        <v>18</v>
      </c>
      <c r="BK179" s="119">
        <f>ROUND($I$155*$H$155,2)</f>
        <v>0</v>
      </c>
      <c r="BL179" s="67" t="s">
        <v>141</v>
      </c>
      <c r="BM179" s="67" t="s">
        <v>177</v>
      </c>
    </row>
    <row r="180" spans="2:47" s="6" customFormat="1" ht="125.25" customHeight="1">
      <c r="B180" s="178"/>
      <c r="C180" s="180"/>
      <c r="D180" s="198"/>
      <c r="E180" s="199"/>
      <c r="F180" s="216" t="s">
        <v>244</v>
      </c>
      <c r="G180" s="180"/>
      <c r="H180" s="207"/>
      <c r="I180" s="207"/>
      <c r="J180" s="180"/>
      <c r="K180" s="180"/>
      <c r="L180" s="171"/>
      <c r="M180" s="123"/>
      <c r="T180" s="124"/>
      <c r="AT180" s="6" t="s">
        <v>139</v>
      </c>
      <c r="AU180" s="6" t="s">
        <v>72</v>
      </c>
    </row>
    <row r="181" spans="1:65" s="6" customFormat="1" ht="24" customHeight="1">
      <c r="A181" s="6">
        <v>16</v>
      </c>
      <c r="B181" s="178"/>
      <c r="C181" s="142">
        <v>50</v>
      </c>
      <c r="D181" s="149" t="s">
        <v>203</v>
      </c>
      <c r="E181" s="148" t="s">
        <v>219</v>
      </c>
      <c r="F181" s="143" t="s">
        <v>251</v>
      </c>
      <c r="G181" s="144" t="s">
        <v>126</v>
      </c>
      <c r="H181" s="154">
        <v>1</v>
      </c>
      <c r="I181" s="155">
        <v>0</v>
      </c>
      <c r="J181" s="145">
        <f t="shared" si="1"/>
        <v>0</v>
      </c>
      <c r="K181" s="196"/>
      <c r="L181" s="175"/>
      <c r="M181" s="127"/>
      <c r="N181" s="128" t="s">
        <v>36</v>
      </c>
      <c r="Q181" s="117">
        <v>0.167</v>
      </c>
      <c r="R181" s="117">
        <f>$Q$155*$H$155</f>
        <v>0.167</v>
      </c>
      <c r="S181" s="117">
        <v>0</v>
      </c>
      <c r="T181" s="118">
        <f>$S$155*$H$155</f>
        <v>0</v>
      </c>
      <c r="AR181" s="67" t="s">
        <v>168</v>
      </c>
      <c r="AT181" s="67" t="s">
        <v>174</v>
      </c>
      <c r="AU181" s="67" t="s">
        <v>72</v>
      </c>
      <c r="AY181" s="6" t="s">
        <v>113</v>
      </c>
      <c r="BE181" s="119">
        <f>IF($N$155="základní",$J$155,0)</f>
        <v>0</v>
      </c>
      <c r="BF181" s="119">
        <f>IF($N$155="snížená",$J$155,0)</f>
        <v>0</v>
      </c>
      <c r="BG181" s="119">
        <f>IF($N$155="zákl. přenesená",$J$155,0)</f>
        <v>0</v>
      </c>
      <c r="BH181" s="119">
        <f>IF($N$155="sníž. přenesená",$J$155,0)</f>
        <v>0</v>
      </c>
      <c r="BI181" s="119">
        <f>IF($N$155="nulová",$J$155,0)</f>
        <v>0</v>
      </c>
      <c r="BJ181" s="67" t="s">
        <v>18</v>
      </c>
      <c r="BK181" s="119">
        <f>ROUND($I$155*$H$155,2)</f>
        <v>0</v>
      </c>
      <c r="BL181" s="67" t="s">
        <v>141</v>
      </c>
      <c r="BM181" s="67" t="s">
        <v>177</v>
      </c>
    </row>
    <row r="182" spans="2:47" s="6" customFormat="1" ht="125.25" customHeight="1">
      <c r="B182" s="178"/>
      <c r="C182" s="180"/>
      <c r="D182" s="198"/>
      <c r="E182" s="199"/>
      <c r="F182" s="216" t="s">
        <v>259</v>
      </c>
      <c r="G182" s="180"/>
      <c r="H182" s="207"/>
      <c r="I182" s="207"/>
      <c r="J182" s="180"/>
      <c r="K182" s="180"/>
      <c r="L182" s="171"/>
      <c r="M182" s="123"/>
      <c r="T182" s="124"/>
      <c r="AT182" s="6" t="s">
        <v>139</v>
      </c>
      <c r="AU182" s="6" t="s">
        <v>72</v>
      </c>
    </row>
    <row r="183" spans="1:65" s="6" customFormat="1" ht="24" customHeight="1">
      <c r="A183" s="6">
        <v>17</v>
      </c>
      <c r="B183" s="178"/>
      <c r="C183" s="142">
        <v>51</v>
      </c>
      <c r="D183" s="149" t="s">
        <v>203</v>
      </c>
      <c r="E183" s="148" t="s">
        <v>220</v>
      </c>
      <c r="F183" s="143" t="s">
        <v>242</v>
      </c>
      <c r="G183" s="144" t="s">
        <v>126</v>
      </c>
      <c r="H183" s="154">
        <v>1</v>
      </c>
      <c r="I183" s="155">
        <v>0</v>
      </c>
      <c r="J183" s="145">
        <f t="shared" si="1"/>
        <v>0</v>
      </c>
      <c r="K183" s="196"/>
      <c r="L183" s="175"/>
      <c r="M183" s="127"/>
      <c r="N183" s="128" t="s">
        <v>36</v>
      </c>
      <c r="Q183" s="117">
        <v>0.167</v>
      </c>
      <c r="R183" s="117">
        <f>$Q$155*$H$155</f>
        <v>0.167</v>
      </c>
      <c r="S183" s="117">
        <v>0</v>
      </c>
      <c r="T183" s="118">
        <f>$S$155*$H$155</f>
        <v>0</v>
      </c>
      <c r="AR183" s="67" t="s">
        <v>168</v>
      </c>
      <c r="AT183" s="67" t="s">
        <v>174</v>
      </c>
      <c r="AU183" s="67" t="s">
        <v>72</v>
      </c>
      <c r="AY183" s="6" t="s">
        <v>113</v>
      </c>
      <c r="BE183" s="119">
        <f>IF($N$155="základní",$J$155,0)</f>
        <v>0</v>
      </c>
      <c r="BF183" s="119">
        <f>IF($N$155="snížená",$J$155,0)</f>
        <v>0</v>
      </c>
      <c r="BG183" s="119">
        <f>IF($N$155="zákl. přenesená",$J$155,0)</f>
        <v>0</v>
      </c>
      <c r="BH183" s="119">
        <f>IF($N$155="sníž. přenesená",$J$155,0)</f>
        <v>0</v>
      </c>
      <c r="BI183" s="119">
        <f>IF($N$155="nulová",$J$155,0)</f>
        <v>0</v>
      </c>
      <c r="BJ183" s="67" t="s">
        <v>18</v>
      </c>
      <c r="BK183" s="119">
        <f>ROUND($I$155*$H$155,2)</f>
        <v>0</v>
      </c>
      <c r="BL183" s="67" t="s">
        <v>141</v>
      </c>
      <c r="BM183" s="67" t="s">
        <v>177</v>
      </c>
    </row>
    <row r="184" spans="2:47" s="6" customFormat="1" ht="125.25" customHeight="1">
      <c r="B184" s="178"/>
      <c r="C184" s="180"/>
      <c r="D184" s="198"/>
      <c r="E184" s="199"/>
      <c r="F184" s="216" t="s">
        <v>244</v>
      </c>
      <c r="G184" s="180"/>
      <c r="H184" s="207"/>
      <c r="I184" s="207"/>
      <c r="J184" s="180"/>
      <c r="K184" s="180"/>
      <c r="L184" s="171"/>
      <c r="M184" s="123"/>
      <c r="T184" s="124"/>
      <c r="AT184" s="6" t="s">
        <v>139</v>
      </c>
      <c r="AU184" s="6" t="s">
        <v>72</v>
      </c>
    </row>
    <row r="185" spans="1:65" s="6" customFormat="1" ht="24" customHeight="1">
      <c r="A185" s="6">
        <v>18</v>
      </c>
      <c r="B185" s="178"/>
      <c r="C185" s="142">
        <v>52</v>
      </c>
      <c r="D185" s="149" t="s">
        <v>203</v>
      </c>
      <c r="E185" s="148" t="s">
        <v>221</v>
      </c>
      <c r="F185" s="143" t="s">
        <v>242</v>
      </c>
      <c r="G185" s="144" t="s">
        <v>126</v>
      </c>
      <c r="H185" s="154">
        <v>1</v>
      </c>
      <c r="I185" s="155">
        <v>0</v>
      </c>
      <c r="J185" s="145">
        <f t="shared" si="1"/>
        <v>0</v>
      </c>
      <c r="K185" s="196"/>
      <c r="L185" s="175"/>
      <c r="M185" s="127"/>
      <c r="N185" s="128" t="s">
        <v>36</v>
      </c>
      <c r="Q185" s="117">
        <v>0.167</v>
      </c>
      <c r="R185" s="117">
        <f>$Q$155*$H$155</f>
        <v>0.167</v>
      </c>
      <c r="S185" s="117">
        <v>0</v>
      </c>
      <c r="T185" s="118">
        <f>$S$155*$H$155</f>
        <v>0</v>
      </c>
      <c r="AR185" s="67" t="s">
        <v>168</v>
      </c>
      <c r="AT185" s="67" t="s">
        <v>174</v>
      </c>
      <c r="AU185" s="67" t="s">
        <v>72</v>
      </c>
      <c r="AY185" s="6" t="s">
        <v>113</v>
      </c>
      <c r="BE185" s="119">
        <f>IF($N$155="základní",$J$155,0)</f>
        <v>0</v>
      </c>
      <c r="BF185" s="119">
        <f>IF($N$155="snížená",$J$155,0)</f>
        <v>0</v>
      </c>
      <c r="BG185" s="119">
        <f>IF($N$155="zákl. přenesená",$J$155,0)</f>
        <v>0</v>
      </c>
      <c r="BH185" s="119">
        <f>IF($N$155="sníž. přenesená",$J$155,0)</f>
        <v>0</v>
      </c>
      <c r="BI185" s="119">
        <f>IF($N$155="nulová",$J$155,0)</f>
        <v>0</v>
      </c>
      <c r="BJ185" s="67" t="s">
        <v>18</v>
      </c>
      <c r="BK185" s="119">
        <f>ROUND($I$155*$H$155,2)</f>
        <v>0</v>
      </c>
      <c r="BL185" s="67" t="s">
        <v>141</v>
      </c>
      <c r="BM185" s="67" t="s">
        <v>177</v>
      </c>
    </row>
    <row r="186" spans="2:47" s="6" customFormat="1" ht="125.25" customHeight="1">
      <c r="B186" s="178"/>
      <c r="C186" s="180"/>
      <c r="D186" s="198"/>
      <c r="E186" s="199"/>
      <c r="F186" s="216" t="s">
        <v>244</v>
      </c>
      <c r="G186" s="180"/>
      <c r="H186" s="207"/>
      <c r="I186" s="207"/>
      <c r="J186" s="180"/>
      <c r="K186" s="180"/>
      <c r="L186" s="171"/>
      <c r="M186" s="123"/>
      <c r="T186" s="124"/>
      <c r="AT186" s="6" t="s">
        <v>139</v>
      </c>
      <c r="AU186" s="6" t="s">
        <v>72</v>
      </c>
    </row>
    <row r="187" spans="1:65" s="6" customFormat="1" ht="24" customHeight="1">
      <c r="A187" s="6">
        <v>19</v>
      </c>
      <c r="B187" s="178"/>
      <c r="C187" s="142">
        <v>53</v>
      </c>
      <c r="D187" s="149" t="s">
        <v>203</v>
      </c>
      <c r="E187" s="148" t="s">
        <v>222</v>
      </c>
      <c r="F187" s="143" t="s">
        <v>242</v>
      </c>
      <c r="G187" s="144" t="s">
        <v>126</v>
      </c>
      <c r="H187" s="154">
        <v>1</v>
      </c>
      <c r="I187" s="155">
        <v>0</v>
      </c>
      <c r="J187" s="145">
        <f t="shared" si="1"/>
        <v>0</v>
      </c>
      <c r="K187" s="196"/>
      <c r="L187" s="175"/>
      <c r="M187" s="127"/>
      <c r="N187" s="128" t="s">
        <v>36</v>
      </c>
      <c r="Q187" s="117">
        <v>0.167</v>
      </c>
      <c r="R187" s="117">
        <f>$Q$155*$H$155</f>
        <v>0.167</v>
      </c>
      <c r="S187" s="117">
        <v>0</v>
      </c>
      <c r="T187" s="118">
        <f>$S$155*$H$155</f>
        <v>0</v>
      </c>
      <c r="AR187" s="67" t="s">
        <v>168</v>
      </c>
      <c r="AT187" s="67" t="s">
        <v>174</v>
      </c>
      <c r="AU187" s="67" t="s">
        <v>72</v>
      </c>
      <c r="AY187" s="6" t="s">
        <v>113</v>
      </c>
      <c r="BE187" s="119">
        <f>IF($N$155="základní",$J$155,0)</f>
        <v>0</v>
      </c>
      <c r="BF187" s="119">
        <f>IF($N$155="snížená",$J$155,0)</f>
        <v>0</v>
      </c>
      <c r="BG187" s="119">
        <f>IF($N$155="zákl. přenesená",$J$155,0)</f>
        <v>0</v>
      </c>
      <c r="BH187" s="119">
        <f>IF($N$155="sníž. přenesená",$J$155,0)</f>
        <v>0</v>
      </c>
      <c r="BI187" s="119">
        <f>IF($N$155="nulová",$J$155,0)</f>
        <v>0</v>
      </c>
      <c r="BJ187" s="67" t="s">
        <v>18</v>
      </c>
      <c r="BK187" s="119">
        <f>ROUND($I$155*$H$155,2)</f>
        <v>0</v>
      </c>
      <c r="BL187" s="67" t="s">
        <v>141</v>
      </c>
      <c r="BM187" s="67" t="s">
        <v>177</v>
      </c>
    </row>
    <row r="188" spans="2:47" s="6" customFormat="1" ht="125.25" customHeight="1">
      <c r="B188" s="178"/>
      <c r="C188" s="180"/>
      <c r="D188" s="198"/>
      <c r="E188" s="199"/>
      <c r="F188" s="216" t="s">
        <v>244</v>
      </c>
      <c r="G188" s="180"/>
      <c r="H188" s="207"/>
      <c r="I188" s="207"/>
      <c r="J188" s="180"/>
      <c r="K188" s="180"/>
      <c r="L188" s="171"/>
      <c r="M188" s="123"/>
      <c r="T188" s="124"/>
      <c r="AT188" s="6" t="s">
        <v>139</v>
      </c>
      <c r="AU188" s="6" t="s">
        <v>72</v>
      </c>
    </row>
    <row r="189" spans="1:65" s="6" customFormat="1" ht="24" customHeight="1">
      <c r="A189" s="6">
        <v>20</v>
      </c>
      <c r="B189" s="178"/>
      <c r="C189" s="142">
        <v>54</v>
      </c>
      <c r="D189" s="149" t="s">
        <v>203</v>
      </c>
      <c r="E189" s="148" t="s">
        <v>223</v>
      </c>
      <c r="F189" s="143" t="s">
        <v>252</v>
      </c>
      <c r="G189" s="144" t="s">
        <v>126</v>
      </c>
      <c r="H189" s="154">
        <v>1</v>
      </c>
      <c r="I189" s="155">
        <v>0</v>
      </c>
      <c r="J189" s="145">
        <f t="shared" si="1"/>
        <v>0</v>
      </c>
      <c r="K189" s="196"/>
      <c r="L189" s="175"/>
      <c r="M189" s="127"/>
      <c r="N189" s="128" t="s">
        <v>36</v>
      </c>
      <c r="Q189" s="117">
        <v>0.167</v>
      </c>
      <c r="R189" s="117">
        <f>$Q$155*$H$155</f>
        <v>0.167</v>
      </c>
      <c r="S189" s="117">
        <v>0</v>
      </c>
      <c r="T189" s="118">
        <f>$S$155*$H$155</f>
        <v>0</v>
      </c>
      <c r="AR189" s="67" t="s">
        <v>168</v>
      </c>
      <c r="AT189" s="67" t="s">
        <v>174</v>
      </c>
      <c r="AU189" s="67" t="s">
        <v>72</v>
      </c>
      <c r="AY189" s="6" t="s">
        <v>113</v>
      </c>
      <c r="BE189" s="119">
        <f>IF($N$155="základní",$J$155,0)</f>
        <v>0</v>
      </c>
      <c r="BF189" s="119">
        <f>IF($N$155="snížená",$J$155,0)</f>
        <v>0</v>
      </c>
      <c r="BG189" s="119">
        <f>IF($N$155="zákl. přenesená",$J$155,0)</f>
        <v>0</v>
      </c>
      <c r="BH189" s="119">
        <f>IF($N$155="sníž. přenesená",$J$155,0)</f>
        <v>0</v>
      </c>
      <c r="BI189" s="119">
        <f>IF($N$155="nulová",$J$155,0)</f>
        <v>0</v>
      </c>
      <c r="BJ189" s="67" t="s">
        <v>18</v>
      </c>
      <c r="BK189" s="119">
        <f>ROUND($I$155*$H$155,2)</f>
        <v>0</v>
      </c>
      <c r="BL189" s="67" t="s">
        <v>141</v>
      </c>
      <c r="BM189" s="67" t="s">
        <v>177</v>
      </c>
    </row>
    <row r="190" spans="2:47" s="6" customFormat="1" ht="125.25" customHeight="1">
      <c r="B190" s="178"/>
      <c r="C190" s="180"/>
      <c r="D190" s="198"/>
      <c r="E190" s="199"/>
      <c r="F190" s="216" t="s">
        <v>244</v>
      </c>
      <c r="G190" s="180"/>
      <c r="H190" s="207"/>
      <c r="I190" s="207"/>
      <c r="J190" s="180"/>
      <c r="K190" s="180"/>
      <c r="L190" s="171"/>
      <c r="M190" s="123"/>
      <c r="T190" s="124"/>
      <c r="AT190" s="6" t="s">
        <v>139</v>
      </c>
      <c r="AU190" s="6" t="s">
        <v>72</v>
      </c>
    </row>
    <row r="191" spans="1:65" s="6" customFormat="1" ht="24" customHeight="1">
      <c r="A191" s="6">
        <v>21</v>
      </c>
      <c r="B191" s="178"/>
      <c r="C191" s="142">
        <v>55</v>
      </c>
      <c r="D191" s="149" t="s">
        <v>203</v>
      </c>
      <c r="E191" s="148" t="s">
        <v>224</v>
      </c>
      <c r="F191" s="143" t="s">
        <v>252</v>
      </c>
      <c r="G191" s="144" t="s">
        <v>126</v>
      </c>
      <c r="H191" s="154">
        <v>1</v>
      </c>
      <c r="I191" s="155">
        <v>0</v>
      </c>
      <c r="J191" s="145">
        <f t="shared" si="1"/>
        <v>0</v>
      </c>
      <c r="K191" s="196"/>
      <c r="L191" s="175"/>
      <c r="M191" s="127"/>
      <c r="N191" s="128" t="s">
        <v>36</v>
      </c>
      <c r="Q191" s="117">
        <v>0.167</v>
      </c>
      <c r="R191" s="117">
        <f>$Q$155*$H$155</f>
        <v>0.167</v>
      </c>
      <c r="S191" s="117">
        <v>0</v>
      </c>
      <c r="T191" s="118">
        <f>$S$155*$H$155</f>
        <v>0</v>
      </c>
      <c r="AR191" s="67" t="s">
        <v>168</v>
      </c>
      <c r="AT191" s="67" t="s">
        <v>174</v>
      </c>
      <c r="AU191" s="67" t="s">
        <v>72</v>
      </c>
      <c r="AY191" s="6" t="s">
        <v>113</v>
      </c>
      <c r="BE191" s="119">
        <f>IF($N$155="základní",$J$155,0)</f>
        <v>0</v>
      </c>
      <c r="BF191" s="119">
        <f>IF($N$155="snížená",$J$155,0)</f>
        <v>0</v>
      </c>
      <c r="BG191" s="119">
        <f>IF($N$155="zákl. přenesená",$J$155,0)</f>
        <v>0</v>
      </c>
      <c r="BH191" s="119">
        <f>IF($N$155="sníž. přenesená",$J$155,0)</f>
        <v>0</v>
      </c>
      <c r="BI191" s="119">
        <f>IF($N$155="nulová",$J$155,0)</f>
        <v>0</v>
      </c>
      <c r="BJ191" s="67" t="s">
        <v>18</v>
      </c>
      <c r="BK191" s="119">
        <f>ROUND($I$155*$H$155,2)</f>
        <v>0</v>
      </c>
      <c r="BL191" s="67" t="s">
        <v>141</v>
      </c>
      <c r="BM191" s="67" t="s">
        <v>177</v>
      </c>
    </row>
    <row r="192" spans="2:47" s="6" customFormat="1" ht="125.25" customHeight="1">
      <c r="B192" s="178"/>
      <c r="C192" s="180"/>
      <c r="D192" s="198"/>
      <c r="E192" s="199"/>
      <c r="F192" s="216" t="s">
        <v>244</v>
      </c>
      <c r="G192" s="180"/>
      <c r="H192" s="207"/>
      <c r="I192" s="207"/>
      <c r="J192" s="180"/>
      <c r="K192" s="180"/>
      <c r="L192" s="171"/>
      <c r="M192" s="123"/>
      <c r="T192" s="124"/>
      <c r="AT192" s="6" t="s">
        <v>139</v>
      </c>
      <c r="AU192" s="6" t="s">
        <v>72</v>
      </c>
    </row>
    <row r="193" spans="1:65" s="6" customFormat="1" ht="24" customHeight="1">
      <c r="A193" s="6">
        <v>22</v>
      </c>
      <c r="B193" s="178"/>
      <c r="C193" s="142">
        <v>56</v>
      </c>
      <c r="D193" s="149" t="s">
        <v>203</v>
      </c>
      <c r="E193" s="148" t="s">
        <v>225</v>
      </c>
      <c r="F193" s="143" t="s">
        <v>252</v>
      </c>
      <c r="G193" s="144" t="s">
        <v>126</v>
      </c>
      <c r="H193" s="154">
        <v>1</v>
      </c>
      <c r="I193" s="155">
        <v>0</v>
      </c>
      <c r="J193" s="145">
        <f t="shared" si="1"/>
        <v>0</v>
      </c>
      <c r="K193" s="196"/>
      <c r="L193" s="175"/>
      <c r="M193" s="127"/>
      <c r="N193" s="128" t="s">
        <v>36</v>
      </c>
      <c r="Q193" s="117">
        <v>0.167</v>
      </c>
      <c r="R193" s="117">
        <f>$Q$155*$H$155</f>
        <v>0.167</v>
      </c>
      <c r="S193" s="117">
        <v>0</v>
      </c>
      <c r="T193" s="118">
        <f>$S$155*$H$155</f>
        <v>0</v>
      </c>
      <c r="AR193" s="67" t="s">
        <v>168</v>
      </c>
      <c r="AT193" s="67" t="s">
        <v>174</v>
      </c>
      <c r="AU193" s="67" t="s">
        <v>72</v>
      </c>
      <c r="AY193" s="6" t="s">
        <v>113</v>
      </c>
      <c r="BE193" s="119">
        <f>IF($N$155="základní",$J$155,0)</f>
        <v>0</v>
      </c>
      <c r="BF193" s="119">
        <f>IF($N$155="snížená",$J$155,0)</f>
        <v>0</v>
      </c>
      <c r="BG193" s="119">
        <f>IF($N$155="zákl. přenesená",$J$155,0)</f>
        <v>0</v>
      </c>
      <c r="BH193" s="119">
        <f>IF($N$155="sníž. přenesená",$J$155,0)</f>
        <v>0</v>
      </c>
      <c r="BI193" s="119">
        <f>IF($N$155="nulová",$J$155,0)</f>
        <v>0</v>
      </c>
      <c r="BJ193" s="67" t="s">
        <v>18</v>
      </c>
      <c r="BK193" s="119">
        <f>ROUND($I$155*$H$155,2)</f>
        <v>0</v>
      </c>
      <c r="BL193" s="67" t="s">
        <v>141</v>
      </c>
      <c r="BM193" s="67" t="s">
        <v>177</v>
      </c>
    </row>
    <row r="194" spans="2:47" s="6" customFormat="1" ht="125.25" customHeight="1">
      <c r="B194" s="178"/>
      <c r="C194" s="180"/>
      <c r="D194" s="198"/>
      <c r="E194" s="199"/>
      <c r="F194" s="216" t="s">
        <v>244</v>
      </c>
      <c r="G194" s="180"/>
      <c r="H194" s="207"/>
      <c r="I194" s="207"/>
      <c r="J194" s="180"/>
      <c r="K194" s="180"/>
      <c r="L194" s="171"/>
      <c r="M194" s="123"/>
      <c r="T194" s="124"/>
      <c r="AT194" s="6" t="s">
        <v>139</v>
      </c>
      <c r="AU194" s="6" t="s">
        <v>72</v>
      </c>
    </row>
    <row r="195" spans="1:65" s="6" customFormat="1" ht="24" customHeight="1">
      <c r="A195" s="6">
        <v>23</v>
      </c>
      <c r="B195" s="178"/>
      <c r="C195" s="142">
        <v>57</v>
      </c>
      <c r="D195" s="149" t="s">
        <v>203</v>
      </c>
      <c r="E195" s="148" t="s">
        <v>226</v>
      </c>
      <c r="F195" s="143" t="s">
        <v>242</v>
      </c>
      <c r="G195" s="144" t="s">
        <v>126</v>
      </c>
      <c r="H195" s="154">
        <v>1</v>
      </c>
      <c r="I195" s="155">
        <v>0</v>
      </c>
      <c r="J195" s="145">
        <f t="shared" si="1"/>
        <v>0</v>
      </c>
      <c r="K195" s="196"/>
      <c r="L195" s="175"/>
      <c r="M195" s="127"/>
      <c r="N195" s="128" t="s">
        <v>36</v>
      </c>
      <c r="Q195" s="117">
        <v>0.167</v>
      </c>
      <c r="R195" s="117">
        <f>$Q$155*$H$155</f>
        <v>0.167</v>
      </c>
      <c r="S195" s="117">
        <v>0</v>
      </c>
      <c r="T195" s="118">
        <f>$S$155*$H$155</f>
        <v>0</v>
      </c>
      <c r="AR195" s="67" t="s">
        <v>168</v>
      </c>
      <c r="AT195" s="67" t="s">
        <v>174</v>
      </c>
      <c r="AU195" s="67" t="s">
        <v>72</v>
      </c>
      <c r="AY195" s="6" t="s">
        <v>113</v>
      </c>
      <c r="BE195" s="119">
        <f>IF($N$155="základní",$J$155,0)</f>
        <v>0</v>
      </c>
      <c r="BF195" s="119">
        <f>IF($N$155="snížená",$J$155,0)</f>
        <v>0</v>
      </c>
      <c r="BG195" s="119">
        <f>IF($N$155="zákl. přenesená",$J$155,0)</f>
        <v>0</v>
      </c>
      <c r="BH195" s="119">
        <f>IF($N$155="sníž. přenesená",$J$155,0)</f>
        <v>0</v>
      </c>
      <c r="BI195" s="119">
        <f>IF($N$155="nulová",$J$155,0)</f>
        <v>0</v>
      </c>
      <c r="BJ195" s="67" t="s">
        <v>18</v>
      </c>
      <c r="BK195" s="119">
        <f>ROUND($I$155*$H$155,2)</f>
        <v>0</v>
      </c>
      <c r="BL195" s="67" t="s">
        <v>141</v>
      </c>
      <c r="BM195" s="67" t="s">
        <v>177</v>
      </c>
    </row>
    <row r="196" spans="2:47" s="6" customFormat="1" ht="125.25" customHeight="1">
      <c r="B196" s="178"/>
      <c r="C196" s="180"/>
      <c r="D196" s="198"/>
      <c r="E196" s="199"/>
      <c r="F196" s="216" t="s">
        <v>244</v>
      </c>
      <c r="G196" s="180"/>
      <c r="H196" s="207"/>
      <c r="I196" s="207"/>
      <c r="J196" s="180"/>
      <c r="K196" s="180"/>
      <c r="L196" s="171"/>
      <c r="M196" s="123"/>
      <c r="T196" s="124"/>
      <c r="AT196" s="6" t="s">
        <v>139</v>
      </c>
      <c r="AU196" s="6" t="s">
        <v>72</v>
      </c>
    </row>
    <row r="197" spans="1:65" s="6" customFormat="1" ht="24" customHeight="1">
      <c r="A197" s="6">
        <v>24</v>
      </c>
      <c r="B197" s="178"/>
      <c r="C197" s="142">
        <v>58</v>
      </c>
      <c r="D197" s="149" t="s">
        <v>203</v>
      </c>
      <c r="E197" s="148" t="s">
        <v>227</v>
      </c>
      <c r="F197" s="143" t="s">
        <v>242</v>
      </c>
      <c r="G197" s="144" t="s">
        <v>126</v>
      </c>
      <c r="H197" s="154">
        <v>1</v>
      </c>
      <c r="I197" s="155">
        <v>0</v>
      </c>
      <c r="J197" s="145">
        <f t="shared" si="1"/>
        <v>0</v>
      </c>
      <c r="K197" s="196"/>
      <c r="L197" s="175"/>
      <c r="M197" s="127"/>
      <c r="N197" s="128" t="s">
        <v>36</v>
      </c>
      <c r="Q197" s="117">
        <v>0.167</v>
      </c>
      <c r="R197" s="117">
        <f>$Q$155*$H$155</f>
        <v>0.167</v>
      </c>
      <c r="S197" s="117">
        <v>0</v>
      </c>
      <c r="T197" s="118">
        <f>$S$155*$H$155</f>
        <v>0</v>
      </c>
      <c r="AR197" s="67" t="s">
        <v>168</v>
      </c>
      <c r="AT197" s="67" t="s">
        <v>174</v>
      </c>
      <c r="AU197" s="67" t="s">
        <v>72</v>
      </c>
      <c r="AY197" s="6" t="s">
        <v>113</v>
      </c>
      <c r="BE197" s="119">
        <f>IF($N$155="základní",$J$155,0)</f>
        <v>0</v>
      </c>
      <c r="BF197" s="119">
        <f>IF($N$155="snížená",$J$155,0)</f>
        <v>0</v>
      </c>
      <c r="BG197" s="119">
        <f>IF($N$155="zákl. přenesená",$J$155,0)</f>
        <v>0</v>
      </c>
      <c r="BH197" s="119">
        <f>IF($N$155="sníž. přenesená",$J$155,0)</f>
        <v>0</v>
      </c>
      <c r="BI197" s="119">
        <f>IF($N$155="nulová",$J$155,0)</f>
        <v>0</v>
      </c>
      <c r="BJ197" s="67" t="s">
        <v>18</v>
      </c>
      <c r="BK197" s="119">
        <f>ROUND($I$155*$H$155,2)</f>
        <v>0</v>
      </c>
      <c r="BL197" s="67" t="s">
        <v>141</v>
      </c>
      <c r="BM197" s="67" t="s">
        <v>177</v>
      </c>
    </row>
    <row r="198" spans="2:47" s="6" customFormat="1" ht="125.25" customHeight="1">
      <c r="B198" s="178"/>
      <c r="C198" s="180"/>
      <c r="D198" s="198"/>
      <c r="E198" s="199"/>
      <c r="F198" s="216" t="s">
        <v>244</v>
      </c>
      <c r="G198" s="180"/>
      <c r="H198" s="207"/>
      <c r="I198" s="207"/>
      <c r="J198" s="180"/>
      <c r="K198" s="180"/>
      <c r="L198" s="171"/>
      <c r="M198" s="123"/>
      <c r="T198" s="124"/>
      <c r="AT198" s="6" t="s">
        <v>139</v>
      </c>
      <c r="AU198" s="6" t="s">
        <v>72</v>
      </c>
    </row>
    <row r="199" spans="1:65" s="6" customFormat="1" ht="24" customHeight="1">
      <c r="A199" s="6">
        <v>25</v>
      </c>
      <c r="B199" s="178"/>
      <c r="C199" s="142">
        <v>59</v>
      </c>
      <c r="D199" s="149" t="s">
        <v>203</v>
      </c>
      <c r="E199" s="148" t="s">
        <v>228</v>
      </c>
      <c r="F199" s="143" t="s">
        <v>242</v>
      </c>
      <c r="G199" s="144" t="s">
        <v>126</v>
      </c>
      <c r="H199" s="154">
        <v>1</v>
      </c>
      <c r="I199" s="155">
        <v>0</v>
      </c>
      <c r="J199" s="145">
        <f t="shared" si="1"/>
        <v>0</v>
      </c>
      <c r="K199" s="196"/>
      <c r="L199" s="175"/>
      <c r="M199" s="127"/>
      <c r="N199" s="128" t="s">
        <v>36</v>
      </c>
      <c r="Q199" s="117">
        <v>0.167</v>
      </c>
      <c r="R199" s="117">
        <f>$Q$155*$H$155</f>
        <v>0.167</v>
      </c>
      <c r="S199" s="117">
        <v>0</v>
      </c>
      <c r="T199" s="118">
        <f>$S$155*$H$155</f>
        <v>0</v>
      </c>
      <c r="AR199" s="67" t="s">
        <v>168</v>
      </c>
      <c r="AT199" s="67" t="s">
        <v>174</v>
      </c>
      <c r="AU199" s="67" t="s">
        <v>72</v>
      </c>
      <c r="AY199" s="6" t="s">
        <v>113</v>
      </c>
      <c r="BE199" s="119">
        <f>IF($N$155="základní",$J$155,0)</f>
        <v>0</v>
      </c>
      <c r="BF199" s="119">
        <f>IF($N$155="snížená",$J$155,0)</f>
        <v>0</v>
      </c>
      <c r="BG199" s="119">
        <f>IF($N$155="zákl. přenesená",$J$155,0)</f>
        <v>0</v>
      </c>
      <c r="BH199" s="119">
        <f>IF($N$155="sníž. přenesená",$J$155,0)</f>
        <v>0</v>
      </c>
      <c r="BI199" s="119">
        <f>IF($N$155="nulová",$J$155,0)</f>
        <v>0</v>
      </c>
      <c r="BJ199" s="67" t="s">
        <v>18</v>
      </c>
      <c r="BK199" s="119">
        <f>ROUND($I$155*$H$155,2)</f>
        <v>0</v>
      </c>
      <c r="BL199" s="67" t="s">
        <v>141</v>
      </c>
      <c r="BM199" s="67" t="s">
        <v>177</v>
      </c>
    </row>
    <row r="200" spans="2:47" s="6" customFormat="1" ht="125.25" customHeight="1">
      <c r="B200" s="178"/>
      <c r="C200" s="180"/>
      <c r="D200" s="198"/>
      <c r="E200" s="199"/>
      <c r="F200" s="216" t="s">
        <v>244</v>
      </c>
      <c r="G200" s="180"/>
      <c r="H200" s="207"/>
      <c r="I200" s="207"/>
      <c r="J200" s="180"/>
      <c r="K200" s="180"/>
      <c r="L200" s="171"/>
      <c r="M200" s="123"/>
      <c r="T200" s="124"/>
      <c r="AT200" s="6" t="s">
        <v>139</v>
      </c>
      <c r="AU200" s="6" t="s">
        <v>72</v>
      </c>
    </row>
    <row r="201" spans="1:65" s="6" customFormat="1" ht="24" customHeight="1">
      <c r="A201" s="6">
        <v>26</v>
      </c>
      <c r="B201" s="178"/>
      <c r="C201" s="142">
        <v>60</v>
      </c>
      <c r="D201" s="149" t="s">
        <v>203</v>
      </c>
      <c r="E201" s="148" t="s">
        <v>229</v>
      </c>
      <c r="F201" s="143" t="s">
        <v>253</v>
      </c>
      <c r="G201" s="144" t="s">
        <v>126</v>
      </c>
      <c r="H201" s="154">
        <v>1</v>
      </c>
      <c r="I201" s="155">
        <v>0</v>
      </c>
      <c r="J201" s="145">
        <f t="shared" si="1"/>
        <v>0</v>
      </c>
      <c r="K201" s="196"/>
      <c r="L201" s="175"/>
      <c r="M201" s="127"/>
      <c r="N201" s="128" t="s">
        <v>36</v>
      </c>
      <c r="Q201" s="117">
        <v>0.167</v>
      </c>
      <c r="R201" s="117">
        <f>$Q$155*$H$155</f>
        <v>0.167</v>
      </c>
      <c r="S201" s="117">
        <v>0</v>
      </c>
      <c r="T201" s="118">
        <f>$S$155*$H$155</f>
        <v>0</v>
      </c>
      <c r="AR201" s="67" t="s">
        <v>168</v>
      </c>
      <c r="AT201" s="67" t="s">
        <v>174</v>
      </c>
      <c r="AU201" s="67" t="s">
        <v>72</v>
      </c>
      <c r="AY201" s="6" t="s">
        <v>113</v>
      </c>
      <c r="BE201" s="119">
        <f>IF($N$155="základní",$J$155,0)</f>
        <v>0</v>
      </c>
      <c r="BF201" s="119">
        <f>IF($N$155="snížená",$J$155,0)</f>
        <v>0</v>
      </c>
      <c r="BG201" s="119">
        <f>IF($N$155="zákl. přenesená",$J$155,0)</f>
        <v>0</v>
      </c>
      <c r="BH201" s="119">
        <f>IF($N$155="sníž. přenesená",$J$155,0)</f>
        <v>0</v>
      </c>
      <c r="BI201" s="119">
        <f>IF($N$155="nulová",$J$155,0)</f>
        <v>0</v>
      </c>
      <c r="BJ201" s="67" t="s">
        <v>18</v>
      </c>
      <c r="BK201" s="119">
        <f>ROUND($I$155*$H$155,2)</f>
        <v>0</v>
      </c>
      <c r="BL201" s="67" t="s">
        <v>141</v>
      </c>
      <c r="BM201" s="67" t="s">
        <v>177</v>
      </c>
    </row>
    <row r="202" spans="2:47" s="6" customFormat="1" ht="125.25" customHeight="1">
      <c r="B202" s="178"/>
      <c r="C202" s="180"/>
      <c r="D202" s="198"/>
      <c r="E202" s="199"/>
      <c r="F202" s="216" t="s">
        <v>259</v>
      </c>
      <c r="G202" s="180"/>
      <c r="H202" s="207"/>
      <c r="I202" s="207"/>
      <c r="J202" s="180"/>
      <c r="K202" s="180"/>
      <c r="L202" s="171"/>
      <c r="M202" s="123"/>
      <c r="T202" s="124"/>
      <c r="AT202" s="6" t="s">
        <v>139</v>
      </c>
      <c r="AU202" s="6" t="s">
        <v>72</v>
      </c>
    </row>
    <row r="203" spans="1:65" s="6" customFormat="1" ht="24" customHeight="1">
      <c r="A203" s="6">
        <v>27</v>
      </c>
      <c r="B203" s="178"/>
      <c r="C203" s="142">
        <v>61</v>
      </c>
      <c r="D203" s="149" t="s">
        <v>203</v>
      </c>
      <c r="E203" s="148" t="s">
        <v>230</v>
      </c>
      <c r="F203" s="143" t="s">
        <v>242</v>
      </c>
      <c r="G203" s="144" t="s">
        <v>126</v>
      </c>
      <c r="H203" s="154">
        <v>1</v>
      </c>
      <c r="I203" s="155">
        <v>0</v>
      </c>
      <c r="J203" s="145">
        <f t="shared" si="1"/>
        <v>0</v>
      </c>
      <c r="K203" s="196"/>
      <c r="L203" s="175"/>
      <c r="M203" s="127"/>
      <c r="N203" s="128" t="s">
        <v>36</v>
      </c>
      <c r="Q203" s="117">
        <v>0.167</v>
      </c>
      <c r="R203" s="117">
        <f>$Q$155*$H$155</f>
        <v>0.167</v>
      </c>
      <c r="S203" s="117">
        <v>0</v>
      </c>
      <c r="T203" s="118">
        <f>$S$155*$H$155</f>
        <v>0</v>
      </c>
      <c r="AR203" s="67" t="s">
        <v>168</v>
      </c>
      <c r="AT203" s="67" t="s">
        <v>174</v>
      </c>
      <c r="AU203" s="67" t="s">
        <v>72</v>
      </c>
      <c r="AY203" s="6" t="s">
        <v>113</v>
      </c>
      <c r="BE203" s="119">
        <f>IF($N$155="základní",$J$155,0)</f>
        <v>0</v>
      </c>
      <c r="BF203" s="119">
        <f>IF($N$155="snížená",$J$155,0)</f>
        <v>0</v>
      </c>
      <c r="BG203" s="119">
        <f>IF($N$155="zákl. přenesená",$J$155,0)</f>
        <v>0</v>
      </c>
      <c r="BH203" s="119">
        <f>IF($N$155="sníž. přenesená",$J$155,0)</f>
        <v>0</v>
      </c>
      <c r="BI203" s="119">
        <f>IF($N$155="nulová",$J$155,0)</f>
        <v>0</v>
      </c>
      <c r="BJ203" s="67" t="s">
        <v>18</v>
      </c>
      <c r="BK203" s="119">
        <f>ROUND($I$155*$H$155,2)</f>
        <v>0</v>
      </c>
      <c r="BL203" s="67" t="s">
        <v>141</v>
      </c>
      <c r="BM203" s="67" t="s">
        <v>177</v>
      </c>
    </row>
    <row r="204" spans="2:47" s="6" customFormat="1" ht="125.25" customHeight="1">
      <c r="B204" s="178"/>
      <c r="C204" s="180"/>
      <c r="D204" s="198"/>
      <c r="E204" s="199"/>
      <c r="F204" s="216" t="s">
        <v>244</v>
      </c>
      <c r="G204" s="180"/>
      <c r="H204" s="207"/>
      <c r="I204" s="207"/>
      <c r="J204" s="180"/>
      <c r="K204" s="180"/>
      <c r="L204" s="171"/>
      <c r="M204" s="123"/>
      <c r="T204" s="124"/>
      <c r="AT204" s="6" t="s">
        <v>139</v>
      </c>
      <c r="AU204" s="6" t="s">
        <v>72</v>
      </c>
    </row>
    <row r="205" spans="1:65" s="6" customFormat="1" ht="24" customHeight="1">
      <c r="A205" s="6">
        <v>28</v>
      </c>
      <c r="B205" s="178"/>
      <c r="C205" s="142">
        <v>62</v>
      </c>
      <c r="D205" s="149" t="s">
        <v>203</v>
      </c>
      <c r="E205" s="148" t="s">
        <v>231</v>
      </c>
      <c r="F205" s="143" t="s">
        <v>254</v>
      </c>
      <c r="G205" s="144" t="s">
        <v>126</v>
      </c>
      <c r="H205" s="154">
        <v>1</v>
      </c>
      <c r="I205" s="155">
        <v>0</v>
      </c>
      <c r="J205" s="145">
        <f t="shared" si="1"/>
        <v>0</v>
      </c>
      <c r="K205" s="196"/>
      <c r="L205" s="175"/>
      <c r="M205" s="127"/>
      <c r="N205" s="128" t="s">
        <v>36</v>
      </c>
      <c r="Q205" s="117">
        <v>0.167</v>
      </c>
      <c r="R205" s="117">
        <f>$Q$155*$H$155</f>
        <v>0.167</v>
      </c>
      <c r="S205" s="117">
        <v>0</v>
      </c>
      <c r="T205" s="118">
        <f>$S$155*$H$155</f>
        <v>0</v>
      </c>
      <c r="AR205" s="67" t="s">
        <v>168</v>
      </c>
      <c r="AT205" s="67" t="s">
        <v>174</v>
      </c>
      <c r="AU205" s="67" t="s">
        <v>72</v>
      </c>
      <c r="AY205" s="6" t="s">
        <v>113</v>
      </c>
      <c r="BE205" s="119">
        <f>IF($N$155="základní",$J$155,0)</f>
        <v>0</v>
      </c>
      <c r="BF205" s="119">
        <f>IF($N$155="snížená",$J$155,0)</f>
        <v>0</v>
      </c>
      <c r="BG205" s="119">
        <f>IF($N$155="zákl. přenesená",$J$155,0)</f>
        <v>0</v>
      </c>
      <c r="BH205" s="119">
        <f>IF($N$155="sníž. přenesená",$J$155,0)</f>
        <v>0</v>
      </c>
      <c r="BI205" s="119">
        <f>IF($N$155="nulová",$J$155,0)</f>
        <v>0</v>
      </c>
      <c r="BJ205" s="67" t="s">
        <v>18</v>
      </c>
      <c r="BK205" s="119">
        <f>ROUND($I$155*$H$155,2)</f>
        <v>0</v>
      </c>
      <c r="BL205" s="67" t="s">
        <v>141</v>
      </c>
      <c r="BM205" s="67" t="s">
        <v>177</v>
      </c>
    </row>
    <row r="206" spans="2:47" s="6" customFormat="1" ht="125.25" customHeight="1">
      <c r="B206" s="178"/>
      <c r="C206" s="180"/>
      <c r="D206" s="198"/>
      <c r="E206" s="199"/>
      <c r="F206" s="216" t="s">
        <v>244</v>
      </c>
      <c r="G206" s="180"/>
      <c r="H206" s="207"/>
      <c r="I206" s="207"/>
      <c r="J206" s="180"/>
      <c r="K206" s="180"/>
      <c r="L206" s="171"/>
      <c r="M206" s="123"/>
      <c r="T206" s="124"/>
      <c r="AT206" s="6" t="s">
        <v>139</v>
      </c>
      <c r="AU206" s="6" t="s">
        <v>72</v>
      </c>
    </row>
    <row r="207" spans="1:65" s="6" customFormat="1" ht="24" customHeight="1">
      <c r="A207" s="6">
        <v>29</v>
      </c>
      <c r="B207" s="178"/>
      <c r="C207" s="142">
        <v>63</v>
      </c>
      <c r="D207" s="149" t="s">
        <v>203</v>
      </c>
      <c r="E207" s="148" t="s">
        <v>232</v>
      </c>
      <c r="F207" s="143" t="s">
        <v>242</v>
      </c>
      <c r="G207" s="144" t="s">
        <v>126</v>
      </c>
      <c r="H207" s="154">
        <v>1</v>
      </c>
      <c r="I207" s="155">
        <v>0</v>
      </c>
      <c r="J207" s="145">
        <f t="shared" si="1"/>
        <v>0</v>
      </c>
      <c r="K207" s="196"/>
      <c r="L207" s="175"/>
      <c r="M207" s="127"/>
      <c r="N207" s="128" t="s">
        <v>36</v>
      </c>
      <c r="Q207" s="117">
        <v>0.167</v>
      </c>
      <c r="R207" s="117">
        <f>$Q$155*$H$155</f>
        <v>0.167</v>
      </c>
      <c r="S207" s="117">
        <v>0</v>
      </c>
      <c r="T207" s="118">
        <f>$S$155*$H$155</f>
        <v>0</v>
      </c>
      <c r="AR207" s="67" t="s">
        <v>168</v>
      </c>
      <c r="AT207" s="67" t="s">
        <v>174</v>
      </c>
      <c r="AU207" s="67" t="s">
        <v>72</v>
      </c>
      <c r="AY207" s="6" t="s">
        <v>113</v>
      </c>
      <c r="BE207" s="119">
        <f>IF($N$155="základní",$J$155,0)</f>
        <v>0</v>
      </c>
      <c r="BF207" s="119">
        <f>IF($N$155="snížená",$J$155,0)</f>
        <v>0</v>
      </c>
      <c r="BG207" s="119">
        <f>IF($N$155="zákl. přenesená",$J$155,0)</f>
        <v>0</v>
      </c>
      <c r="BH207" s="119">
        <f>IF($N$155="sníž. přenesená",$J$155,0)</f>
        <v>0</v>
      </c>
      <c r="BI207" s="119">
        <f>IF($N$155="nulová",$J$155,0)</f>
        <v>0</v>
      </c>
      <c r="BJ207" s="67" t="s">
        <v>18</v>
      </c>
      <c r="BK207" s="119">
        <f>ROUND($I$155*$H$155,2)</f>
        <v>0</v>
      </c>
      <c r="BL207" s="67" t="s">
        <v>141</v>
      </c>
      <c r="BM207" s="67" t="s">
        <v>177</v>
      </c>
    </row>
    <row r="208" spans="2:47" s="6" customFormat="1" ht="125.25" customHeight="1">
      <c r="B208" s="178"/>
      <c r="C208" s="180"/>
      <c r="D208" s="198"/>
      <c r="E208" s="199"/>
      <c r="F208" s="216" t="s">
        <v>244</v>
      </c>
      <c r="G208" s="180"/>
      <c r="H208" s="207"/>
      <c r="I208" s="207"/>
      <c r="J208" s="180"/>
      <c r="K208" s="180"/>
      <c r="L208" s="171"/>
      <c r="M208" s="123"/>
      <c r="T208" s="124"/>
      <c r="AT208" s="6" t="s">
        <v>139</v>
      </c>
      <c r="AU208" s="6" t="s">
        <v>72</v>
      </c>
    </row>
    <row r="209" spans="1:65" s="6" customFormat="1" ht="24" customHeight="1">
      <c r="A209" s="6">
        <v>30</v>
      </c>
      <c r="B209" s="178"/>
      <c r="C209" s="142">
        <v>64</v>
      </c>
      <c r="D209" s="149" t="s">
        <v>203</v>
      </c>
      <c r="E209" s="148" t="s">
        <v>233</v>
      </c>
      <c r="F209" s="143" t="s">
        <v>255</v>
      </c>
      <c r="G209" s="144" t="s">
        <v>126</v>
      </c>
      <c r="H209" s="154">
        <v>1</v>
      </c>
      <c r="I209" s="155">
        <v>0</v>
      </c>
      <c r="J209" s="145">
        <f t="shared" si="1"/>
        <v>0</v>
      </c>
      <c r="K209" s="196"/>
      <c r="L209" s="175"/>
      <c r="M209" s="127"/>
      <c r="N209" s="128" t="s">
        <v>36</v>
      </c>
      <c r="Q209" s="117">
        <v>0.167</v>
      </c>
      <c r="R209" s="117">
        <f>$Q$155*$H$155</f>
        <v>0.167</v>
      </c>
      <c r="S209" s="117">
        <v>0</v>
      </c>
      <c r="T209" s="118">
        <f>$S$155*$H$155</f>
        <v>0</v>
      </c>
      <c r="AR209" s="67" t="s">
        <v>168</v>
      </c>
      <c r="AT209" s="67" t="s">
        <v>174</v>
      </c>
      <c r="AU209" s="67" t="s">
        <v>72</v>
      </c>
      <c r="AY209" s="6" t="s">
        <v>113</v>
      </c>
      <c r="BE209" s="119">
        <f>IF($N$155="základní",$J$155,0)</f>
        <v>0</v>
      </c>
      <c r="BF209" s="119">
        <f>IF($N$155="snížená",$J$155,0)</f>
        <v>0</v>
      </c>
      <c r="BG209" s="119">
        <f>IF($N$155="zákl. přenesená",$J$155,0)</f>
        <v>0</v>
      </c>
      <c r="BH209" s="119">
        <f>IF($N$155="sníž. přenesená",$J$155,0)</f>
        <v>0</v>
      </c>
      <c r="BI209" s="119">
        <f>IF($N$155="nulová",$J$155,0)</f>
        <v>0</v>
      </c>
      <c r="BJ209" s="67" t="s">
        <v>18</v>
      </c>
      <c r="BK209" s="119">
        <f>ROUND($I$155*$H$155,2)</f>
        <v>0</v>
      </c>
      <c r="BL209" s="67" t="s">
        <v>141</v>
      </c>
      <c r="BM209" s="67" t="s">
        <v>177</v>
      </c>
    </row>
    <row r="210" spans="2:47" s="6" customFormat="1" ht="125.25" customHeight="1">
      <c r="B210" s="178"/>
      <c r="C210" s="180"/>
      <c r="D210" s="198"/>
      <c r="E210" s="199"/>
      <c r="F210" s="216" t="s">
        <v>244</v>
      </c>
      <c r="G210" s="180"/>
      <c r="H210" s="207"/>
      <c r="I210" s="207"/>
      <c r="J210" s="180"/>
      <c r="K210" s="180"/>
      <c r="L210" s="171"/>
      <c r="M210" s="123"/>
      <c r="T210" s="124"/>
      <c r="AT210" s="6" t="s">
        <v>139</v>
      </c>
      <c r="AU210" s="6" t="s">
        <v>72</v>
      </c>
    </row>
    <row r="211" spans="1:65" s="6" customFormat="1" ht="24" customHeight="1">
      <c r="A211" s="6">
        <v>31</v>
      </c>
      <c r="B211" s="178"/>
      <c r="C211" s="142">
        <v>65</v>
      </c>
      <c r="D211" s="149" t="s">
        <v>203</v>
      </c>
      <c r="E211" s="148" t="s">
        <v>234</v>
      </c>
      <c r="F211" s="143" t="s">
        <v>256</v>
      </c>
      <c r="G211" s="144" t="s">
        <v>126</v>
      </c>
      <c r="H211" s="154">
        <v>1</v>
      </c>
      <c r="I211" s="155">
        <v>0</v>
      </c>
      <c r="J211" s="145">
        <f t="shared" si="1"/>
        <v>0</v>
      </c>
      <c r="K211" s="196"/>
      <c r="L211" s="175"/>
      <c r="M211" s="127"/>
      <c r="N211" s="128" t="s">
        <v>36</v>
      </c>
      <c r="Q211" s="117">
        <v>0.167</v>
      </c>
      <c r="R211" s="117">
        <f>$Q$155*$H$155</f>
        <v>0.167</v>
      </c>
      <c r="S211" s="117">
        <v>0</v>
      </c>
      <c r="T211" s="118">
        <f>$S$155*$H$155</f>
        <v>0</v>
      </c>
      <c r="AR211" s="67" t="s">
        <v>168</v>
      </c>
      <c r="AT211" s="67" t="s">
        <v>174</v>
      </c>
      <c r="AU211" s="67" t="s">
        <v>72</v>
      </c>
      <c r="AY211" s="6" t="s">
        <v>113</v>
      </c>
      <c r="BE211" s="119">
        <f>IF($N$155="základní",$J$155,0)</f>
        <v>0</v>
      </c>
      <c r="BF211" s="119">
        <f>IF($N$155="snížená",$J$155,0)</f>
        <v>0</v>
      </c>
      <c r="BG211" s="119">
        <f>IF($N$155="zákl. přenesená",$J$155,0)</f>
        <v>0</v>
      </c>
      <c r="BH211" s="119">
        <f>IF($N$155="sníž. přenesená",$J$155,0)</f>
        <v>0</v>
      </c>
      <c r="BI211" s="119">
        <f>IF($N$155="nulová",$J$155,0)</f>
        <v>0</v>
      </c>
      <c r="BJ211" s="67" t="s">
        <v>18</v>
      </c>
      <c r="BK211" s="119">
        <f>ROUND($I$155*$H$155,2)</f>
        <v>0</v>
      </c>
      <c r="BL211" s="67" t="s">
        <v>141</v>
      </c>
      <c r="BM211" s="67" t="s">
        <v>177</v>
      </c>
    </row>
    <row r="212" spans="2:47" s="6" customFormat="1" ht="125.25" customHeight="1">
      <c r="B212" s="178"/>
      <c r="C212" s="180"/>
      <c r="D212" s="198"/>
      <c r="E212" s="199"/>
      <c r="F212" s="216" t="s">
        <v>244</v>
      </c>
      <c r="G212" s="180"/>
      <c r="H212" s="207"/>
      <c r="I212" s="207"/>
      <c r="J212" s="180"/>
      <c r="K212" s="180"/>
      <c r="L212" s="171"/>
      <c r="M212" s="123"/>
      <c r="T212" s="124"/>
      <c r="AT212" s="6" t="s">
        <v>139</v>
      </c>
      <c r="AU212" s="6" t="s">
        <v>72</v>
      </c>
    </row>
    <row r="213" spans="1:65" s="6" customFormat="1" ht="24" customHeight="1">
      <c r="A213" s="6">
        <v>32</v>
      </c>
      <c r="B213" s="178"/>
      <c r="C213" s="142">
        <v>66</v>
      </c>
      <c r="D213" s="149" t="s">
        <v>203</v>
      </c>
      <c r="E213" s="148" t="s">
        <v>235</v>
      </c>
      <c r="F213" s="143" t="s">
        <v>242</v>
      </c>
      <c r="G213" s="144" t="s">
        <v>126</v>
      </c>
      <c r="H213" s="154">
        <v>1</v>
      </c>
      <c r="I213" s="155">
        <v>0</v>
      </c>
      <c r="J213" s="145">
        <f t="shared" si="1"/>
        <v>0</v>
      </c>
      <c r="K213" s="196"/>
      <c r="L213" s="175"/>
      <c r="M213" s="127"/>
      <c r="N213" s="128" t="s">
        <v>36</v>
      </c>
      <c r="Q213" s="117">
        <v>0.167</v>
      </c>
      <c r="R213" s="117">
        <f>$Q$155*$H$155</f>
        <v>0.167</v>
      </c>
      <c r="S213" s="117">
        <v>0</v>
      </c>
      <c r="T213" s="118">
        <f>$S$155*$H$155</f>
        <v>0</v>
      </c>
      <c r="AR213" s="67" t="s">
        <v>168</v>
      </c>
      <c r="AT213" s="67" t="s">
        <v>174</v>
      </c>
      <c r="AU213" s="67" t="s">
        <v>72</v>
      </c>
      <c r="AY213" s="6" t="s">
        <v>113</v>
      </c>
      <c r="BE213" s="119">
        <f>IF($N$155="základní",$J$155,0)</f>
        <v>0</v>
      </c>
      <c r="BF213" s="119">
        <f>IF($N$155="snížená",$J$155,0)</f>
        <v>0</v>
      </c>
      <c r="BG213" s="119">
        <f>IF($N$155="zákl. přenesená",$J$155,0)</f>
        <v>0</v>
      </c>
      <c r="BH213" s="119">
        <f>IF($N$155="sníž. přenesená",$J$155,0)</f>
        <v>0</v>
      </c>
      <c r="BI213" s="119">
        <f>IF($N$155="nulová",$J$155,0)</f>
        <v>0</v>
      </c>
      <c r="BJ213" s="67" t="s">
        <v>18</v>
      </c>
      <c r="BK213" s="119">
        <f>ROUND($I$155*$H$155,2)</f>
        <v>0</v>
      </c>
      <c r="BL213" s="67" t="s">
        <v>141</v>
      </c>
      <c r="BM213" s="67" t="s">
        <v>177</v>
      </c>
    </row>
    <row r="214" spans="2:47" s="6" customFormat="1" ht="125.25" customHeight="1">
      <c r="B214" s="178"/>
      <c r="C214" s="180"/>
      <c r="D214" s="198"/>
      <c r="E214" s="199"/>
      <c r="F214" s="216" t="s">
        <v>244</v>
      </c>
      <c r="G214" s="180"/>
      <c r="H214" s="207"/>
      <c r="I214" s="207"/>
      <c r="J214" s="180"/>
      <c r="K214" s="180"/>
      <c r="L214" s="171"/>
      <c r="M214" s="123"/>
      <c r="T214" s="124"/>
      <c r="AT214" s="6" t="s">
        <v>139</v>
      </c>
      <c r="AU214" s="6" t="s">
        <v>72</v>
      </c>
    </row>
    <row r="215" spans="1:65" s="6" customFormat="1" ht="24" customHeight="1">
      <c r="A215" s="6">
        <v>33</v>
      </c>
      <c r="B215" s="178"/>
      <c r="C215" s="142">
        <v>67</v>
      </c>
      <c r="D215" s="149" t="s">
        <v>203</v>
      </c>
      <c r="E215" s="148" t="s">
        <v>236</v>
      </c>
      <c r="F215" s="143" t="s">
        <v>247</v>
      </c>
      <c r="G215" s="144" t="s">
        <v>126</v>
      </c>
      <c r="H215" s="154">
        <v>1</v>
      </c>
      <c r="I215" s="155">
        <v>0</v>
      </c>
      <c r="J215" s="145">
        <f t="shared" si="1"/>
        <v>0</v>
      </c>
      <c r="K215" s="196"/>
      <c r="L215" s="175"/>
      <c r="M215" s="127"/>
      <c r="N215" s="128" t="s">
        <v>36</v>
      </c>
      <c r="Q215" s="117">
        <v>0.167</v>
      </c>
      <c r="R215" s="117">
        <f>$Q$155*$H$155</f>
        <v>0.167</v>
      </c>
      <c r="S215" s="117">
        <v>0</v>
      </c>
      <c r="T215" s="118">
        <f>$S$155*$H$155</f>
        <v>0</v>
      </c>
      <c r="AR215" s="67" t="s">
        <v>168</v>
      </c>
      <c r="AT215" s="67" t="s">
        <v>174</v>
      </c>
      <c r="AU215" s="67" t="s">
        <v>72</v>
      </c>
      <c r="AY215" s="6" t="s">
        <v>113</v>
      </c>
      <c r="BE215" s="119">
        <f>IF($N$155="základní",$J$155,0)</f>
        <v>0</v>
      </c>
      <c r="BF215" s="119">
        <f>IF($N$155="snížená",$J$155,0)</f>
        <v>0</v>
      </c>
      <c r="BG215" s="119">
        <f>IF($N$155="zákl. přenesená",$J$155,0)</f>
        <v>0</v>
      </c>
      <c r="BH215" s="119">
        <f>IF($N$155="sníž. přenesená",$J$155,0)</f>
        <v>0</v>
      </c>
      <c r="BI215" s="119">
        <f>IF($N$155="nulová",$J$155,0)</f>
        <v>0</v>
      </c>
      <c r="BJ215" s="67" t="s">
        <v>18</v>
      </c>
      <c r="BK215" s="119">
        <f>ROUND($I$155*$H$155,2)</f>
        <v>0</v>
      </c>
      <c r="BL215" s="67" t="s">
        <v>141</v>
      </c>
      <c r="BM215" s="67" t="s">
        <v>177</v>
      </c>
    </row>
    <row r="216" spans="2:47" s="6" customFormat="1" ht="125.25" customHeight="1">
      <c r="B216" s="178"/>
      <c r="C216" s="180"/>
      <c r="D216" s="198"/>
      <c r="E216" s="199"/>
      <c r="F216" s="216" t="s">
        <v>244</v>
      </c>
      <c r="G216" s="180"/>
      <c r="H216" s="207"/>
      <c r="I216" s="207"/>
      <c r="J216" s="180"/>
      <c r="K216" s="180"/>
      <c r="L216" s="171"/>
      <c r="M216" s="123"/>
      <c r="T216" s="124"/>
      <c r="AT216" s="6" t="s">
        <v>139</v>
      </c>
      <c r="AU216" s="6" t="s">
        <v>72</v>
      </c>
    </row>
    <row r="217" spans="1:65" s="6" customFormat="1" ht="24" customHeight="1">
      <c r="A217" s="6">
        <v>34</v>
      </c>
      <c r="B217" s="178"/>
      <c r="C217" s="142">
        <v>68</v>
      </c>
      <c r="D217" s="149" t="s">
        <v>203</v>
      </c>
      <c r="E217" s="148" t="s">
        <v>237</v>
      </c>
      <c r="F217" s="143" t="s">
        <v>242</v>
      </c>
      <c r="G217" s="144" t="s">
        <v>126</v>
      </c>
      <c r="H217" s="154">
        <v>1</v>
      </c>
      <c r="I217" s="155">
        <v>0</v>
      </c>
      <c r="J217" s="145">
        <f t="shared" si="1"/>
        <v>0</v>
      </c>
      <c r="K217" s="196"/>
      <c r="L217" s="175"/>
      <c r="M217" s="127"/>
      <c r="N217" s="128" t="s">
        <v>36</v>
      </c>
      <c r="Q217" s="117">
        <v>0.167</v>
      </c>
      <c r="R217" s="117">
        <f>$Q$155*$H$155</f>
        <v>0.167</v>
      </c>
      <c r="S217" s="117">
        <v>0</v>
      </c>
      <c r="T217" s="118">
        <f>$S$155*$H$155</f>
        <v>0</v>
      </c>
      <c r="AR217" s="67" t="s">
        <v>168</v>
      </c>
      <c r="AT217" s="67" t="s">
        <v>174</v>
      </c>
      <c r="AU217" s="67" t="s">
        <v>72</v>
      </c>
      <c r="AY217" s="6" t="s">
        <v>113</v>
      </c>
      <c r="BE217" s="119">
        <f>IF($N$155="základní",$J$155,0)</f>
        <v>0</v>
      </c>
      <c r="BF217" s="119">
        <f>IF($N$155="snížená",$J$155,0)</f>
        <v>0</v>
      </c>
      <c r="BG217" s="119">
        <f>IF($N$155="zákl. přenesená",$J$155,0)</f>
        <v>0</v>
      </c>
      <c r="BH217" s="119">
        <f>IF($N$155="sníž. přenesená",$J$155,0)</f>
        <v>0</v>
      </c>
      <c r="BI217" s="119">
        <f>IF($N$155="nulová",$J$155,0)</f>
        <v>0</v>
      </c>
      <c r="BJ217" s="67" t="s">
        <v>18</v>
      </c>
      <c r="BK217" s="119">
        <f>ROUND($I$155*$H$155,2)</f>
        <v>0</v>
      </c>
      <c r="BL217" s="67" t="s">
        <v>141</v>
      </c>
      <c r="BM217" s="67" t="s">
        <v>177</v>
      </c>
    </row>
    <row r="218" spans="2:47" s="6" customFormat="1" ht="125.25" customHeight="1">
      <c r="B218" s="178"/>
      <c r="C218" s="180"/>
      <c r="D218" s="198"/>
      <c r="E218" s="199"/>
      <c r="F218" s="216" t="s">
        <v>244</v>
      </c>
      <c r="G218" s="180"/>
      <c r="H218" s="207"/>
      <c r="I218" s="207"/>
      <c r="J218" s="180"/>
      <c r="K218" s="180"/>
      <c r="L218" s="171"/>
      <c r="M218" s="123"/>
      <c r="T218" s="124"/>
      <c r="AT218" s="6" t="s">
        <v>139</v>
      </c>
      <c r="AU218" s="6" t="s">
        <v>72</v>
      </c>
    </row>
    <row r="219" spans="1:65" s="6" customFormat="1" ht="24" customHeight="1">
      <c r="A219" s="6">
        <v>35</v>
      </c>
      <c r="B219" s="178"/>
      <c r="C219" s="142">
        <v>69</v>
      </c>
      <c r="D219" s="149" t="s">
        <v>203</v>
      </c>
      <c r="E219" s="148" t="s">
        <v>238</v>
      </c>
      <c r="F219" s="143" t="s">
        <v>257</v>
      </c>
      <c r="G219" s="144" t="s">
        <v>126</v>
      </c>
      <c r="H219" s="154">
        <v>1</v>
      </c>
      <c r="I219" s="155">
        <v>0</v>
      </c>
      <c r="J219" s="145">
        <f t="shared" si="1"/>
        <v>0</v>
      </c>
      <c r="K219" s="196"/>
      <c r="L219" s="175"/>
      <c r="M219" s="127"/>
      <c r="N219" s="128" t="s">
        <v>36</v>
      </c>
      <c r="Q219" s="117">
        <v>0.167</v>
      </c>
      <c r="R219" s="117">
        <f>$Q$155*$H$155</f>
        <v>0.167</v>
      </c>
      <c r="S219" s="117">
        <v>0</v>
      </c>
      <c r="T219" s="118">
        <f>$S$155*$H$155</f>
        <v>0</v>
      </c>
      <c r="AR219" s="67" t="s">
        <v>168</v>
      </c>
      <c r="AT219" s="67" t="s">
        <v>174</v>
      </c>
      <c r="AU219" s="67" t="s">
        <v>72</v>
      </c>
      <c r="AY219" s="6" t="s">
        <v>113</v>
      </c>
      <c r="BE219" s="119">
        <f>IF($N$155="základní",$J$155,0)</f>
        <v>0</v>
      </c>
      <c r="BF219" s="119">
        <f>IF($N$155="snížená",$J$155,0)</f>
        <v>0</v>
      </c>
      <c r="BG219" s="119">
        <f>IF($N$155="zákl. přenesená",$J$155,0)</f>
        <v>0</v>
      </c>
      <c r="BH219" s="119">
        <f>IF($N$155="sníž. přenesená",$J$155,0)</f>
        <v>0</v>
      </c>
      <c r="BI219" s="119">
        <f>IF($N$155="nulová",$J$155,0)</f>
        <v>0</v>
      </c>
      <c r="BJ219" s="67" t="s">
        <v>18</v>
      </c>
      <c r="BK219" s="119">
        <f>ROUND($I$155*$H$155,2)</f>
        <v>0</v>
      </c>
      <c r="BL219" s="67" t="s">
        <v>141</v>
      </c>
      <c r="BM219" s="67" t="s">
        <v>177</v>
      </c>
    </row>
    <row r="220" spans="2:47" s="6" customFormat="1" ht="125.25" customHeight="1">
      <c r="B220" s="178"/>
      <c r="C220" s="180"/>
      <c r="D220" s="198"/>
      <c r="E220" s="199"/>
      <c r="F220" s="216" t="s">
        <v>244</v>
      </c>
      <c r="G220" s="180"/>
      <c r="H220" s="207"/>
      <c r="I220" s="207"/>
      <c r="J220" s="180"/>
      <c r="K220" s="180"/>
      <c r="L220" s="171"/>
      <c r="M220" s="123"/>
      <c r="T220" s="124"/>
      <c r="AT220" s="6" t="s">
        <v>139</v>
      </c>
      <c r="AU220" s="6" t="s">
        <v>72</v>
      </c>
    </row>
    <row r="221" spans="1:65" s="6" customFormat="1" ht="24" customHeight="1">
      <c r="A221" s="6">
        <v>36</v>
      </c>
      <c r="B221" s="178"/>
      <c r="C221" s="142">
        <v>70</v>
      </c>
      <c r="D221" s="149" t="s">
        <v>203</v>
      </c>
      <c r="E221" s="148" t="s">
        <v>239</v>
      </c>
      <c r="F221" s="143" t="s">
        <v>258</v>
      </c>
      <c r="G221" s="144" t="s">
        <v>126</v>
      </c>
      <c r="H221" s="154">
        <v>1</v>
      </c>
      <c r="I221" s="155">
        <v>0</v>
      </c>
      <c r="J221" s="145">
        <f aca="true" t="shared" si="2" ref="J221:J227">I221*H221</f>
        <v>0</v>
      </c>
      <c r="K221" s="196"/>
      <c r="L221" s="175"/>
      <c r="M221" s="127"/>
      <c r="N221" s="128" t="s">
        <v>36</v>
      </c>
      <c r="Q221" s="117">
        <v>0.167</v>
      </c>
      <c r="R221" s="117">
        <f>$Q$155*$H$155</f>
        <v>0.167</v>
      </c>
      <c r="S221" s="117">
        <v>0</v>
      </c>
      <c r="T221" s="118">
        <f>$S$155*$H$155</f>
        <v>0</v>
      </c>
      <c r="AR221" s="67" t="s">
        <v>168</v>
      </c>
      <c r="AT221" s="67" t="s">
        <v>174</v>
      </c>
      <c r="AU221" s="67" t="s">
        <v>72</v>
      </c>
      <c r="AY221" s="6" t="s">
        <v>113</v>
      </c>
      <c r="BE221" s="119">
        <f>IF($N$155="základní",$J$155,0)</f>
        <v>0</v>
      </c>
      <c r="BF221" s="119">
        <f>IF($N$155="snížená",$J$155,0)</f>
        <v>0</v>
      </c>
      <c r="BG221" s="119">
        <f>IF($N$155="zákl. přenesená",$J$155,0)</f>
        <v>0</v>
      </c>
      <c r="BH221" s="119">
        <f>IF($N$155="sníž. přenesená",$J$155,0)</f>
        <v>0</v>
      </c>
      <c r="BI221" s="119">
        <f>IF($N$155="nulová",$J$155,0)</f>
        <v>0</v>
      </c>
      <c r="BJ221" s="67" t="s">
        <v>18</v>
      </c>
      <c r="BK221" s="119">
        <f>ROUND($I$155*$H$155,2)</f>
        <v>0</v>
      </c>
      <c r="BL221" s="67" t="s">
        <v>141</v>
      </c>
      <c r="BM221" s="67" t="s">
        <v>177</v>
      </c>
    </row>
    <row r="222" spans="2:47" s="6" customFormat="1" ht="125.25" customHeight="1">
      <c r="B222" s="178"/>
      <c r="C222" s="180"/>
      <c r="D222" s="198"/>
      <c r="E222" s="199"/>
      <c r="F222" s="216" t="s">
        <v>244</v>
      </c>
      <c r="G222" s="180"/>
      <c r="H222" s="207"/>
      <c r="I222" s="207"/>
      <c r="J222" s="180"/>
      <c r="K222" s="180"/>
      <c r="L222" s="171"/>
      <c r="M222" s="123"/>
      <c r="T222" s="124"/>
      <c r="AT222" s="6" t="s">
        <v>139</v>
      </c>
      <c r="AU222" s="6" t="s">
        <v>72</v>
      </c>
    </row>
    <row r="223" spans="1:65" s="6" customFormat="1" ht="24" customHeight="1">
      <c r="A223" s="6">
        <v>37</v>
      </c>
      <c r="B223" s="178"/>
      <c r="C223" s="142">
        <v>71</v>
      </c>
      <c r="D223" s="149" t="s">
        <v>203</v>
      </c>
      <c r="E223" s="148" t="s">
        <v>240</v>
      </c>
      <c r="F223" s="143" t="s">
        <v>242</v>
      </c>
      <c r="G223" s="144" t="s">
        <v>126</v>
      </c>
      <c r="H223" s="154">
        <v>1</v>
      </c>
      <c r="I223" s="155">
        <v>0</v>
      </c>
      <c r="J223" s="145">
        <f t="shared" si="2"/>
        <v>0</v>
      </c>
      <c r="K223" s="196"/>
      <c r="L223" s="175"/>
      <c r="M223" s="127"/>
      <c r="N223" s="128" t="s">
        <v>36</v>
      </c>
      <c r="Q223" s="117">
        <v>0.167</v>
      </c>
      <c r="R223" s="117">
        <f>$Q$155*$H$155</f>
        <v>0.167</v>
      </c>
      <c r="S223" s="117">
        <v>0</v>
      </c>
      <c r="T223" s="118">
        <f>$S$155*$H$155</f>
        <v>0</v>
      </c>
      <c r="AR223" s="67" t="s">
        <v>168</v>
      </c>
      <c r="AT223" s="67" t="s">
        <v>174</v>
      </c>
      <c r="AU223" s="67" t="s">
        <v>72</v>
      </c>
      <c r="AY223" s="6" t="s">
        <v>113</v>
      </c>
      <c r="BE223" s="119">
        <f>IF($N$155="základní",$J$155,0)</f>
        <v>0</v>
      </c>
      <c r="BF223" s="119">
        <f>IF($N$155="snížená",$J$155,0)</f>
        <v>0</v>
      </c>
      <c r="BG223" s="119">
        <f>IF($N$155="zákl. přenesená",$J$155,0)</f>
        <v>0</v>
      </c>
      <c r="BH223" s="119">
        <f>IF($N$155="sníž. přenesená",$J$155,0)</f>
        <v>0</v>
      </c>
      <c r="BI223" s="119">
        <f>IF($N$155="nulová",$J$155,0)</f>
        <v>0</v>
      </c>
      <c r="BJ223" s="67" t="s">
        <v>18</v>
      </c>
      <c r="BK223" s="119">
        <f>ROUND($I$155*$H$155,2)</f>
        <v>0</v>
      </c>
      <c r="BL223" s="67" t="s">
        <v>141</v>
      </c>
      <c r="BM223" s="67" t="s">
        <v>177</v>
      </c>
    </row>
    <row r="224" spans="2:47" s="6" customFormat="1" ht="125.25" customHeight="1">
      <c r="B224" s="178"/>
      <c r="C224" s="180"/>
      <c r="D224" s="198"/>
      <c r="E224" s="199"/>
      <c r="F224" s="216" t="s">
        <v>244</v>
      </c>
      <c r="G224" s="180"/>
      <c r="H224" s="207"/>
      <c r="I224" s="207"/>
      <c r="J224" s="180"/>
      <c r="K224" s="180"/>
      <c r="L224" s="171"/>
      <c r="M224" s="123"/>
      <c r="T224" s="124"/>
      <c r="AT224" s="6" t="s">
        <v>139</v>
      </c>
      <c r="AU224" s="6" t="s">
        <v>72</v>
      </c>
    </row>
    <row r="225" spans="1:65" s="6" customFormat="1" ht="24" customHeight="1">
      <c r="A225" s="6">
        <v>38</v>
      </c>
      <c r="B225" s="178"/>
      <c r="C225" s="142">
        <v>72</v>
      </c>
      <c r="D225" s="149" t="s">
        <v>203</v>
      </c>
      <c r="E225" s="148" t="s">
        <v>241</v>
      </c>
      <c r="F225" s="143" t="s">
        <v>242</v>
      </c>
      <c r="G225" s="144" t="s">
        <v>126</v>
      </c>
      <c r="H225" s="154">
        <v>1</v>
      </c>
      <c r="I225" s="155">
        <v>0</v>
      </c>
      <c r="J225" s="145">
        <f t="shared" si="2"/>
        <v>0</v>
      </c>
      <c r="K225" s="196"/>
      <c r="L225" s="175"/>
      <c r="M225" s="127"/>
      <c r="N225" s="128" t="s">
        <v>36</v>
      </c>
      <c r="Q225" s="117">
        <v>0.167</v>
      </c>
      <c r="R225" s="117">
        <f>$Q$155*$H$155</f>
        <v>0.167</v>
      </c>
      <c r="S225" s="117">
        <v>0</v>
      </c>
      <c r="T225" s="118">
        <f>$S$155*$H$155</f>
        <v>0</v>
      </c>
      <c r="AR225" s="67" t="s">
        <v>168</v>
      </c>
      <c r="AT225" s="67" t="s">
        <v>174</v>
      </c>
      <c r="AU225" s="67" t="s">
        <v>72</v>
      </c>
      <c r="AY225" s="6" t="s">
        <v>113</v>
      </c>
      <c r="BE225" s="119">
        <f>IF($N$155="základní",$J$155,0)</f>
        <v>0</v>
      </c>
      <c r="BF225" s="119">
        <f>IF($N$155="snížená",$J$155,0)</f>
        <v>0</v>
      </c>
      <c r="BG225" s="119">
        <f>IF($N$155="zákl. přenesená",$J$155,0)</f>
        <v>0</v>
      </c>
      <c r="BH225" s="119">
        <f>IF($N$155="sníž. přenesená",$J$155,0)</f>
        <v>0</v>
      </c>
      <c r="BI225" s="119">
        <f>IF($N$155="nulová",$J$155,0)</f>
        <v>0</v>
      </c>
      <c r="BJ225" s="67" t="s">
        <v>18</v>
      </c>
      <c r="BK225" s="119">
        <f>ROUND($I$155*$H$155,2)</f>
        <v>0</v>
      </c>
      <c r="BL225" s="67" t="s">
        <v>141</v>
      </c>
      <c r="BM225" s="67" t="s">
        <v>177</v>
      </c>
    </row>
    <row r="226" spans="2:47" s="6" customFormat="1" ht="125.25" customHeight="1">
      <c r="B226" s="178"/>
      <c r="C226" s="180"/>
      <c r="D226" s="198"/>
      <c r="E226" s="199"/>
      <c r="F226" s="216" t="s">
        <v>244</v>
      </c>
      <c r="G226" s="180"/>
      <c r="H226" s="207"/>
      <c r="I226" s="207"/>
      <c r="J226" s="180"/>
      <c r="K226" s="180"/>
      <c r="L226" s="171"/>
      <c r="M226" s="123"/>
      <c r="T226" s="124"/>
      <c r="AT226" s="6" t="s">
        <v>139</v>
      </c>
      <c r="AU226" s="6" t="s">
        <v>72</v>
      </c>
    </row>
    <row r="227" spans="2:20" s="6" customFormat="1" ht="36.75" customHeight="1">
      <c r="B227" s="178"/>
      <c r="C227" s="142">
        <v>73</v>
      </c>
      <c r="D227" s="149" t="s">
        <v>139</v>
      </c>
      <c r="E227" s="148"/>
      <c r="F227" s="143" t="s">
        <v>308</v>
      </c>
      <c r="G227" s="144" t="s">
        <v>126</v>
      </c>
      <c r="H227" s="154">
        <v>80</v>
      </c>
      <c r="I227" s="155">
        <v>0</v>
      </c>
      <c r="J227" s="145">
        <f t="shared" si="2"/>
        <v>0</v>
      </c>
      <c r="K227" s="196"/>
      <c r="L227" s="171"/>
      <c r="M227" s="147"/>
      <c r="T227" s="147"/>
    </row>
    <row r="228" spans="1:20" s="6" customFormat="1" ht="31.5" customHeight="1">
      <c r="A228" s="103"/>
      <c r="B228" s="188"/>
      <c r="C228" s="189"/>
      <c r="D228" s="190"/>
      <c r="E228" s="194"/>
      <c r="F228" s="194" t="s">
        <v>260</v>
      </c>
      <c r="G228" s="189"/>
      <c r="H228" s="214"/>
      <c r="I228" s="214"/>
      <c r="J228" s="195">
        <f>J229+J230+J231+J232+J233+J234+J235+J236+J237+J238+J239+J240+J241+J242+J243+J244+J245+J246+J247+J248+J249+J250+J251+J252+J253+J254+J255+J256+J257+J258+J259+J260+J261+J262+J263+J264+J265+J266+J267+J268+J269+J270+J271+J272+J273+J274+J275+J276+J277+J278+J279+J280+J281+J282+J283+J284+J285+J286+J287+J288+J289+J290+J291+J292+J293+J294+J295+J296+J297+J298+J299+J300+J301+J302+J303+J304</f>
        <v>0</v>
      </c>
      <c r="K228" s="180"/>
      <c r="L228" s="172"/>
      <c r="M228" s="147"/>
      <c r="T228" s="147"/>
    </row>
    <row r="229" spans="2:20" s="6" customFormat="1" ht="24.75" customHeight="1">
      <c r="B229" s="178"/>
      <c r="C229" s="112">
        <v>74</v>
      </c>
      <c r="D229" s="141" t="s">
        <v>261</v>
      </c>
      <c r="E229" s="110"/>
      <c r="F229" s="140" t="s">
        <v>316</v>
      </c>
      <c r="G229" s="112"/>
      <c r="H229" s="154">
        <v>1</v>
      </c>
      <c r="I229" s="155">
        <v>0</v>
      </c>
      <c r="J229" s="145">
        <f>I229*H229</f>
        <v>0</v>
      </c>
      <c r="K229" s="196"/>
      <c r="L229" s="171"/>
      <c r="M229" s="147"/>
      <c r="T229" s="147"/>
    </row>
    <row r="230" spans="2:20" s="6" customFormat="1" ht="13.5" customHeight="1">
      <c r="B230" s="178"/>
      <c r="C230" s="112">
        <v>75</v>
      </c>
      <c r="D230" s="141" t="s">
        <v>261</v>
      </c>
      <c r="E230" s="110"/>
      <c r="F230" s="140" t="s">
        <v>299</v>
      </c>
      <c r="G230" s="112"/>
      <c r="H230" s="154">
        <v>1</v>
      </c>
      <c r="I230" s="155">
        <v>0</v>
      </c>
      <c r="J230" s="145">
        <f aca="true" t="shared" si="3" ref="J230:J293">I230*H230</f>
        <v>0</v>
      </c>
      <c r="K230" s="196"/>
      <c r="L230" s="171"/>
      <c r="M230" s="147"/>
      <c r="T230" s="147"/>
    </row>
    <row r="231" spans="2:20" s="6" customFormat="1" ht="24.75" customHeight="1">
      <c r="B231" s="178"/>
      <c r="C231" s="112">
        <v>76</v>
      </c>
      <c r="D231" s="141" t="s">
        <v>261</v>
      </c>
      <c r="E231" s="110"/>
      <c r="F231" s="140" t="s">
        <v>317</v>
      </c>
      <c r="G231" s="112"/>
      <c r="H231" s="156">
        <v>1</v>
      </c>
      <c r="I231" s="157">
        <v>0</v>
      </c>
      <c r="J231" s="145">
        <f t="shared" si="3"/>
        <v>0</v>
      </c>
      <c r="K231" s="205"/>
      <c r="L231" s="171"/>
      <c r="M231" s="147"/>
      <c r="T231" s="147"/>
    </row>
    <row r="232" spans="2:20" s="6" customFormat="1" ht="13.5" customHeight="1">
      <c r="B232" s="178"/>
      <c r="C232" s="112">
        <v>77</v>
      </c>
      <c r="D232" s="141" t="s">
        <v>261</v>
      </c>
      <c r="E232" s="110"/>
      <c r="F232" s="140" t="s">
        <v>298</v>
      </c>
      <c r="G232" s="112"/>
      <c r="H232" s="156">
        <v>1</v>
      </c>
      <c r="I232" s="157">
        <v>0</v>
      </c>
      <c r="J232" s="145">
        <f t="shared" si="3"/>
        <v>0</v>
      </c>
      <c r="K232" s="205"/>
      <c r="L232" s="171"/>
      <c r="M232" s="147"/>
      <c r="T232" s="147"/>
    </row>
    <row r="233" spans="2:20" s="6" customFormat="1" ht="24.75" customHeight="1">
      <c r="B233" s="178"/>
      <c r="C233" s="112">
        <v>78</v>
      </c>
      <c r="D233" s="141" t="s">
        <v>261</v>
      </c>
      <c r="E233" s="110"/>
      <c r="F233" s="140" t="s">
        <v>318</v>
      </c>
      <c r="G233" s="112"/>
      <c r="H233" s="156">
        <v>1</v>
      </c>
      <c r="I233" s="157">
        <v>0</v>
      </c>
      <c r="J233" s="145">
        <f t="shared" si="3"/>
        <v>0</v>
      </c>
      <c r="K233" s="205"/>
      <c r="L233" s="171"/>
      <c r="M233" s="147"/>
      <c r="T233" s="147"/>
    </row>
    <row r="234" spans="2:20" s="6" customFormat="1" ht="13.5" customHeight="1">
      <c r="B234" s="178"/>
      <c r="C234" s="112">
        <v>79</v>
      </c>
      <c r="D234" s="141" t="s">
        <v>261</v>
      </c>
      <c r="E234" s="110"/>
      <c r="F234" s="140" t="s">
        <v>297</v>
      </c>
      <c r="G234" s="112"/>
      <c r="H234" s="156">
        <v>1</v>
      </c>
      <c r="I234" s="157">
        <v>0</v>
      </c>
      <c r="J234" s="145">
        <f t="shared" si="3"/>
        <v>0</v>
      </c>
      <c r="K234" s="205"/>
      <c r="L234" s="171"/>
      <c r="M234" s="147"/>
      <c r="T234" s="147"/>
    </row>
    <row r="235" spans="2:20" s="6" customFormat="1" ht="24.75" customHeight="1">
      <c r="B235" s="178"/>
      <c r="C235" s="112">
        <v>80</v>
      </c>
      <c r="D235" s="141" t="s">
        <v>261</v>
      </c>
      <c r="E235" s="110"/>
      <c r="F235" s="140" t="s">
        <v>319</v>
      </c>
      <c r="G235" s="112"/>
      <c r="H235" s="156">
        <v>1</v>
      </c>
      <c r="I235" s="157">
        <v>0</v>
      </c>
      <c r="J235" s="145">
        <f t="shared" si="3"/>
        <v>0</v>
      </c>
      <c r="K235" s="205"/>
      <c r="L235" s="171"/>
      <c r="M235" s="147"/>
      <c r="T235" s="147"/>
    </row>
    <row r="236" spans="2:20" s="6" customFormat="1" ht="13.5" customHeight="1">
      <c r="B236" s="217"/>
      <c r="C236" s="112">
        <v>81</v>
      </c>
      <c r="D236" s="141" t="s">
        <v>261</v>
      </c>
      <c r="E236" s="110"/>
      <c r="F236" s="140" t="s">
        <v>296</v>
      </c>
      <c r="G236" s="112"/>
      <c r="H236" s="156">
        <v>1</v>
      </c>
      <c r="I236" s="157">
        <v>0</v>
      </c>
      <c r="J236" s="145">
        <f t="shared" si="3"/>
        <v>0</v>
      </c>
      <c r="K236" s="205"/>
      <c r="L236" s="147"/>
      <c r="M236" s="147"/>
      <c r="T236" s="147"/>
    </row>
    <row r="237" spans="2:20" s="6" customFormat="1" ht="24.75" customHeight="1">
      <c r="B237" s="217"/>
      <c r="C237" s="112">
        <v>82</v>
      </c>
      <c r="D237" s="141" t="s">
        <v>261</v>
      </c>
      <c r="E237" s="110"/>
      <c r="F237" s="140" t="s">
        <v>320</v>
      </c>
      <c r="G237" s="112"/>
      <c r="H237" s="156">
        <v>1</v>
      </c>
      <c r="I237" s="157">
        <v>0</v>
      </c>
      <c r="J237" s="145">
        <f t="shared" si="3"/>
        <v>0</v>
      </c>
      <c r="K237" s="196"/>
      <c r="L237" s="147"/>
      <c r="M237" s="147"/>
      <c r="T237" s="147"/>
    </row>
    <row r="238" spans="2:20" s="6" customFormat="1" ht="13.5" customHeight="1">
      <c r="B238" s="217"/>
      <c r="C238" s="112">
        <v>83</v>
      </c>
      <c r="D238" s="141" t="s">
        <v>261</v>
      </c>
      <c r="E238" s="110"/>
      <c r="F238" s="140" t="s">
        <v>295</v>
      </c>
      <c r="G238" s="112"/>
      <c r="H238" s="156">
        <v>1</v>
      </c>
      <c r="I238" s="157">
        <v>0</v>
      </c>
      <c r="J238" s="145">
        <f t="shared" si="3"/>
        <v>0</v>
      </c>
      <c r="K238" s="196"/>
      <c r="L238" s="147"/>
      <c r="M238" s="147"/>
      <c r="T238" s="147"/>
    </row>
    <row r="239" spans="2:20" s="6" customFormat="1" ht="24.75" customHeight="1">
      <c r="B239" s="217"/>
      <c r="C239" s="112">
        <v>84</v>
      </c>
      <c r="D239" s="141" t="s">
        <v>261</v>
      </c>
      <c r="E239" s="110"/>
      <c r="F239" s="140" t="s">
        <v>321</v>
      </c>
      <c r="G239" s="112"/>
      <c r="H239" s="156">
        <v>1</v>
      </c>
      <c r="I239" s="157">
        <v>0</v>
      </c>
      <c r="J239" s="145">
        <f t="shared" si="3"/>
        <v>0</v>
      </c>
      <c r="K239" s="205"/>
      <c r="L239" s="147"/>
      <c r="M239" s="147"/>
      <c r="T239" s="147"/>
    </row>
    <row r="240" spans="2:20" s="6" customFormat="1" ht="13.5" customHeight="1">
      <c r="B240" s="217"/>
      <c r="C240" s="112">
        <v>85</v>
      </c>
      <c r="D240" s="141" t="s">
        <v>261</v>
      </c>
      <c r="E240" s="110"/>
      <c r="F240" s="140" t="s">
        <v>294</v>
      </c>
      <c r="G240" s="112"/>
      <c r="H240" s="156">
        <v>1</v>
      </c>
      <c r="I240" s="157">
        <v>0</v>
      </c>
      <c r="J240" s="145">
        <f t="shared" si="3"/>
        <v>0</v>
      </c>
      <c r="K240" s="205"/>
      <c r="L240" s="147"/>
      <c r="M240" s="147"/>
      <c r="T240" s="147"/>
    </row>
    <row r="241" spans="2:20" s="6" customFormat="1" ht="24.75" customHeight="1">
      <c r="B241" s="217"/>
      <c r="C241" s="112">
        <v>86</v>
      </c>
      <c r="D241" s="141" t="s">
        <v>261</v>
      </c>
      <c r="E241" s="110"/>
      <c r="F241" s="140" t="s">
        <v>322</v>
      </c>
      <c r="G241" s="112"/>
      <c r="H241" s="156">
        <v>1</v>
      </c>
      <c r="I241" s="157">
        <v>0</v>
      </c>
      <c r="J241" s="145">
        <f t="shared" si="3"/>
        <v>0</v>
      </c>
      <c r="K241" s="205"/>
      <c r="L241" s="147"/>
      <c r="M241" s="147"/>
      <c r="T241" s="147"/>
    </row>
    <row r="242" spans="2:20" s="6" customFormat="1" ht="13.5" customHeight="1">
      <c r="B242" s="217"/>
      <c r="C242" s="112">
        <v>87</v>
      </c>
      <c r="D242" s="141" t="s">
        <v>261</v>
      </c>
      <c r="E242" s="110"/>
      <c r="F242" s="140" t="s">
        <v>293</v>
      </c>
      <c r="G242" s="112"/>
      <c r="H242" s="156">
        <v>1</v>
      </c>
      <c r="I242" s="157">
        <v>0</v>
      </c>
      <c r="J242" s="145">
        <f t="shared" si="3"/>
        <v>0</v>
      </c>
      <c r="K242" s="205"/>
      <c r="L242" s="147"/>
      <c r="M242" s="147"/>
      <c r="T242" s="147"/>
    </row>
    <row r="243" spans="2:20" s="6" customFormat="1" ht="24.75" customHeight="1">
      <c r="B243" s="217"/>
      <c r="C243" s="112">
        <v>88</v>
      </c>
      <c r="D243" s="141" t="s">
        <v>261</v>
      </c>
      <c r="E243" s="110"/>
      <c r="F243" s="140" t="s">
        <v>323</v>
      </c>
      <c r="G243" s="112"/>
      <c r="H243" s="156">
        <v>1</v>
      </c>
      <c r="I243" s="157">
        <v>0</v>
      </c>
      <c r="J243" s="145">
        <f t="shared" si="3"/>
        <v>0</v>
      </c>
      <c r="K243" s="205"/>
      <c r="L243" s="147"/>
      <c r="M243" s="147"/>
      <c r="T243" s="147"/>
    </row>
    <row r="244" spans="2:20" s="6" customFormat="1" ht="13.5" customHeight="1">
      <c r="B244" s="217"/>
      <c r="C244" s="112">
        <v>89</v>
      </c>
      <c r="D244" s="141" t="s">
        <v>261</v>
      </c>
      <c r="E244" s="110"/>
      <c r="F244" s="140" t="s">
        <v>292</v>
      </c>
      <c r="G244" s="112"/>
      <c r="H244" s="156">
        <v>1</v>
      </c>
      <c r="I244" s="157">
        <v>0</v>
      </c>
      <c r="J244" s="145">
        <f t="shared" si="3"/>
        <v>0</v>
      </c>
      <c r="K244" s="205"/>
      <c r="L244" s="147"/>
      <c r="M244" s="147"/>
      <c r="T244" s="147"/>
    </row>
    <row r="245" spans="2:20" s="6" customFormat="1" ht="24.75" customHeight="1">
      <c r="B245" s="217"/>
      <c r="C245" s="112">
        <v>90</v>
      </c>
      <c r="D245" s="141" t="s">
        <v>261</v>
      </c>
      <c r="E245" s="110"/>
      <c r="F245" s="140" t="s">
        <v>324</v>
      </c>
      <c r="G245" s="112"/>
      <c r="H245" s="156">
        <v>1</v>
      </c>
      <c r="I245" s="157">
        <v>0</v>
      </c>
      <c r="J245" s="145">
        <f t="shared" si="3"/>
        <v>0</v>
      </c>
      <c r="K245" s="205"/>
      <c r="L245" s="147"/>
      <c r="M245" s="147"/>
      <c r="T245" s="147"/>
    </row>
    <row r="246" spans="2:20" s="6" customFormat="1" ht="13.5" customHeight="1">
      <c r="B246" s="217"/>
      <c r="C246" s="112">
        <v>91</v>
      </c>
      <c r="D246" s="141" t="s">
        <v>261</v>
      </c>
      <c r="E246" s="110"/>
      <c r="F246" s="140" t="s">
        <v>291</v>
      </c>
      <c r="G246" s="112"/>
      <c r="H246" s="156">
        <v>1</v>
      </c>
      <c r="I246" s="157">
        <v>0</v>
      </c>
      <c r="J246" s="145">
        <f t="shared" si="3"/>
        <v>0</v>
      </c>
      <c r="K246" s="205"/>
      <c r="L246" s="147"/>
      <c r="M246" s="147"/>
      <c r="T246" s="147"/>
    </row>
    <row r="247" spans="2:20" s="6" customFormat="1" ht="24.75" customHeight="1">
      <c r="B247" s="217"/>
      <c r="C247" s="112">
        <v>92</v>
      </c>
      <c r="D247" s="141" t="s">
        <v>261</v>
      </c>
      <c r="E247" s="110"/>
      <c r="F247" s="140" t="s">
        <v>325</v>
      </c>
      <c r="G247" s="112"/>
      <c r="H247" s="156">
        <v>1</v>
      </c>
      <c r="I247" s="157">
        <v>0</v>
      </c>
      <c r="J247" s="145">
        <f t="shared" si="3"/>
        <v>0</v>
      </c>
      <c r="K247" s="205"/>
      <c r="L247" s="147"/>
      <c r="M247" s="147"/>
      <c r="T247" s="147"/>
    </row>
    <row r="248" spans="2:20" s="6" customFormat="1" ht="13.5" customHeight="1">
      <c r="B248" s="217"/>
      <c r="C248" s="112">
        <v>93</v>
      </c>
      <c r="D248" s="141" t="s">
        <v>261</v>
      </c>
      <c r="E248" s="110"/>
      <c r="F248" s="140" t="s">
        <v>290</v>
      </c>
      <c r="G248" s="112"/>
      <c r="H248" s="156">
        <v>1</v>
      </c>
      <c r="I248" s="157">
        <v>0</v>
      </c>
      <c r="J248" s="145">
        <f t="shared" si="3"/>
        <v>0</v>
      </c>
      <c r="K248" s="205"/>
      <c r="L248" s="147"/>
      <c r="M248" s="147"/>
      <c r="T248" s="147"/>
    </row>
    <row r="249" spans="2:20" s="6" customFormat="1" ht="24.75" customHeight="1">
      <c r="B249" s="217"/>
      <c r="C249" s="112">
        <v>94</v>
      </c>
      <c r="D249" s="141" t="s">
        <v>261</v>
      </c>
      <c r="E249" s="110"/>
      <c r="F249" s="140" t="s">
        <v>326</v>
      </c>
      <c r="G249" s="112"/>
      <c r="H249" s="156">
        <v>1</v>
      </c>
      <c r="I249" s="157">
        <v>0</v>
      </c>
      <c r="J249" s="145">
        <f t="shared" si="3"/>
        <v>0</v>
      </c>
      <c r="K249" s="205"/>
      <c r="L249" s="147"/>
      <c r="M249" s="147"/>
      <c r="T249" s="147"/>
    </row>
    <row r="250" spans="2:20" s="6" customFormat="1" ht="13.5" customHeight="1">
      <c r="B250" s="217"/>
      <c r="C250" s="112">
        <v>95</v>
      </c>
      <c r="D250" s="141" t="s">
        <v>261</v>
      </c>
      <c r="E250" s="110"/>
      <c r="F250" s="140" t="s">
        <v>289</v>
      </c>
      <c r="G250" s="112"/>
      <c r="H250" s="156">
        <v>1</v>
      </c>
      <c r="I250" s="157">
        <v>0</v>
      </c>
      <c r="J250" s="145">
        <f t="shared" si="3"/>
        <v>0</v>
      </c>
      <c r="K250" s="205"/>
      <c r="L250" s="147"/>
      <c r="M250" s="147"/>
      <c r="T250" s="147"/>
    </row>
    <row r="251" spans="2:20" s="6" customFormat="1" ht="24.75" customHeight="1">
      <c r="B251" s="217"/>
      <c r="C251" s="112">
        <v>96</v>
      </c>
      <c r="D251" s="141" t="s">
        <v>261</v>
      </c>
      <c r="E251" s="110"/>
      <c r="F251" s="140" t="s">
        <v>327</v>
      </c>
      <c r="G251" s="112"/>
      <c r="H251" s="156">
        <v>1</v>
      </c>
      <c r="I251" s="157">
        <v>0</v>
      </c>
      <c r="J251" s="145">
        <f t="shared" si="3"/>
        <v>0</v>
      </c>
      <c r="K251" s="205"/>
      <c r="L251" s="147"/>
      <c r="M251" s="147"/>
      <c r="T251" s="147"/>
    </row>
    <row r="252" spans="2:20" s="6" customFormat="1" ht="13.5" customHeight="1">
      <c r="B252" s="217"/>
      <c r="C252" s="112">
        <v>97</v>
      </c>
      <c r="D252" s="141" t="s">
        <v>261</v>
      </c>
      <c r="E252" s="110"/>
      <c r="F252" s="140" t="s">
        <v>288</v>
      </c>
      <c r="G252" s="112"/>
      <c r="H252" s="156">
        <v>1</v>
      </c>
      <c r="I252" s="157">
        <v>0</v>
      </c>
      <c r="J252" s="145">
        <f t="shared" si="3"/>
        <v>0</v>
      </c>
      <c r="K252" s="205"/>
      <c r="L252" s="147"/>
      <c r="M252" s="147"/>
      <c r="T252" s="147"/>
    </row>
    <row r="253" spans="2:20" s="6" customFormat="1" ht="24.75" customHeight="1">
      <c r="B253" s="217"/>
      <c r="C253" s="112">
        <v>98</v>
      </c>
      <c r="D253" s="141" t="s">
        <v>261</v>
      </c>
      <c r="E253" s="110"/>
      <c r="F253" s="140" t="s">
        <v>328</v>
      </c>
      <c r="G253" s="112"/>
      <c r="H253" s="156">
        <v>1</v>
      </c>
      <c r="I253" s="157">
        <v>0</v>
      </c>
      <c r="J253" s="145">
        <f t="shared" si="3"/>
        <v>0</v>
      </c>
      <c r="K253" s="205"/>
      <c r="L253" s="147"/>
      <c r="M253" s="147"/>
      <c r="T253" s="147"/>
    </row>
    <row r="254" spans="2:20" s="6" customFormat="1" ht="13.5" customHeight="1">
      <c r="B254" s="217"/>
      <c r="C254" s="112">
        <v>99</v>
      </c>
      <c r="D254" s="141" t="s">
        <v>261</v>
      </c>
      <c r="E254" s="110"/>
      <c r="F254" s="140" t="s">
        <v>287</v>
      </c>
      <c r="G254" s="112"/>
      <c r="H254" s="156">
        <v>1</v>
      </c>
      <c r="I254" s="157">
        <v>0</v>
      </c>
      <c r="J254" s="145">
        <f t="shared" si="3"/>
        <v>0</v>
      </c>
      <c r="K254" s="205"/>
      <c r="L254" s="147"/>
      <c r="M254" s="147"/>
      <c r="T254" s="147"/>
    </row>
    <row r="255" spans="2:20" s="6" customFormat="1" ht="24.75" customHeight="1">
      <c r="B255" s="217"/>
      <c r="C255" s="112">
        <v>100</v>
      </c>
      <c r="D255" s="141" t="s">
        <v>261</v>
      </c>
      <c r="E255" s="110"/>
      <c r="F255" s="140" t="s">
        <v>329</v>
      </c>
      <c r="G255" s="112"/>
      <c r="H255" s="156">
        <v>1</v>
      </c>
      <c r="I255" s="157">
        <v>0</v>
      </c>
      <c r="J255" s="145">
        <f t="shared" si="3"/>
        <v>0</v>
      </c>
      <c r="K255" s="205"/>
      <c r="L255" s="147"/>
      <c r="M255" s="147"/>
      <c r="T255" s="147"/>
    </row>
    <row r="256" spans="2:20" s="6" customFormat="1" ht="13.5" customHeight="1">
      <c r="B256" s="217"/>
      <c r="C256" s="112">
        <v>101</v>
      </c>
      <c r="D256" s="141" t="s">
        <v>261</v>
      </c>
      <c r="E256" s="110"/>
      <c r="F256" s="140" t="s">
        <v>286</v>
      </c>
      <c r="G256" s="112"/>
      <c r="H256" s="156">
        <v>1</v>
      </c>
      <c r="I256" s="157">
        <v>0</v>
      </c>
      <c r="J256" s="145">
        <f t="shared" si="3"/>
        <v>0</v>
      </c>
      <c r="K256" s="205"/>
      <c r="L256" s="147"/>
      <c r="M256" s="147"/>
      <c r="T256" s="147"/>
    </row>
    <row r="257" spans="2:20" s="6" customFormat="1" ht="24.75" customHeight="1">
      <c r="B257" s="217"/>
      <c r="C257" s="112">
        <v>102</v>
      </c>
      <c r="D257" s="141" t="s">
        <v>261</v>
      </c>
      <c r="E257" s="110"/>
      <c r="F257" s="140" t="s">
        <v>330</v>
      </c>
      <c r="G257" s="112"/>
      <c r="H257" s="156">
        <v>1</v>
      </c>
      <c r="I257" s="157">
        <v>0</v>
      </c>
      <c r="J257" s="145">
        <f t="shared" si="3"/>
        <v>0</v>
      </c>
      <c r="K257" s="205"/>
      <c r="L257" s="147"/>
      <c r="M257" s="147"/>
      <c r="T257" s="147"/>
    </row>
    <row r="258" spans="2:20" s="6" customFormat="1" ht="13.5" customHeight="1">
      <c r="B258" s="217"/>
      <c r="C258" s="112">
        <v>103</v>
      </c>
      <c r="D258" s="141" t="s">
        <v>261</v>
      </c>
      <c r="E258" s="110"/>
      <c r="F258" s="140" t="s">
        <v>285</v>
      </c>
      <c r="G258" s="112"/>
      <c r="H258" s="156">
        <v>1</v>
      </c>
      <c r="I258" s="157">
        <v>0</v>
      </c>
      <c r="J258" s="145">
        <f t="shared" si="3"/>
        <v>0</v>
      </c>
      <c r="K258" s="205"/>
      <c r="L258" s="147"/>
      <c r="M258" s="147"/>
      <c r="T258" s="147"/>
    </row>
    <row r="259" spans="2:20" s="6" customFormat="1" ht="24.75" customHeight="1">
      <c r="B259" s="217"/>
      <c r="C259" s="112">
        <v>104</v>
      </c>
      <c r="D259" s="141" t="s">
        <v>261</v>
      </c>
      <c r="E259" s="110"/>
      <c r="F259" s="140" t="s">
        <v>331</v>
      </c>
      <c r="G259" s="112"/>
      <c r="H259" s="156">
        <v>1</v>
      </c>
      <c r="I259" s="157">
        <v>0</v>
      </c>
      <c r="J259" s="145">
        <f t="shared" si="3"/>
        <v>0</v>
      </c>
      <c r="K259" s="205"/>
      <c r="L259" s="147"/>
      <c r="M259" s="147"/>
      <c r="T259" s="147"/>
    </row>
    <row r="260" spans="2:20" s="6" customFormat="1" ht="13.5" customHeight="1">
      <c r="B260" s="217"/>
      <c r="C260" s="112">
        <v>105</v>
      </c>
      <c r="D260" s="141" t="s">
        <v>261</v>
      </c>
      <c r="E260" s="110"/>
      <c r="F260" s="140" t="s">
        <v>284</v>
      </c>
      <c r="G260" s="112"/>
      <c r="H260" s="156">
        <v>1</v>
      </c>
      <c r="I260" s="157">
        <v>0</v>
      </c>
      <c r="J260" s="145">
        <f t="shared" si="3"/>
        <v>0</v>
      </c>
      <c r="K260" s="205"/>
      <c r="L260" s="147"/>
      <c r="M260" s="147"/>
      <c r="T260" s="147"/>
    </row>
    <row r="261" spans="2:20" s="6" customFormat="1" ht="24.75" customHeight="1">
      <c r="B261" s="217"/>
      <c r="C261" s="112">
        <v>106</v>
      </c>
      <c r="D261" s="141" t="s">
        <v>261</v>
      </c>
      <c r="E261" s="110"/>
      <c r="F261" s="140" t="s">
        <v>332</v>
      </c>
      <c r="G261" s="112"/>
      <c r="H261" s="156">
        <v>1</v>
      </c>
      <c r="I261" s="157">
        <v>0</v>
      </c>
      <c r="J261" s="145">
        <f t="shared" si="3"/>
        <v>0</v>
      </c>
      <c r="K261" s="205"/>
      <c r="L261" s="147"/>
      <c r="M261" s="147"/>
      <c r="T261" s="147"/>
    </row>
    <row r="262" spans="2:20" s="6" customFormat="1" ht="13.5" customHeight="1">
      <c r="B262" s="217"/>
      <c r="C262" s="112">
        <v>107</v>
      </c>
      <c r="D262" s="141" t="s">
        <v>261</v>
      </c>
      <c r="E262" s="110"/>
      <c r="F262" s="140" t="s">
        <v>283</v>
      </c>
      <c r="G262" s="112"/>
      <c r="H262" s="156">
        <v>1</v>
      </c>
      <c r="I262" s="157">
        <v>0</v>
      </c>
      <c r="J262" s="145">
        <f t="shared" si="3"/>
        <v>0</v>
      </c>
      <c r="K262" s="205"/>
      <c r="L262" s="147"/>
      <c r="M262" s="147"/>
      <c r="T262" s="147"/>
    </row>
    <row r="263" spans="2:20" s="6" customFormat="1" ht="24.75" customHeight="1">
      <c r="B263" s="217"/>
      <c r="C263" s="112">
        <v>108</v>
      </c>
      <c r="D263" s="141" t="s">
        <v>261</v>
      </c>
      <c r="E263" s="110"/>
      <c r="F263" s="140" t="s">
        <v>333</v>
      </c>
      <c r="G263" s="112"/>
      <c r="H263" s="156">
        <v>1</v>
      </c>
      <c r="I263" s="157">
        <v>0</v>
      </c>
      <c r="J263" s="145">
        <f t="shared" si="3"/>
        <v>0</v>
      </c>
      <c r="K263" s="205"/>
      <c r="L263" s="147"/>
      <c r="M263" s="147"/>
      <c r="T263" s="147"/>
    </row>
    <row r="264" spans="2:20" s="6" customFormat="1" ht="13.5" customHeight="1">
      <c r="B264" s="217"/>
      <c r="C264" s="112">
        <v>109</v>
      </c>
      <c r="D264" s="141" t="s">
        <v>261</v>
      </c>
      <c r="E264" s="110"/>
      <c r="F264" s="140" t="s">
        <v>282</v>
      </c>
      <c r="G264" s="112"/>
      <c r="H264" s="156">
        <v>1</v>
      </c>
      <c r="I264" s="157">
        <v>0</v>
      </c>
      <c r="J264" s="145">
        <f t="shared" si="3"/>
        <v>0</v>
      </c>
      <c r="K264" s="205"/>
      <c r="L264" s="147"/>
      <c r="M264" s="147"/>
      <c r="T264" s="147"/>
    </row>
    <row r="265" spans="2:20" s="6" customFormat="1" ht="24.75" customHeight="1">
      <c r="B265" s="217"/>
      <c r="C265" s="112">
        <v>110</v>
      </c>
      <c r="D265" s="141" t="s">
        <v>261</v>
      </c>
      <c r="E265" s="110"/>
      <c r="F265" s="140" t="s">
        <v>334</v>
      </c>
      <c r="G265" s="112"/>
      <c r="H265" s="156">
        <v>1</v>
      </c>
      <c r="I265" s="157">
        <v>0</v>
      </c>
      <c r="J265" s="145">
        <f t="shared" si="3"/>
        <v>0</v>
      </c>
      <c r="K265" s="205"/>
      <c r="L265" s="147"/>
      <c r="M265" s="147"/>
      <c r="T265" s="147"/>
    </row>
    <row r="266" spans="2:20" s="6" customFormat="1" ht="13.5" customHeight="1">
      <c r="B266" s="217"/>
      <c r="C266" s="112">
        <v>111</v>
      </c>
      <c r="D266" s="141" t="s">
        <v>261</v>
      </c>
      <c r="E266" s="110"/>
      <c r="F266" s="140" t="s">
        <v>281</v>
      </c>
      <c r="G266" s="112"/>
      <c r="H266" s="156">
        <v>1</v>
      </c>
      <c r="I266" s="157">
        <v>0</v>
      </c>
      <c r="J266" s="145">
        <f t="shared" si="3"/>
        <v>0</v>
      </c>
      <c r="K266" s="205"/>
      <c r="L266" s="147"/>
      <c r="M266" s="147"/>
      <c r="T266" s="147"/>
    </row>
    <row r="267" spans="2:20" s="6" customFormat="1" ht="24.75" customHeight="1">
      <c r="B267" s="217"/>
      <c r="C267" s="112">
        <v>112</v>
      </c>
      <c r="D267" s="141" t="s">
        <v>261</v>
      </c>
      <c r="E267" s="110"/>
      <c r="F267" s="140" t="s">
        <v>335</v>
      </c>
      <c r="G267" s="112"/>
      <c r="H267" s="156">
        <v>1</v>
      </c>
      <c r="I267" s="157">
        <v>0</v>
      </c>
      <c r="J267" s="145">
        <f t="shared" si="3"/>
        <v>0</v>
      </c>
      <c r="K267" s="205"/>
      <c r="L267" s="147"/>
      <c r="M267" s="147"/>
      <c r="T267" s="147"/>
    </row>
    <row r="268" spans="2:20" s="6" customFormat="1" ht="13.5" customHeight="1">
      <c r="B268" s="217"/>
      <c r="C268" s="112">
        <v>113</v>
      </c>
      <c r="D268" s="141" t="s">
        <v>261</v>
      </c>
      <c r="E268" s="110"/>
      <c r="F268" s="140" t="s">
        <v>280</v>
      </c>
      <c r="G268" s="112"/>
      <c r="H268" s="156">
        <v>1</v>
      </c>
      <c r="I268" s="157">
        <v>0</v>
      </c>
      <c r="J268" s="145">
        <f t="shared" si="3"/>
        <v>0</v>
      </c>
      <c r="K268" s="205"/>
      <c r="L268" s="147"/>
      <c r="M268" s="147"/>
      <c r="T268" s="147"/>
    </row>
    <row r="269" spans="2:20" s="6" customFormat="1" ht="24.75" customHeight="1">
      <c r="B269" s="217"/>
      <c r="C269" s="112">
        <v>114</v>
      </c>
      <c r="D269" s="141" t="s">
        <v>261</v>
      </c>
      <c r="E269" s="110"/>
      <c r="F269" s="140" t="s">
        <v>336</v>
      </c>
      <c r="G269" s="112"/>
      <c r="H269" s="156">
        <v>1</v>
      </c>
      <c r="I269" s="157">
        <v>0</v>
      </c>
      <c r="J269" s="145">
        <f t="shared" si="3"/>
        <v>0</v>
      </c>
      <c r="K269" s="205"/>
      <c r="L269" s="147"/>
      <c r="M269" s="147"/>
      <c r="T269" s="147"/>
    </row>
    <row r="270" spans="2:20" s="6" customFormat="1" ht="13.5" customHeight="1">
      <c r="B270" s="217"/>
      <c r="C270" s="112">
        <v>115</v>
      </c>
      <c r="D270" s="141" t="s">
        <v>261</v>
      </c>
      <c r="E270" s="110"/>
      <c r="F270" s="140" t="s">
        <v>279</v>
      </c>
      <c r="G270" s="112"/>
      <c r="H270" s="156">
        <v>1</v>
      </c>
      <c r="I270" s="157">
        <v>0</v>
      </c>
      <c r="J270" s="145">
        <f t="shared" si="3"/>
        <v>0</v>
      </c>
      <c r="K270" s="205"/>
      <c r="L270" s="147"/>
      <c r="M270" s="147"/>
      <c r="T270" s="147"/>
    </row>
    <row r="271" spans="2:20" s="6" customFormat="1" ht="24.75" customHeight="1">
      <c r="B271" s="217"/>
      <c r="C271" s="112">
        <v>116</v>
      </c>
      <c r="D271" s="141" t="s">
        <v>261</v>
      </c>
      <c r="E271" s="110"/>
      <c r="F271" s="140" t="s">
        <v>337</v>
      </c>
      <c r="G271" s="112"/>
      <c r="H271" s="156">
        <v>1</v>
      </c>
      <c r="I271" s="157">
        <v>0</v>
      </c>
      <c r="J271" s="145">
        <f t="shared" si="3"/>
        <v>0</v>
      </c>
      <c r="K271" s="205"/>
      <c r="L271" s="147"/>
      <c r="M271" s="147"/>
      <c r="T271" s="147"/>
    </row>
    <row r="272" spans="2:20" s="6" customFormat="1" ht="13.5" customHeight="1">
      <c r="B272" s="217"/>
      <c r="C272" s="112">
        <v>117</v>
      </c>
      <c r="D272" s="141" t="s">
        <v>261</v>
      </c>
      <c r="E272" s="110"/>
      <c r="F272" s="140" t="s">
        <v>278</v>
      </c>
      <c r="G272" s="112"/>
      <c r="H272" s="156">
        <v>1</v>
      </c>
      <c r="I272" s="157">
        <v>0</v>
      </c>
      <c r="J272" s="145">
        <f t="shared" si="3"/>
        <v>0</v>
      </c>
      <c r="K272" s="205"/>
      <c r="L272" s="147"/>
      <c r="M272" s="147"/>
      <c r="T272" s="147"/>
    </row>
    <row r="273" spans="2:20" s="6" customFormat="1" ht="24.75" customHeight="1">
      <c r="B273" s="217"/>
      <c r="C273" s="112">
        <v>118</v>
      </c>
      <c r="D273" s="141" t="s">
        <v>261</v>
      </c>
      <c r="E273" s="110"/>
      <c r="F273" s="140" t="s">
        <v>338</v>
      </c>
      <c r="G273" s="112"/>
      <c r="H273" s="156">
        <v>1</v>
      </c>
      <c r="I273" s="157">
        <v>0</v>
      </c>
      <c r="J273" s="145">
        <f t="shared" si="3"/>
        <v>0</v>
      </c>
      <c r="K273" s="205"/>
      <c r="L273" s="147"/>
      <c r="M273" s="147"/>
      <c r="T273" s="147"/>
    </row>
    <row r="274" spans="2:20" s="6" customFormat="1" ht="13.5" customHeight="1">
      <c r="B274" s="217"/>
      <c r="C274" s="112">
        <v>119</v>
      </c>
      <c r="D274" s="141" t="s">
        <v>261</v>
      </c>
      <c r="E274" s="110"/>
      <c r="F274" s="140" t="s">
        <v>277</v>
      </c>
      <c r="G274" s="112"/>
      <c r="H274" s="156">
        <v>1</v>
      </c>
      <c r="I274" s="157">
        <v>0</v>
      </c>
      <c r="J274" s="145">
        <f t="shared" si="3"/>
        <v>0</v>
      </c>
      <c r="K274" s="205"/>
      <c r="L274" s="147"/>
      <c r="M274" s="147"/>
      <c r="T274" s="147"/>
    </row>
    <row r="275" spans="2:20" s="6" customFormat="1" ht="24.75" customHeight="1">
      <c r="B275" s="217"/>
      <c r="C275" s="112">
        <v>120</v>
      </c>
      <c r="D275" s="141" t="s">
        <v>261</v>
      </c>
      <c r="E275" s="110"/>
      <c r="F275" s="140" t="s">
        <v>339</v>
      </c>
      <c r="G275" s="112"/>
      <c r="H275" s="156">
        <v>1</v>
      </c>
      <c r="I275" s="157">
        <v>0</v>
      </c>
      <c r="J275" s="145">
        <f t="shared" si="3"/>
        <v>0</v>
      </c>
      <c r="K275" s="205"/>
      <c r="L275" s="147"/>
      <c r="M275" s="147"/>
      <c r="T275" s="147"/>
    </row>
    <row r="276" spans="2:20" s="6" customFormat="1" ht="13.5" customHeight="1">
      <c r="B276" s="217"/>
      <c r="C276" s="112">
        <v>121</v>
      </c>
      <c r="D276" s="141" t="s">
        <v>261</v>
      </c>
      <c r="E276" s="110"/>
      <c r="F276" s="140" t="s">
        <v>276</v>
      </c>
      <c r="G276" s="112"/>
      <c r="H276" s="156">
        <v>1</v>
      </c>
      <c r="I276" s="157">
        <v>0</v>
      </c>
      <c r="J276" s="145">
        <f t="shared" si="3"/>
        <v>0</v>
      </c>
      <c r="K276" s="205"/>
      <c r="L276" s="147"/>
      <c r="M276" s="147"/>
      <c r="T276" s="147"/>
    </row>
    <row r="277" spans="2:20" s="6" customFormat="1" ht="24.75" customHeight="1">
      <c r="B277" s="217"/>
      <c r="C277" s="112">
        <v>122</v>
      </c>
      <c r="D277" s="141" t="s">
        <v>261</v>
      </c>
      <c r="E277" s="110"/>
      <c r="F277" s="140" t="s">
        <v>340</v>
      </c>
      <c r="G277" s="112"/>
      <c r="H277" s="156">
        <v>1</v>
      </c>
      <c r="I277" s="157">
        <v>0</v>
      </c>
      <c r="J277" s="145">
        <f t="shared" si="3"/>
        <v>0</v>
      </c>
      <c r="K277" s="205"/>
      <c r="L277" s="147"/>
      <c r="M277" s="147"/>
      <c r="T277" s="147"/>
    </row>
    <row r="278" spans="2:20" s="6" customFormat="1" ht="13.5" customHeight="1">
      <c r="B278" s="217"/>
      <c r="C278" s="112">
        <v>123</v>
      </c>
      <c r="D278" s="141" t="s">
        <v>261</v>
      </c>
      <c r="E278" s="110"/>
      <c r="F278" s="140" t="s">
        <v>275</v>
      </c>
      <c r="G278" s="112"/>
      <c r="H278" s="156">
        <v>1</v>
      </c>
      <c r="I278" s="157">
        <v>0</v>
      </c>
      <c r="J278" s="145">
        <f t="shared" si="3"/>
        <v>0</v>
      </c>
      <c r="K278" s="205"/>
      <c r="L278" s="147"/>
      <c r="M278" s="147"/>
      <c r="T278" s="147"/>
    </row>
    <row r="279" spans="2:20" s="6" customFormat="1" ht="24.75" customHeight="1">
      <c r="B279" s="217"/>
      <c r="C279" s="112">
        <v>124</v>
      </c>
      <c r="D279" s="141" t="s">
        <v>261</v>
      </c>
      <c r="E279" s="110"/>
      <c r="F279" s="140" t="s">
        <v>341</v>
      </c>
      <c r="G279" s="112"/>
      <c r="H279" s="156">
        <v>1</v>
      </c>
      <c r="I279" s="157">
        <v>0</v>
      </c>
      <c r="J279" s="145">
        <f t="shared" si="3"/>
        <v>0</v>
      </c>
      <c r="K279" s="205"/>
      <c r="L279" s="147"/>
      <c r="M279" s="147"/>
      <c r="T279" s="147"/>
    </row>
    <row r="280" spans="2:20" s="6" customFormat="1" ht="13.5" customHeight="1">
      <c r="B280" s="217"/>
      <c r="C280" s="112">
        <v>125</v>
      </c>
      <c r="D280" s="141" t="s">
        <v>261</v>
      </c>
      <c r="E280" s="110"/>
      <c r="F280" s="140" t="s">
        <v>274</v>
      </c>
      <c r="G280" s="112"/>
      <c r="H280" s="156">
        <v>1</v>
      </c>
      <c r="I280" s="157">
        <v>0</v>
      </c>
      <c r="J280" s="145">
        <f t="shared" si="3"/>
        <v>0</v>
      </c>
      <c r="K280" s="205"/>
      <c r="L280" s="147"/>
      <c r="M280" s="147"/>
      <c r="T280" s="147"/>
    </row>
    <row r="281" spans="2:20" s="6" customFormat="1" ht="24.75" customHeight="1">
      <c r="B281" s="217"/>
      <c r="C281" s="112">
        <v>126</v>
      </c>
      <c r="D281" s="141" t="s">
        <v>261</v>
      </c>
      <c r="E281" s="110"/>
      <c r="F281" s="140" t="s">
        <v>342</v>
      </c>
      <c r="G281" s="112"/>
      <c r="H281" s="156">
        <v>1</v>
      </c>
      <c r="I281" s="157">
        <v>0</v>
      </c>
      <c r="J281" s="145">
        <f t="shared" si="3"/>
        <v>0</v>
      </c>
      <c r="K281" s="205"/>
      <c r="L281" s="147"/>
      <c r="M281" s="147"/>
      <c r="T281" s="147"/>
    </row>
    <row r="282" spans="2:20" s="6" customFormat="1" ht="13.5" customHeight="1">
      <c r="B282" s="217"/>
      <c r="C282" s="112">
        <v>127</v>
      </c>
      <c r="D282" s="141" t="s">
        <v>261</v>
      </c>
      <c r="E282" s="110"/>
      <c r="F282" s="140" t="s">
        <v>273</v>
      </c>
      <c r="G282" s="112"/>
      <c r="H282" s="156">
        <v>1</v>
      </c>
      <c r="I282" s="157">
        <v>0</v>
      </c>
      <c r="J282" s="145">
        <f t="shared" si="3"/>
        <v>0</v>
      </c>
      <c r="K282" s="205"/>
      <c r="L282" s="147"/>
      <c r="M282" s="147"/>
      <c r="T282" s="147"/>
    </row>
    <row r="283" spans="2:20" s="6" customFormat="1" ht="24.75" customHeight="1">
      <c r="B283" s="217"/>
      <c r="C283" s="112">
        <v>128</v>
      </c>
      <c r="D283" s="141" t="s">
        <v>261</v>
      </c>
      <c r="E283" s="110"/>
      <c r="F283" s="140" t="s">
        <v>343</v>
      </c>
      <c r="G283" s="112"/>
      <c r="H283" s="156">
        <v>1</v>
      </c>
      <c r="I283" s="157">
        <v>0</v>
      </c>
      <c r="J283" s="145">
        <f t="shared" si="3"/>
        <v>0</v>
      </c>
      <c r="K283" s="205"/>
      <c r="L283" s="147"/>
      <c r="M283" s="147"/>
      <c r="T283" s="147"/>
    </row>
    <row r="284" spans="2:20" s="6" customFormat="1" ht="13.5" customHeight="1">
      <c r="B284" s="217"/>
      <c r="C284" s="112">
        <v>129</v>
      </c>
      <c r="D284" s="141" t="s">
        <v>261</v>
      </c>
      <c r="E284" s="110"/>
      <c r="F284" s="140" t="s">
        <v>262</v>
      </c>
      <c r="G284" s="112"/>
      <c r="H284" s="156">
        <v>1</v>
      </c>
      <c r="I284" s="157">
        <v>0</v>
      </c>
      <c r="J284" s="145">
        <f t="shared" si="3"/>
        <v>0</v>
      </c>
      <c r="K284" s="205"/>
      <c r="L284" s="147"/>
      <c r="M284" s="147"/>
      <c r="T284" s="147"/>
    </row>
    <row r="285" spans="2:20" s="6" customFormat="1" ht="24.75" customHeight="1">
      <c r="B285" s="217"/>
      <c r="C285" s="112">
        <v>130</v>
      </c>
      <c r="D285" s="141" t="s">
        <v>261</v>
      </c>
      <c r="E285" s="110"/>
      <c r="F285" s="140" t="s">
        <v>344</v>
      </c>
      <c r="G285" s="112"/>
      <c r="H285" s="156">
        <v>1</v>
      </c>
      <c r="I285" s="157">
        <v>0</v>
      </c>
      <c r="J285" s="145">
        <f t="shared" si="3"/>
        <v>0</v>
      </c>
      <c r="K285" s="205"/>
      <c r="L285" s="147"/>
      <c r="M285" s="147"/>
      <c r="T285" s="147"/>
    </row>
    <row r="286" spans="2:20" s="6" customFormat="1" ht="13.5" customHeight="1">
      <c r="B286" s="217"/>
      <c r="C286" s="112">
        <v>131</v>
      </c>
      <c r="D286" s="141" t="s">
        <v>261</v>
      </c>
      <c r="E286" s="110"/>
      <c r="F286" s="140" t="s">
        <v>272</v>
      </c>
      <c r="G286" s="112"/>
      <c r="H286" s="156">
        <v>1</v>
      </c>
      <c r="I286" s="157">
        <v>0</v>
      </c>
      <c r="J286" s="145">
        <f t="shared" si="3"/>
        <v>0</v>
      </c>
      <c r="K286" s="205"/>
      <c r="L286" s="147"/>
      <c r="M286" s="147"/>
      <c r="T286" s="147"/>
    </row>
    <row r="287" spans="2:20" s="6" customFormat="1" ht="24.75" customHeight="1">
      <c r="B287" s="217"/>
      <c r="C287" s="112">
        <v>132</v>
      </c>
      <c r="D287" s="141" t="s">
        <v>261</v>
      </c>
      <c r="E287" s="110"/>
      <c r="F287" s="140" t="s">
        <v>345</v>
      </c>
      <c r="G287" s="112"/>
      <c r="H287" s="156">
        <v>1</v>
      </c>
      <c r="I287" s="157">
        <v>0</v>
      </c>
      <c r="J287" s="145">
        <f t="shared" si="3"/>
        <v>0</v>
      </c>
      <c r="K287" s="205"/>
      <c r="L287" s="147"/>
      <c r="M287" s="147"/>
      <c r="T287" s="147"/>
    </row>
    <row r="288" spans="2:20" s="6" customFormat="1" ht="13.5" customHeight="1">
      <c r="B288" s="217"/>
      <c r="C288" s="112">
        <v>133</v>
      </c>
      <c r="D288" s="141" t="s">
        <v>261</v>
      </c>
      <c r="E288" s="110"/>
      <c r="F288" s="140" t="s">
        <v>271</v>
      </c>
      <c r="G288" s="112"/>
      <c r="H288" s="156">
        <v>1</v>
      </c>
      <c r="I288" s="157">
        <v>0</v>
      </c>
      <c r="J288" s="145">
        <f t="shared" si="3"/>
        <v>0</v>
      </c>
      <c r="K288" s="205"/>
      <c r="L288" s="147"/>
      <c r="M288" s="147"/>
      <c r="T288" s="147"/>
    </row>
    <row r="289" spans="2:20" s="6" customFormat="1" ht="24.75" customHeight="1">
      <c r="B289" s="217"/>
      <c r="C289" s="112">
        <v>134</v>
      </c>
      <c r="D289" s="141" t="s">
        <v>261</v>
      </c>
      <c r="E289" s="110"/>
      <c r="F289" s="140" t="s">
        <v>346</v>
      </c>
      <c r="G289" s="112"/>
      <c r="H289" s="156">
        <v>1</v>
      </c>
      <c r="I289" s="157">
        <v>0</v>
      </c>
      <c r="J289" s="145">
        <f t="shared" si="3"/>
        <v>0</v>
      </c>
      <c r="K289" s="205"/>
      <c r="L289" s="147"/>
      <c r="M289" s="147"/>
      <c r="T289" s="147"/>
    </row>
    <row r="290" spans="2:20" s="6" customFormat="1" ht="13.5" customHeight="1">
      <c r="B290" s="217"/>
      <c r="C290" s="112">
        <v>135</v>
      </c>
      <c r="D290" s="141" t="s">
        <v>261</v>
      </c>
      <c r="E290" s="110"/>
      <c r="F290" s="140" t="s">
        <v>270</v>
      </c>
      <c r="G290" s="112"/>
      <c r="H290" s="156">
        <v>1</v>
      </c>
      <c r="I290" s="157">
        <v>0</v>
      </c>
      <c r="J290" s="145">
        <f t="shared" si="3"/>
        <v>0</v>
      </c>
      <c r="K290" s="205"/>
      <c r="L290" s="147"/>
      <c r="M290" s="147"/>
      <c r="T290" s="147"/>
    </row>
    <row r="291" spans="2:20" s="6" customFormat="1" ht="24.75" customHeight="1">
      <c r="B291" s="217"/>
      <c r="C291" s="112">
        <v>136</v>
      </c>
      <c r="D291" s="141" t="s">
        <v>261</v>
      </c>
      <c r="E291" s="110"/>
      <c r="F291" s="140" t="s">
        <v>347</v>
      </c>
      <c r="G291" s="112"/>
      <c r="H291" s="156">
        <v>1</v>
      </c>
      <c r="I291" s="157">
        <v>0</v>
      </c>
      <c r="J291" s="145">
        <f t="shared" si="3"/>
        <v>0</v>
      </c>
      <c r="K291" s="205"/>
      <c r="L291" s="147"/>
      <c r="M291" s="147"/>
      <c r="T291" s="147"/>
    </row>
    <row r="292" spans="2:20" s="6" customFormat="1" ht="13.5" customHeight="1">
      <c r="B292" s="217"/>
      <c r="C292" s="112">
        <v>137</v>
      </c>
      <c r="D292" s="141" t="s">
        <v>261</v>
      </c>
      <c r="E292" s="110"/>
      <c r="F292" s="140" t="s">
        <v>269</v>
      </c>
      <c r="G292" s="112"/>
      <c r="H292" s="156">
        <v>1</v>
      </c>
      <c r="I292" s="157">
        <v>0</v>
      </c>
      <c r="J292" s="145">
        <f t="shared" si="3"/>
        <v>0</v>
      </c>
      <c r="K292" s="205"/>
      <c r="L292" s="147"/>
      <c r="M292" s="147"/>
      <c r="T292" s="147"/>
    </row>
    <row r="293" spans="2:20" s="6" customFormat="1" ht="24.75" customHeight="1">
      <c r="B293" s="217"/>
      <c r="C293" s="112">
        <v>138</v>
      </c>
      <c r="D293" s="141" t="s">
        <v>261</v>
      </c>
      <c r="E293" s="110"/>
      <c r="F293" s="140" t="s">
        <v>348</v>
      </c>
      <c r="G293" s="112"/>
      <c r="H293" s="156">
        <v>1</v>
      </c>
      <c r="I293" s="157">
        <v>0</v>
      </c>
      <c r="J293" s="145">
        <f t="shared" si="3"/>
        <v>0</v>
      </c>
      <c r="K293" s="205"/>
      <c r="L293" s="147"/>
      <c r="M293" s="147"/>
      <c r="T293" s="147"/>
    </row>
    <row r="294" spans="2:20" s="6" customFormat="1" ht="13.5" customHeight="1">
      <c r="B294" s="217"/>
      <c r="C294" s="112">
        <v>139</v>
      </c>
      <c r="D294" s="141" t="s">
        <v>261</v>
      </c>
      <c r="E294" s="110"/>
      <c r="F294" s="140" t="s">
        <v>268</v>
      </c>
      <c r="G294" s="112"/>
      <c r="H294" s="156">
        <v>1</v>
      </c>
      <c r="I294" s="157">
        <v>0</v>
      </c>
      <c r="J294" s="145">
        <f aca="true" t="shared" si="4" ref="J294:J304">I294*H294</f>
        <v>0</v>
      </c>
      <c r="K294" s="205"/>
      <c r="L294" s="147"/>
      <c r="M294" s="147"/>
      <c r="T294" s="147"/>
    </row>
    <row r="295" spans="2:20" s="6" customFormat="1" ht="24.75" customHeight="1">
      <c r="B295" s="217"/>
      <c r="C295" s="112">
        <v>140</v>
      </c>
      <c r="D295" s="141" t="s">
        <v>261</v>
      </c>
      <c r="E295" s="110"/>
      <c r="F295" s="140" t="s">
        <v>349</v>
      </c>
      <c r="G295" s="112"/>
      <c r="H295" s="156">
        <v>1</v>
      </c>
      <c r="I295" s="157">
        <v>0</v>
      </c>
      <c r="J295" s="145">
        <f t="shared" si="4"/>
        <v>0</v>
      </c>
      <c r="K295" s="205"/>
      <c r="L295" s="147"/>
      <c r="M295" s="147"/>
      <c r="T295" s="147"/>
    </row>
    <row r="296" spans="2:20" s="6" customFormat="1" ht="13.5" customHeight="1">
      <c r="B296" s="217"/>
      <c r="C296" s="112">
        <v>141</v>
      </c>
      <c r="D296" s="141" t="s">
        <v>261</v>
      </c>
      <c r="E296" s="110"/>
      <c r="F296" s="140" t="s">
        <v>267</v>
      </c>
      <c r="G296" s="112"/>
      <c r="H296" s="156">
        <v>1</v>
      </c>
      <c r="I296" s="157">
        <v>0</v>
      </c>
      <c r="J296" s="145">
        <f t="shared" si="4"/>
        <v>0</v>
      </c>
      <c r="K296" s="205"/>
      <c r="L296" s="147"/>
      <c r="M296" s="147"/>
      <c r="T296" s="147"/>
    </row>
    <row r="297" spans="2:20" s="6" customFormat="1" ht="24.75" customHeight="1">
      <c r="B297" s="217"/>
      <c r="C297" s="112">
        <v>142</v>
      </c>
      <c r="D297" s="141" t="s">
        <v>261</v>
      </c>
      <c r="E297" s="110"/>
      <c r="F297" s="140" t="s">
        <v>350</v>
      </c>
      <c r="G297" s="112"/>
      <c r="H297" s="156">
        <v>1</v>
      </c>
      <c r="I297" s="157">
        <v>0</v>
      </c>
      <c r="J297" s="145">
        <f t="shared" si="4"/>
        <v>0</v>
      </c>
      <c r="K297" s="205"/>
      <c r="L297" s="147"/>
      <c r="M297" s="147"/>
      <c r="T297" s="147"/>
    </row>
    <row r="298" spans="2:20" s="6" customFormat="1" ht="13.5" customHeight="1">
      <c r="B298" s="217"/>
      <c r="C298" s="112">
        <v>143</v>
      </c>
      <c r="D298" s="141" t="s">
        <v>261</v>
      </c>
      <c r="E298" s="110"/>
      <c r="F298" s="140" t="s">
        <v>266</v>
      </c>
      <c r="G298" s="112"/>
      <c r="H298" s="156">
        <v>1</v>
      </c>
      <c r="I298" s="157">
        <v>0</v>
      </c>
      <c r="J298" s="145">
        <f t="shared" si="4"/>
        <v>0</v>
      </c>
      <c r="K298" s="205"/>
      <c r="L298" s="147"/>
      <c r="M298" s="147"/>
      <c r="T298" s="147"/>
    </row>
    <row r="299" spans="2:20" s="6" customFormat="1" ht="24.75" customHeight="1">
      <c r="B299" s="217"/>
      <c r="C299" s="112">
        <v>144</v>
      </c>
      <c r="D299" s="141" t="s">
        <v>261</v>
      </c>
      <c r="E299" s="110"/>
      <c r="F299" s="140" t="s">
        <v>351</v>
      </c>
      <c r="G299" s="112"/>
      <c r="H299" s="156">
        <v>1</v>
      </c>
      <c r="I299" s="157">
        <v>0</v>
      </c>
      <c r="J299" s="145">
        <f t="shared" si="4"/>
        <v>0</v>
      </c>
      <c r="K299" s="205"/>
      <c r="L299" s="147"/>
      <c r="M299" s="147"/>
      <c r="T299" s="147"/>
    </row>
    <row r="300" spans="2:20" s="6" customFormat="1" ht="13.5" customHeight="1">
      <c r="B300" s="217"/>
      <c r="C300" s="112">
        <v>145</v>
      </c>
      <c r="D300" s="141" t="s">
        <v>261</v>
      </c>
      <c r="E300" s="110"/>
      <c r="F300" s="140" t="s">
        <v>265</v>
      </c>
      <c r="G300" s="112"/>
      <c r="H300" s="156">
        <v>1</v>
      </c>
      <c r="I300" s="157">
        <v>0</v>
      </c>
      <c r="J300" s="145">
        <f t="shared" si="4"/>
        <v>0</v>
      </c>
      <c r="K300" s="205"/>
      <c r="L300" s="147"/>
      <c r="M300" s="147"/>
      <c r="T300" s="147"/>
    </row>
    <row r="301" spans="2:20" s="6" customFormat="1" ht="24.75" customHeight="1">
      <c r="B301" s="217"/>
      <c r="C301" s="112">
        <v>146</v>
      </c>
      <c r="D301" s="141" t="s">
        <v>261</v>
      </c>
      <c r="E301" s="110"/>
      <c r="F301" s="140" t="s">
        <v>352</v>
      </c>
      <c r="G301" s="112"/>
      <c r="H301" s="156">
        <v>1</v>
      </c>
      <c r="I301" s="157">
        <v>0</v>
      </c>
      <c r="J301" s="145">
        <f t="shared" si="4"/>
        <v>0</v>
      </c>
      <c r="K301" s="205"/>
      <c r="L301" s="147"/>
      <c r="M301" s="147"/>
      <c r="T301" s="147"/>
    </row>
    <row r="302" spans="2:20" s="6" customFormat="1" ht="13.5" customHeight="1">
      <c r="B302" s="217"/>
      <c r="C302" s="112">
        <v>147</v>
      </c>
      <c r="D302" s="141" t="s">
        <v>261</v>
      </c>
      <c r="E302" s="110"/>
      <c r="F302" s="140" t="s">
        <v>264</v>
      </c>
      <c r="G302" s="112"/>
      <c r="H302" s="156">
        <v>1</v>
      </c>
      <c r="I302" s="157">
        <v>0</v>
      </c>
      <c r="J302" s="145">
        <f t="shared" si="4"/>
        <v>0</v>
      </c>
      <c r="K302" s="205"/>
      <c r="L302" s="147"/>
      <c r="M302" s="147"/>
      <c r="T302" s="147"/>
    </row>
    <row r="303" spans="2:20" s="6" customFormat="1" ht="24.75" customHeight="1">
      <c r="B303" s="217"/>
      <c r="C303" s="112">
        <v>148</v>
      </c>
      <c r="D303" s="141" t="s">
        <v>261</v>
      </c>
      <c r="E303" s="110"/>
      <c r="F303" s="140" t="s">
        <v>353</v>
      </c>
      <c r="G303" s="112"/>
      <c r="H303" s="156">
        <v>1</v>
      </c>
      <c r="I303" s="157">
        <v>0</v>
      </c>
      <c r="J303" s="145">
        <f t="shared" si="4"/>
        <v>0</v>
      </c>
      <c r="K303" s="205"/>
      <c r="L303" s="147"/>
      <c r="M303" s="147"/>
      <c r="T303" s="147"/>
    </row>
    <row r="304" spans="2:20" s="6" customFormat="1" ht="13.5" customHeight="1">
      <c r="B304" s="217"/>
      <c r="C304" s="112">
        <v>149</v>
      </c>
      <c r="D304" s="141" t="s">
        <v>261</v>
      </c>
      <c r="E304" s="110"/>
      <c r="F304" s="140" t="s">
        <v>263</v>
      </c>
      <c r="G304" s="112"/>
      <c r="H304" s="156">
        <v>1</v>
      </c>
      <c r="I304" s="157">
        <v>0</v>
      </c>
      <c r="J304" s="145">
        <f t="shared" si="4"/>
        <v>0</v>
      </c>
      <c r="K304" s="205"/>
      <c r="L304" s="147"/>
      <c r="M304" s="147"/>
      <c r="T304" s="147"/>
    </row>
    <row r="305" spans="2:63" s="103" customFormat="1" ht="48.75" customHeight="1">
      <c r="B305" s="188"/>
      <c r="C305" s="189"/>
      <c r="D305" s="190"/>
      <c r="E305" s="191"/>
      <c r="F305" s="192" t="s">
        <v>178</v>
      </c>
      <c r="G305" s="189"/>
      <c r="H305" s="189"/>
      <c r="I305" s="189"/>
      <c r="J305" s="193">
        <f>J306</f>
        <v>0</v>
      </c>
      <c r="K305" s="189"/>
      <c r="L305" s="190"/>
      <c r="M305" s="172"/>
      <c r="P305" s="106">
        <f>$P$176</f>
        <v>0</v>
      </c>
      <c r="R305" s="106">
        <f>$R$176</f>
        <v>0</v>
      </c>
      <c r="T305" s="107">
        <f>$T$176</f>
        <v>0</v>
      </c>
      <c r="AR305" s="104" t="s">
        <v>119</v>
      </c>
      <c r="AT305" s="104" t="s">
        <v>64</v>
      </c>
      <c r="AU305" s="104" t="s">
        <v>65</v>
      </c>
      <c r="AY305" s="104" t="s">
        <v>113</v>
      </c>
      <c r="BK305" s="108">
        <f>$BK$176</f>
        <v>0</v>
      </c>
    </row>
    <row r="306" spans="2:63" s="103" customFormat="1" ht="20.25" customHeight="1">
      <c r="B306" s="188"/>
      <c r="C306" s="189"/>
      <c r="D306" s="190"/>
      <c r="E306" s="194"/>
      <c r="F306" s="194" t="s">
        <v>178</v>
      </c>
      <c r="G306" s="189"/>
      <c r="H306" s="189"/>
      <c r="I306" s="189"/>
      <c r="J306" s="195">
        <f>J307+J308+J309</f>
        <v>0</v>
      </c>
      <c r="K306" s="189"/>
      <c r="L306" s="190"/>
      <c r="M306" s="172"/>
      <c r="P306" s="106">
        <f>SUM($P$177:$P$179)</f>
        <v>0</v>
      </c>
      <c r="R306" s="106">
        <f>SUM($R$177:$R$179)</f>
        <v>0.334</v>
      </c>
      <c r="T306" s="107">
        <f>SUM($T$177:$T$179)</f>
        <v>0</v>
      </c>
      <c r="AR306" s="104" t="s">
        <v>119</v>
      </c>
      <c r="AT306" s="104" t="s">
        <v>64</v>
      </c>
      <c r="AU306" s="104" t="s">
        <v>18</v>
      </c>
      <c r="AY306" s="104" t="s">
        <v>113</v>
      </c>
      <c r="BK306" s="108">
        <f>SUM($BK$177:$BK$179)</f>
        <v>0</v>
      </c>
    </row>
    <row r="307" spans="2:65" s="6" customFormat="1" ht="13.5" customHeight="1">
      <c r="B307" s="178"/>
      <c r="C307" s="109">
        <v>150</v>
      </c>
      <c r="D307" s="109" t="s">
        <v>115</v>
      </c>
      <c r="E307" s="110"/>
      <c r="F307" s="140" t="s">
        <v>196</v>
      </c>
      <c r="G307" s="141"/>
      <c r="H307" s="113">
        <v>1</v>
      </c>
      <c r="I307" s="114">
        <v>0</v>
      </c>
      <c r="J307" s="114">
        <f>0+I307*H307</f>
        <v>0</v>
      </c>
      <c r="K307" s="205"/>
      <c r="L307" s="235"/>
      <c r="M307" s="115"/>
      <c r="N307" s="116" t="s">
        <v>36</v>
      </c>
      <c r="Q307" s="117">
        <v>0</v>
      </c>
      <c r="R307" s="117">
        <f>$Q$177*$H$177</f>
        <v>0.167</v>
      </c>
      <c r="S307" s="117">
        <v>0</v>
      </c>
      <c r="T307" s="118">
        <f>$S$177*$H$177</f>
        <v>0</v>
      </c>
      <c r="AR307" s="67" t="s">
        <v>179</v>
      </c>
      <c r="AT307" s="67" t="s">
        <v>115</v>
      </c>
      <c r="AU307" s="67" t="s">
        <v>72</v>
      </c>
      <c r="AY307" s="6" t="s">
        <v>113</v>
      </c>
      <c r="BE307" s="119">
        <f>IF($N$177="základní",$J$177,0)</f>
        <v>0</v>
      </c>
      <c r="BF307" s="119">
        <f>IF($N$177="snížená",$J$177,0)</f>
        <v>0</v>
      </c>
      <c r="BG307" s="119">
        <f>IF($N$177="zákl. přenesená",$J$177,0)</f>
        <v>0</v>
      </c>
      <c r="BH307" s="119">
        <f>IF($N$177="sníž. přenesená",$J$177,0)</f>
        <v>0</v>
      </c>
      <c r="BI307" s="119">
        <f>IF($N$177="nulová",$J$177,0)</f>
        <v>0</v>
      </c>
      <c r="BJ307" s="67" t="s">
        <v>18</v>
      </c>
      <c r="BK307" s="119">
        <f>ROUND($I$177*$H$177,2)</f>
        <v>0</v>
      </c>
      <c r="BL307" s="67" t="s">
        <v>179</v>
      </c>
      <c r="BM307" s="67" t="s">
        <v>180</v>
      </c>
    </row>
    <row r="308" spans="2:65" s="6" customFormat="1" ht="13.5" customHeight="1">
      <c r="B308" s="178"/>
      <c r="C308" s="112">
        <v>151</v>
      </c>
      <c r="D308" s="112" t="s">
        <v>115</v>
      </c>
      <c r="E308" s="110"/>
      <c r="F308" s="140" t="s">
        <v>195</v>
      </c>
      <c r="G308" s="112"/>
      <c r="H308" s="113">
        <v>1</v>
      </c>
      <c r="I308" s="114">
        <v>0</v>
      </c>
      <c r="J308" s="114">
        <f>0+I308*H308</f>
        <v>0</v>
      </c>
      <c r="K308" s="205"/>
      <c r="L308" s="171"/>
      <c r="M308" s="115"/>
      <c r="N308" s="116" t="s">
        <v>36</v>
      </c>
      <c r="Q308" s="117">
        <v>0</v>
      </c>
      <c r="R308" s="117">
        <f>$Q$178*$H$178</f>
        <v>0</v>
      </c>
      <c r="S308" s="117">
        <v>0</v>
      </c>
      <c r="T308" s="118">
        <f>$S$178*$H$178</f>
        <v>0</v>
      </c>
      <c r="AR308" s="67" t="s">
        <v>179</v>
      </c>
      <c r="AT308" s="67" t="s">
        <v>115</v>
      </c>
      <c r="AU308" s="67" t="s">
        <v>72</v>
      </c>
      <c r="AY308" s="67" t="s">
        <v>113</v>
      </c>
      <c r="BE308" s="119">
        <f>IF($N$178="základní",$J$178,0)</f>
        <v>0</v>
      </c>
      <c r="BF308" s="119">
        <f>IF($N$178="snížená",$J$178,0)</f>
        <v>0</v>
      </c>
      <c r="BG308" s="119">
        <f>IF($N$178="zákl. přenesená",$J$178,0)</f>
        <v>0</v>
      </c>
      <c r="BH308" s="119">
        <f>IF($N$178="sníž. přenesená",$J$178,0)</f>
        <v>0</v>
      </c>
      <c r="BI308" s="119">
        <f>IF($N$178="nulová",$J$178,0)</f>
        <v>0</v>
      </c>
      <c r="BJ308" s="67" t="s">
        <v>18</v>
      </c>
      <c r="BK308" s="119">
        <f>ROUND($I$178*$H$178,2)</f>
        <v>0</v>
      </c>
      <c r="BL308" s="67" t="s">
        <v>179</v>
      </c>
      <c r="BM308" s="67" t="s">
        <v>181</v>
      </c>
    </row>
    <row r="309" spans="2:65" s="6" customFormat="1" ht="13.5" customHeight="1">
      <c r="B309" s="178"/>
      <c r="C309" s="112">
        <v>152</v>
      </c>
      <c r="D309" s="112" t="s">
        <v>115</v>
      </c>
      <c r="E309" s="110"/>
      <c r="F309" s="140" t="s">
        <v>354</v>
      </c>
      <c r="G309" s="112"/>
      <c r="H309" s="113">
        <v>1</v>
      </c>
      <c r="I309" s="114">
        <v>0</v>
      </c>
      <c r="J309" s="114">
        <f>0+I309*H309</f>
        <v>0</v>
      </c>
      <c r="K309" s="205"/>
      <c r="L309" s="238"/>
      <c r="M309" s="115"/>
      <c r="N309" s="129" t="s">
        <v>36</v>
      </c>
      <c r="O309" s="130"/>
      <c r="P309" s="130"/>
      <c r="Q309" s="131">
        <v>0</v>
      </c>
      <c r="R309" s="131">
        <f>$Q$179*$H$179</f>
        <v>0.167</v>
      </c>
      <c r="S309" s="131">
        <v>0</v>
      </c>
      <c r="T309" s="132">
        <f>$S$179*$H$179</f>
        <v>0</v>
      </c>
      <c r="AR309" s="67" t="s">
        <v>179</v>
      </c>
      <c r="AT309" s="67" t="s">
        <v>115</v>
      </c>
      <c r="AU309" s="67" t="s">
        <v>72</v>
      </c>
      <c r="AY309" s="67" t="s">
        <v>113</v>
      </c>
      <c r="BE309" s="119">
        <f>IF($N$179="základní",$J$179,0)</f>
        <v>0</v>
      </c>
      <c r="BF309" s="119">
        <f>IF($N$179="snížená",$J$179,0)</f>
        <v>0</v>
      </c>
      <c r="BG309" s="119">
        <f>IF($N$179="zákl. přenesená",$J$179,0)</f>
        <v>0</v>
      </c>
      <c r="BH309" s="119">
        <f>IF($N$179="sníž. přenesená",$J$179,0)</f>
        <v>0</v>
      </c>
      <c r="BI309" s="119">
        <f>IF($N$179="nulová",$J$179,0)</f>
        <v>0</v>
      </c>
      <c r="BJ309" s="67" t="s">
        <v>18</v>
      </c>
      <c r="BK309" s="119">
        <f>ROUND($I$179*$H$179,2)</f>
        <v>0</v>
      </c>
      <c r="BL309" s="67" t="s">
        <v>179</v>
      </c>
      <c r="BM309" s="67" t="s">
        <v>182</v>
      </c>
    </row>
    <row r="310" spans="2:12" s="6" customFormat="1" ht="7.5" customHeight="1">
      <c r="B310" s="218"/>
      <c r="C310" s="219"/>
      <c r="D310" s="219"/>
      <c r="E310" s="219"/>
      <c r="F310" s="219"/>
      <c r="G310" s="219"/>
      <c r="H310" s="219"/>
      <c r="I310" s="219"/>
      <c r="J310" s="219"/>
      <c r="K310" s="241"/>
      <c r="L310" s="147"/>
    </row>
  </sheetData>
  <sheetProtection/>
  <autoFilter ref="C82:K82"/>
  <mergeCells count="6">
    <mergeCell ref="E43:H43"/>
    <mergeCell ref="E75:H75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118110236220472" header="0" footer="0"/>
  <pageSetup blackAndWhite="1" fitToHeight="0" fitToWidth="1" horizontalDpi="600" verticalDpi="600" orientation="portrait" paperSize="8" scale="87" r:id="rId1"/>
  <headerFooter alignWithMargins="0">
    <oddFooter>&amp;CStrana &amp;P z &amp;N</oddFooter>
  </headerFooter>
  <rowBreaks count="4" manualBreakCount="4">
    <brk id="141" min="2" max="10" man="1"/>
    <brk id="186" min="2" max="10" man="1"/>
    <brk id="206" min="2" max="10" man="1"/>
    <brk id="227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RIGI</dc:creator>
  <cp:keywords/>
  <dc:description/>
  <cp:lastModifiedBy>Pavel</cp:lastModifiedBy>
  <cp:lastPrinted>2020-04-24T14:09:48Z</cp:lastPrinted>
  <dcterms:created xsi:type="dcterms:W3CDTF">2016-02-25T09:08:58Z</dcterms:created>
  <dcterms:modified xsi:type="dcterms:W3CDTF">2020-04-24T14:56:10Z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