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9047-II - 19047-II - Pod..." sheetId="2" r:id="rId2"/>
  </sheets>
  <definedNames>
    <definedName name="_xlnm.Print_Area" localSheetId="0">'Rekapitulace stavby'!$D$4:$AO$76,'Rekapitulace stavby'!$C$82:$AQ$96</definedName>
    <definedName name="_xlnm._FilterDatabase" localSheetId="1" hidden="1">'19047-II - 19047-II - Pod...'!$C$129:$K$280</definedName>
    <definedName name="_xlnm.Print_Area" localSheetId="1">'19047-II - 19047-II - Pod...'!$C$4:$J$76,'19047-II - 19047-II - Pod...'!$C$82:$J$111,'19047-II - 19047-II - Pod...'!$C$117:$J$280</definedName>
    <definedName name="_xlnm.Print_Titles" localSheetId="0">'Rekapitulace stavby'!$92:$92</definedName>
    <definedName name="_xlnm.Print_Titles" localSheetId="1">'19047-II - 19047-II - Pod...'!$129:$129</definedName>
  </definedNames>
  <calcPr fullCalcOnLoad="1"/>
</workbook>
</file>

<file path=xl/sharedStrings.xml><?xml version="1.0" encoding="utf-8"?>
<sst xmlns="http://schemas.openxmlformats.org/spreadsheetml/2006/main" count="1571" uniqueCount="437">
  <si>
    <t>Export Komplet</t>
  </si>
  <si>
    <t/>
  </si>
  <si>
    <t>2.0</t>
  </si>
  <si>
    <t>ZAMOK</t>
  </si>
  <si>
    <t>False</t>
  </si>
  <si>
    <t>{0571764d-da2f-4691-8408-a6d6f53cd17e}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</si>
  <si>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</si>
  <si>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</si>
  <si>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</si>
  <si>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</si>
  <si>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</si>
  <si>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</si>
  <si>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</si>
  <si>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</si>
  <si>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19047_(03_21)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</si>
  <si>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</si>
  <si>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</si>
  <si>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19047-Umístění podzemních kontejnerů nám.Čes.btří, nám. Sukovo Liberec</t>
  </si>
  <si>
    <t>KSO:</t>
  </si>
  <si>
    <t>CC-CZ:</t>
  </si>
  <si>
    <t>Místo:</t>
  </si>
  <si>
    <t xml:space="preserve"> </t>
  </si>
  <si>
    <t>Datum:</t>
  </si>
  <si>
    <t>25. 7. 2019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</si>
  <si>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</si>
  <si>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</si>
  <si>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</si>
  <si>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</si>
  <si>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</si>
  <si>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</si>
  <si>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</si>
  <si>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</si>
  <si>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</si>
  <si>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</si>
  <si>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</si>
  <si>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</si>
  <si>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</si>
  <si>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</si>
  <si>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</si>
  <si>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</si>
  <si>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</si>
  <si>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</si>
  <si>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</si>
  <si>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</si>
  <si>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</si>
  <si>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</si>
  <si>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</si>
  <si>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</si>
  <si>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</si>
  <si>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</si>
  <si>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</si>
  <si>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</si>
  <si>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</si>
  <si>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</si>
  <si>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</si>
  <si>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</si>
  <si>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</si>
  <si>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</si>
  <si>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</si>
  <si>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</si>
  <si>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</si>
  <si>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</si>
  <si>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</si>
  <si>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</si>
  <si>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</si>
  <si>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</si>
  <si>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</si>
  <si>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</si>
  <si>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</si>
  <si>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</si>
  <si>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</si>
  <si>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</si>
  <si>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</si>
  <si>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</si>
  <si>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</si>
  <si>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</si>
  <si>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</si>
  <si>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</si>
  <si>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19047-II</t>
  </si>
  <si>
    <t>19047-II - Podzemní kontejnery nám. Českých bratří</t>
  </si>
  <si>
    <t>STA</t>
  </si>
  <si>
    <t>1</t>
  </si>
  <si>
    <t>{2ed79b64-d272-4bae-bab7-9e6e74d9813d}</t>
  </si>
  <si>
    <t>2</t>
  </si>
  <si>
    <t>KRYCÍ LIST SOUPISU PRACÍ</t>
  </si>
  <si>
    <t>Objekt:</t>
  </si>
  <si>
    <t>19047-II - 19047-II - Podzemní kontejnery nám. Českých bratří</t>
  </si>
  <si>
    <t>Liberec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</si>
  <si>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</si>
  <si>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</si>
  <si>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</si>
  <si>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</si>
  <si>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</si>
  <si>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</si>
  <si>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</si>
  <si>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</si>
  <si>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</si>
  <si>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</si>
  <si>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</si>
  <si>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</si>
  <si>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</si>
  <si>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N00 - Nepojmenované práce</t>
  </si>
  <si>
    <t xml:space="preserve">    N01 - Nepojmenovaný díl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</si>
  <si>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</si>
  <si>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</si>
  <si>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</si>
  <si>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</si>
  <si>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</si>
  <si>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</si>
  <si>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</si>
  <si>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</si>
  <si>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</si>
  <si>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</si>
  <si>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</si>
  <si>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</si>
  <si>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</si>
  <si>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</si>
  <si>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</si>
  <si>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</si>
  <si>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</si>
  <si>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</si>
  <si>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</si>
  <si>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</si>
  <si>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</si>
  <si>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</si>
  <si>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113107324</t>
  </si>
  <si>
    <t>Odstranění podkladu z kameniva drceného tl 400 mm strojně pl do 50 m2</t>
  </si>
  <si>
    <t>m2</t>
  </si>
  <si>
    <t>4</t>
  </si>
  <si>
    <t>-759584739</t>
  </si>
  <si>
    <t>PP</t>
  </si>
  <si>
    <t>Odstranění podkladů nebo krytů strojně plochy jednotlivě do 50 m2 s přemístěním hmot na skládku na vzdálenost do 3 m nebo s naložením na dopravní prostředek z kameniva hrubého drceného, o tl. vrstvy přes 300 do 400 mm</t>
  </si>
  <si>
    <t>113107342</t>
  </si>
  <si>
    <t>Odstranění podkladu živičného tl 100 mm strojně pl do 50 m2</t>
  </si>
  <si>
    <t>-919374647</t>
  </si>
  <si>
    <t>Odstranění podkladů nebo krytů strojně plochy jednotlivě do 50 m2 s přemístěním hmot na skládku na vzdálenost do 3 m nebo s naložením na dopravní prostředek živičných, o tl. vrstvy přes 50 do 100 mm</t>
  </si>
  <si>
    <t>3</t>
  </si>
  <si>
    <t>113202111</t>
  </si>
  <si>
    <t>Vytrhání obrub krajníků obrubníků stojatých</t>
  </si>
  <si>
    <t>m</t>
  </si>
  <si>
    <t>323606533</t>
  </si>
  <si>
    <t>Vytrhání obrub  s vybouráním lože, s přemístěním hmot na skládku na vzdálenost do 3 m nebo s naložením na dopravní prostředek z krajníků nebo obrubníků stojatých</t>
  </si>
  <si>
    <t>120001101</t>
  </si>
  <si>
    <t>Příplatek za ztížení odkopávky nebo prokopávky v blízkosti inženýrských sítí</t>
  </si>
  <si>
    <t>m3</t>
  </si>
  <si>
    <t>-745155319</t>
  </si>
  <si>
    <t>Příplatek k cenám vykopávek za ztížení vykopávky  v blízkosti inženýrských sítí nebo výbušnin v horninách jakékoliv třídy</t>
  </si>
  <si>
    <t>5</t>
  </si>
  <si>
    <t>131201201</t>
  </si>
  <si>
    <t>Hloubení jam zapažených v hornině tř. 3 objemu do 100 m3</t>
  </si>
  <si>
    <t>2092243485</t>
  </si>
  <si>
    <t>Hloubení zapažených jam a zářezů  s urovnáním dna do předepsaného profilu a spádu v hornině tř. 3 do 100 m3</t>
  </si>
  <si>
    <t>6</t>
  </si>
  <si>
    <t>131201209</t>
  </si>
  <si>
    <t>Příplatek za lepivost u hloubení jam zapažených v hornině tř. 3</t>
  </si>
  <si>
    <t>-832700315</t>
  </si>
  <si>
    <t>Hloubení zapažených jam a zářezů  s urovnáním dna do předepsaného profilu a spádu Příplatek k cenám za lepivost horniny tř. 3</t>
  </si>
  <si>
    <t>62</t>
  </si>
  <si>
    <t>153111114.R</t>
  </si>
  <si>
    <t>Příčné řezání ocelových zaberaněných zápor z terénu</t>
  </si>
  <si>
    <t>kus</t>
  </si>
  <si>
    <t>260233258</t>
  </si>
  <si>
    <t>Úprava ocelových štětovnic pro štětové stěny  řezání z terénu, štětovnic zaberaněných příčné</t>
  </si>
  <si>
    <t>9</t>
  </si>
  <si>
    <t>161101101</t>
  </si>
  <si>
    <t>Svislé přemístění výkopku z horniny tř. 1 až 4 hl výkopu do 2,5 m</t>
  </si>
  <si>
    <t>-1487087767</t>
  </si>
  <si>
    <t>Svislé přemístění výkopku  bez naložení do dopravní nádoby avšak s vyprázdněním dopravní nádoby na hromadu nebo do dopravního prostředku z horniny tř. 1 až 4, při hloubce výkopu přes 1 do 2,5 m</t>
  </si>
  <si>
    <t>10</t>
  </si>
  <si>
    <t>162701105</t>
  </si>
  <si>
    <t>Vodorovné přemístění do 10000 m výkopku/sypaniny z horniny tř. 1 až 4  - RESPEKTIVĚ SKLÁDKU ZHOTOVITELE</t>
  </si>
  <si>
    <t>-191087589</t>
  </si>
  <si>
    <t>Vodorovné přemístění výkopku nebo sypaniny po suchu  na obvyklém dopravním prostředku, bez naložení výkopku, avšak se složením bez rozhrnutí z horniny tř. 1 až 4 na vzdálenost přes 9 000 do 10 000 m - RESPEKTIVĚ SKLÁDKU ZHOTOVITELE</t>
  </si>
  <si>
    <t>VV</t>
  </si>
  <si>
    <t>109,18</t>
  </si>
  <si>
    <t>11</t>
  </si>
  <si>
    <t>171201201</t>
  </si>
  <si>
    <t>Uložení sypaniny na skládky</t>
  </si>
  <si>
    <t>2045397283</t>
  </si>
  <si>
    <t>Uložení sypaniny  na skládky</t>
  </si>
  <si>
    <t>12</t>
  </si>
  <si>
    <t>171201211</t>
  </si>
  <si>
    <t>Poplatek za uložení stavebního odpadu - zeminy a kameniva na skládce</t>
  </si>
  <si>
    <t>t</t>
  </si>
  <si>
    <t>-1364929720</t>
  </si>
  <si>
    <t>Poplatek za uložení stavebního odpadu na skládce (skládkovné) zeminy a kameniva zatříděného do Katalogu odpadů pod kódem 170 504</t>
  </si>
  <si>
    <t>109,18*1,65</t>
  </si>
  <si>
    <t>13</t>
  </si>
  <si>
    <t>174101101</t>
  </si>
  <si>
    <t>Zásyp jam, šachet rýh nebo kolem objektů sypaninou se zhutněním</t>
  </si>
  <si>
    <t>111931305</t>
  </si>
  <si>
    <t>Zásyp sypaninou z jakékoliv horniny  s uložením výkopku ve vrstvách se zhutněním jam, šachet, rýh nebo kolem objektů v těchto vykopávkách</t>
  </si>
  <si>
    <t>14</t>
  </si>
  <si>
    <t>M</t>
  </si>
  <si>
    <t>58344199</t>
  </si>
  <si>
    <t>štěrkodrť frakce 0-63</t>
  </si>
  <si>
    <t>8</t>
  </si>
  <si>
    <t>-1776221328</t>
  </si>
  <si>
    <t>56,000*1,75</t>
  </si>
  <si>
    <t>181301101</t>
  </si>
  <si>
    <t>Rozprostření ornice tl vrstvy do 100 mm pl do 500 m2 v rovině nebo ve svahu do 1:5 vč. dodání a dovozu ornice</t>
  </si>
  <si>
    <t>776898037</t>
  </si>
  <si>
    <t>Rozprostření a urovnání ornice v rovině nebo ve svahu sklonu do 1:5 při souvislé ploše do 500 m2, tl. vrstvy do 100 mm vč. dodání a dovozu ornice</t>
  </si>
  <si>
    <t>16</t>
  </si>
  <si>
    <t>181411131</t>
  </si>
  <si>
    <t>Založení parkového trávníku výsevem plochy do 1000 m2 v rovině a ve svahu do 1:5</t>
  </si>
  <si>
    <t>-1400847367</t>
  </si>
  <si>
    <t>Založení trávníku na půdě předem připravené plochy do 1000 m2 výsevem včetně utažení parkového v rovině nebo na svahu do 1:5</t>
  </si>
  <si>
    <t>17</t>
  </si>
  <si>
    <t>00572410</t>
  </si>
  <si>
    <t>osivo směs travní parková</t>
  </si>
  <si>
    <t>kg</t>
  </si>
  <si>
    <t>1707705787</t>
  </si>
  <si>
    <t>16,4*0,015 'Přepočtené koeficientem množství</t>
  </si>
  <si>
    <t>18</t>
  </si>
  <si>
    <t>181951101</t>
  </si>
  <si>
    <t>Úprava pláně v hornině tř. 1 až 4 bez zhutnění</t>
  </si>
  <si>
    <t>120053981</t>
  </si>
  <si>
    <t>Úprava pláně vyrovnáním výškových rozdílů  v hornině tř. 1 až 4 bez zhutnění</t>
  </si>
  <si>
    <t>19</t>
  </si>
  <si>
    <t>181951102</t>
  </si>
  <si>
    <t>Úprava pláně v hornině tř. 1 až 4 se zhutněním</t>
  </si>
  <si>
    <t>-2147346533</t>
  </si>
  <si>
    <t>Úprava pláně vyrovnáním výškových rozdílů  v hornině tř. 1 až 4 se zhutněním</t>
  </si>
  <si>
    <t>2,6*8,75</t>
  </si>
  <si>
    <t>20</t>
  </si>
  <si>
    <t>184802111</t>
  </si>
  <si>
    <t>Chemické odplevelení před založením kultury nad 20 m2 postřikem na široko v rovině a svahu do 1:5</t>
  </si>
  <si>
    <t>-800424526</t>
  </si>
  <si>
    <t>Chemické odplevelení půdy před založením kultury, trávníku nebo zpevněných ploch  o výměře jednotlivě přes 20 m2 v rovině nebo na svahu do 1:5 postřikem na široko</t>
  </si>
  <si>
    <t>184813211</t>
  </si>
  <si>
    <t>Ochranné oplocení kořenové zóny stromu v rovině nebo na svahu do 1:5, výšky do 1500 mm</t>
  </si>
  <si>
    <t>-450655564</t>
  </si>
  <si>
    <t>23</t>
  </si>
  <si>
    <t>R-1-A.00-1002</t>
  </si>
  <si>
    <t>Zřízení pažení do ocelových zápor hl. výkopu do 4,00m</t>
  </si>
  <si>
    <t>-262898538</t>
  </si>
  <si>
    <t>2*(12,6+4)</t>
  </si>
  <si>
    <t>Mezisoučet</t>
  </si>
  <si>
    <t>24</t>
  </si>
  <si>
    <t>M--A.00-1002</t>
  </si>
  <si>
    <t>řezivo stavební fošny tl.60mm "fošny pro pažiny"</t>
  </si>
  <si>
    <t>-2030745466</t>
  </si>
  <si>
    <t>26</t>
  </si>
  <si>
    <t>R-2-A.00-2001</t>
  </si>
  <si>
    <t>Ochrana stromu průměru do 1000 mm dle ČSN 839061 (bandáž+fošny do v.2,00m, vyvázání větví, ochrana kořenů, ruční výkop 1 x 3 x 3 m, vč. následného odstranění  ochrany</t>
  </si>
  <si>
    <t>kpl</t>
  </si>
  <si>
    <t>-1143995805</t>
  </si>
  <si>
    <t>Ochrana stromu průměru  do 1000 mm dle ČSN 839061 (bandáž+fošny do v. 2,00m, vyvýzání větví, ochrana kořenů, ruční výkop 1 x 3 x 3 m, vč. následného odstranění  ochrany</t>
  </si>
  <si>
    <t>Zakládání</t>
  </si>
  <si>
    <t>66</t>
  </si>
  <si>
    <t>232211112</t>
  </si>
  <si>
    <t>Úprava ocelových jehel z válcovaných tyčí hmotnosti do 70 kg/m</t>
  </si>
  <si>
    <t>1809628946</t>
  </si>
  <si>
    <t>Úprava ocelových jehel, pilot nebo zápor pro zaražení nebo zaberanění  z válcovaných tyčí o hmotnosti přes 15 do 70 kg/m</t>
  </si>
  <si>
    <t>2,705</t>
  </si>
  <si>
    <t>64</t>
  </si>
  <si>
    <t>232221122</t>
  </si>
  <si>
    <t>Zaražení ocelových jehel svisle hmotnosti 70 kg/m hl 5 m</t>
  </si>
  <si>
    <t>-1149558636</t>
  </si>
  <si>
    <t>Zaražení nebo nastražení a zaberanění ocelových jehel, pilot nebo zápor  z válcovaných tyčí nebo kolejnic, s případným zarovnáním volných konců svislých, o hmotnosti přes 15 do 70 kg/m, na délku od 0 do 5 m</t>
  </si>
  <si>
    <t>4,5*13</t>
  </si>
  <si>
    <t>4,5*5</t>
  </si>
  <si>
    <t>Součet</t>
  </si>
  <si>
    <t>65</t>
  </si>
  <si>
    <t>13010974</t>
  </si>
  <si>
    <t>ocel profilová HE-B 140 jakost 11 375</t>
  </si>
  <si>
    <t>580696076</t>
  </si>
  <si>
    <t>81*0,0334 'Přepočtené koeficientem množství</t>
  </si>
  <si>
    <t>29</t>
  </si>
  <si>
    <t>273321411</t>
  </si>
  <si>
    <t>Základové desky ze ŽB bez zvýšených nároků na prostředí tř. C 20/25</t>
  </si>
  <si>
    <t>-44689850</t>
  </si>
  <si>
    <t>Základy z betonu železového (bez výztuže) desky z betonu bez zvýšených nároků na prostředí tř. C 20/25 FX2</t>
  </si>
  <si>
    <t>3,967</t>
  </si>
  <si>
    <t>30</t>
  </si>
  <si>
    <t>273362021</t>
  </si>
  <si>
    <t>Výztuž základových desek svařovanými sítěmi Kari</t>
  </si>
  <si>
    <t>864101502</t>
  </si>
  <si>
    <t>Výztuž základů desek ze svařovaných sítí z drátů typu KARI</t>
  </si>
  <si>
    <t>11*2,3*0,00303*1,1</t>
  </si>
  <si>
    <t>Svislé a kompletní konstrukce</t>
  </si>
  <si>
    <t>31</t>
  </si>
  <si>
    <t>312311811</t>
  </si>
  <si>
    <t>Výplňová zeď z betonu prostého tř. C 12/15</t>
  </si>
  <si>
    <t>-1895651411</t>
  </si>
  <si>
    <t>Nadzákladové zdi z betonu prostého výplňové bez zvláštních nároků na vliv prostředí tř. C 12/15</t>
  </si>
  <si>
    <t>Komunikace pozemní</t>
  </si>
  <si>
    <t>32</t>
  </si>
  <si>
    <t>564851111</t>
  </si>
  <si>
    <t>Podklad ze štěrkodrtě ŠD tl 150 mm</t>
  </si>
  <si>
    <t>-1362501036</t>
  </si>
  <si>
    <t>Podklad ze štěrkodrti ŠD  s rozprostřením a zhutněním, po zhutnění tl. 150 mm</t>
  </si>
  <si>
    <t>33</t>
  </si>
  <si>
    <t>564851111-1</t>
  </si>
  <si>
    <t>Podklad ze štěrkodrtě ŠD tl 150 mm - chodník</t>
  </si>
  <si>
    <t>200832044</t>
  </si>
  <si>
    <t>Podklad ze štěrkodrti ŠD  s rozprostřením a zhutněním, po zhutnění tl. 150 mm - chodník</t>
  </si>
  <si>
    <t>34</t>
  </si>
  <si>
    <t>577143111</t>
  </si>
  <si>
    <t>Asfaltový beton vrstva obrusná ACO 8 (ABJ) tl 50 mm š do 3 m z nemodifikovaného asfaltu</t>
  </si>
  <si>
    <t>548797047</t>
  </si>
  <si>
    <t>Asfaltový beton vrstva obrusná ACO 8 (ABJ)  s rozprostřením a se zhutněním z nemodifikovaného asfaltu v pruhu šířky do 3 m, po zhutnění tl. 50 mm</t>
  </si>
  <si>
    <t>35</t>
  </si>
  <si>
    <t>577145112</t>
  </si>
  <si>
    <t>Asfaltový beton vrstva ložní ACL 16 (ABH) tl 50 mm š do 3 m z nemodifikovaného asfaltu</t>
  </si>
  <si>
    <t>-2083118248</t>
  </si>
  <si>
    <t>Asfaltový beton vrstva ložní ACL 16 (ABH)  s rozprostřením a zhutněním z nemodifikovaného asfaltu v pruhu šířky do 3 m, po zhutnění tl. 50 mm</t>
  </si>
  <si>
    <t>36</t>
  </si>
  <si>
    <t>591411111</t>
  </si>
  <si>
    <t>Kladení dlažby z mozaiky jednobarevné komunikací pro pěší lože z kameniva</t>
  </si>
  <si>
    <t>776591400</t>
  </si>
  <si>
    <t>Kladení dlažby z mozaiky komunikací pro pěší  s vyplněním spár, s dvojím beraněním a se smetením přebytečného materiálu na vzdálenost do 3 m jednobarevné, s ložem tl. do 40 mm z kameniva</t>
  </si>
  <si>
    <t>37</t>
  </si>
  <si>
    <t>58380013</t>
  </si>
  <si>
    <t>mozaika dlažební, žula 4/6 cm 1,tř.</t>
  </si>
  <si>
    <t>-414420584</t>
  </si>
  <si>
    <t>38</t>
  </si>
  <si>
    <t>591441111</t>
  </si>
  <si>
    <t>Kladení dlažby z mozaiky jednobarevné komunikací pro pěší lože z MC</t>
  </si>
  <si>
    <t>-1243304921</t>
  </si>
  <si>
    <t>Kladení dlažby z mozaiky komunikací pro pěší  s vyplněním spár, s dvojím beraněním a se smetením přebytečného materiálu na vzdálenost do 3 m jednobarevné, s ložem tl. do 40 mm z cementové malty</t>
  </si>
  <si>
    <t>39</t>
  </si>
  <si>
    <t>58380010</t>
  </si>
  <si>
    <t>mozaika dlažební žula 4/6cm šedá</t>
  </si>
  <si>
    <t>-434275305</t>
  </si>
  <si>
    <t>Ostatní konstrukce a práce, bourání</t>
  </si>
  <si>
    <t>40</t>
  </si>
  <si>
    <t>916241213</t>
  </si>
  <si>
    <t>Osazení obrubníku kamenného stojatého s boční opěrou do lože z betonu prostého</t>
  </si>
  <si>
    <t>-532584431</t>
  </si>
  <si>
    <t>Osazení obrubníku kamenného se zřízením lože, s vyplněním a zatřením spár cementovou maltou stojatého s boční opěrou z betonu prostého, do lože z betonu prostého</t>
  </si>
  <si>
    <t>35,8</t>
  </si>
  <si>
    <t>Mezisoučet osazení zdemontovaných</t>
  </si>
  <si>
    <t>41</t>
  </si>
  <si>
    <t>58380007</t>
  </si>
  <si>
    <t>obrubník kamenný přímý, žula, 15x25</t>
  </si>
  <si>
    <t>1654860472</t>
  </si>
  <si>
    <t>42</t>
  </si>
  <si>
    <t>919731122</t>
  </si>
  <si>
    <t>Zarovnání styčné plochy podkladu nebo krytu živičného tl do 100 mm</t>
  </si>
  <si>
    <t>1561992813</t>
  </si>
  <si>
    <t>Zarovnání styčné plochy podkladu nebo krytu podél vybourané části komunikace nebo zpevněné plochy  živičné tl. přes 50 do 100 mm</t>
  </si>
  <si>
    <t>43</t>
  </si>
  <si>
    <t>919732211</t>
  </si>
  <si>
    <t>Styčná spára napojení nového živičného povrchu na stávající za tepla š 15 mm hl 25 mm s prořezáním</t>
  </si>
  <si>
    <t>257131961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</si>
  <si>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</si>
  <si>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44</t>
  </si>
  <si>
    <t>919735112</t>
  </si>
  <si>
    <t>Řezání stávajícího živičného krytu hl do 100 mm</t>
  </si>
  <si>
    <t>1432140216</t>
  </si>
  <si>
    <t>Řezání stávajícího živičného krytu nebo podkladu  hloubky přes 50 do 100 mm</t>
  </si>
  <si>
    <t>997</t>
  </si>
  <si>
    <t>Přesun sutě</t>
  </si>
  <si>
    <t>46</t>
  </si>
  <si>
    <t>997013501</t>
  </si>
  <si>
    <t>Odvoz suti a vybouraných hmot na skládku nebo meziskládku do 1 km se složením</t>
  </si>
  <si>
    <t>-39809549</t>
  </si>
  <si>
    <t>Odvoz suti a vybouraných hmot na skládku nebo meziskládku  se složením, na vzdálenost do 1 km</t>
  </si>
  <si>
    <t>47</t>
  </si>
  <si>
    <t>997013509</t>
  </si>
  <si>
    <t>Příplatek k odvozu suti a vybouraných hmot na skládku ZKD 1 km přes 1 km - RESP.SKLÁDKU ZHOTOVITELE</t>
  </si>
  <si>
    <t>1857060607</t>
  </si>
  <si>
    <t>Odvoz suti a vybouraných hmot na skládku nebo meziskládku  se složením, na vzdálenost Příplatek k ceně za každý další i započatý 1 km přes 1 km - RESP.SKLÁDKU ZHOTOVITELE</t>
  </si>
  <si>
    <t>11,67*10</t>
  </si>
  <si>
    <t>48</t>
  </si>
  <si>
    <t>997013801</t>
  </si>
  <si>
    <t>Poplatek za uložení na skládce (skládkovné) stavebního odpadu betonového kód odpadu 170 101</t>
  </si>
  <si>
    <t>-1483963198</t>
  </si>
  <si>
    <t>Poplatek za uložení stavebního odpadu na skládce (skládkovné) z prostého betonu zatříděného do Katalogu odpadů pod kódem 170 101</t>
  </si>
  <si>
    <t>49</t>
  </si>
  <si>
    <t>997223845</t>
  </si>
  <si>
    <t>Poplatek za uložení na skládce (skládkovné) odpadu asfaltového bez dehtu kód odpadu 170 302</t>
  </si>
  <si>
    <t>-1697528271</t>
  </si>
  <si>
    <t>Poplatek za uložení stavebního odpadu na skládce (skládkovné) asfaltového bez obsahu dehtu zatříděného do Katalogu odpadů pod kódem 170 302</t>
  </si>
  <si>
    <t>50</t>
  </si>
  <si>
    <t>997223855</t>
  </si>
  <si>
    <t>Poplatek za uložení na skládce (skládkovné) zeminy a kameniva kód odpadu 170 504</t>
  </si>
  <si>
    <t>-227655478</t>
  </si>
  <si>
    <t>998</t>
  </si>
  <si>
    <t>Přesun hmot</t>
  </si>
  <si>
    <t>51</t>
  </si>
  <si>
    <t>998223011</t>
  </si>
  <si>
    <t>Přesun hmot pro pozemní komunikace s krytem dlážděným</t>
  </si>
  <si>
    <t>-1107277587</t>
  </si>
  <si>
    <t>Přesun hmot pro pozemní komunikace s krytem dlážděným  dopravní vzdálenost do 200 m jakékoliv délky objektu</t>
  </si>
  <si>
    <t>N00</t>
  </si>
  <si>
    <t>Nepojmenované práce</t>
  </si>
  <si>
    <t>N01</t>
  </si>
  <si>
    <t>Nepojmenovaný díl</t>
  </si>
  <si>
    <t>52</t>
  </si>
  <si>
    <t>013294001</t>
  </si>
  <si>
    <t>Vytyčení podzemních sítí a zařízení</t>
  </si>
  <si>
    <t>Kč</t>
  </si>
  <si>
    <t>1024</t>
  </si>
  <si>
    <t>832131941</t>
  </si>
  <si>
    <t>53</t>
  </si>
  <si>
    <t>039002001</t>
  </si>
  <si>
    <t>Zvláštní užívání komunikace</t>
  </si>
  <si>
    <t>1350172853</t>
  </si>
  <si>
    <t>VRN</t>
  </si>
  <si>
    <t>Vedlejší rozpočtové náklady</t>
  </si>
  <si>
    <t>VRN1</t>
  </si>
  <si>
    <t>Průzkumné, geodetické a projektové práce</t>
  </si>
  <si>
    <t>54</t>
  </si>
  <si>
    <t>012002000</t>
  </si>
  <si>
    <t>Geodetické práce</t>
  </si>
  <si>
    <t>62401222</t>
  </si>
  <si>
    <t>55</t>
  </si>
  <si>
    <t>012303000</t>
  </si>
  <si>
    <t>Geodetické práce po výstavbě</t>
  </si>
  <si>
    <t>32345568</t>
  </si>
  <si>
    <t>56</t>
  </si>
  <si>
    <t>013254000</t>
  </si>
  <si>
    <t xml:space="preserve">Dokumentace skutečného provedení stavby </t>
  </si>
  <si>
    <t>-1327567493</t>
  </si>
  <si>
    <t>Dokumentace skutečného provedení stavby</t>
  </si>
  <si>
    <t>VRN3</t>
  </si>
  <si>
    <t>Zařízení staveniště</t>
  </si>
  <si>
    <t>57</t>
  </si>
  <si>
    <t>030001000</t>
  </si>
  <si>
    <t>1134182723</t>
  </si>
  <si>
    <t>58</t>
  </si>
  <si>
    <t>034002000</t>
  </si>
  <si>
    <t>Zabezpečení staveniště</t>
  </si>
  <si>
    <t>-1975573350</t>
  </si>
  <si>
    <t>59</t>
  </si>
  <si>
    <t>034103000</t>
  </si>
  <si>
    <t>Oplocení staveniště</t>
  </si>
  <si>
    <t>-2048938753</t>
  </si>
  <si>
    <t>VRN7</t>
  </si>
  <si>
    <t>Provozní vlivy</t>
  </si>
  <si>
    <t>60</t>
  </si>
  <si>
    <t>072002000</t>
  </si>
  <si>
    <t>Silniční provoz</t>
  </si>
  <si>
    <t>187365835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</si>
</sst>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30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33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34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35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36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37</v>
      </c>
      <c r="E29" s="47"/>
      <c r="F29" s="32" t="s">
        <v>38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39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40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41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42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43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44</v>
      </c>
      <c r="U35" s="54"/>
      <c r="V35" s="54"/>
      <c r="W35" s="54"/>
      <c r="X35" s="56" t="s">
        <v>45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47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48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49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48</v>
      </c>
      <c r="AI60" s="42"/>
      <c r="AJ60" s="42"/>
      <c r="AK60" s="42"/>
      <c r="AL60" s="42"/>
      <c r="AM60" s="64" t="s">
        <v>49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50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51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48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49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48</v>
      </c>
      <c r="AI75" s="42"/>
      <c r="AJ75" s="42"/>
      <c r="AK75" s="42"/>
      <c r="AL75" s="42"/>
      <c r="AM75" s="64" t="s">
        <v>49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52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19047_(03_21)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19047-Umístění podzemních kontejnerů nám.Čes.btří, nám. Sukovo Liberec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25. 7. 2019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29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53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27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31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54</v>
      </c>
      <c r="D92" s="94"/>
      <c r="E92" s="94"/>
      <c r="F92" s="94"/>
      <c r="G92" s="94"/>
      <c r="H92" s="95"/>
      <c r="I92" s="96" t="s">
        <v>55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56</v>
      </c>
      <c r="AH92" s="94"/>
      <c r="AI92" s="94"/>
      <c r="AJ92" s="94"/>
      <c r="AK92" s="94"/>
      <c r="AL92" s="94"/>
      <c r="AM92" s="94"/>
      <c r="AN92" s="96" t="s">
        <v>57</v>
      </c>
      <c r="AO92" s="94"/>
      <c r="AP92" s="98"/>
      <c r="AQ92" s="99" t="s">
        <v>58</v>
      </c>
      <c r="AR92" s="44"/>
      <c r="AS92" s="100" t="s">
        <v>59</v>
      </c>
      <c r="AT92" s="101" t="s">
        <v>60</v>
      </c>
      <c r="AU92" s="101" t="s">
        <v>61</v>
      </c>
      <c r="AV92" s="101" t="s">
        <v>62</v>
      </c>
      <c r="AW92" s="101" t="s">
        <v>63</v>
      </c>
      <c r="AX92" s="101" t="s">
        <v>64</v>
      </c>
      <c r="AY92" s="101" t="s">
        <v>65</v>
      </c>
      <c r="AZ92" s="101" t="s">
        <v>66</v>
      </c>
      <c r="BA92" s="101" t="s">
        <v>67</v>
      </c>
      <c r="BB92" s="101" t="s">
        <v>68</v>
      </c>
      <c r="BC92" s="101" t="s">
        <v>69</v>
      </c>
      <c r="BD92" s="102" t="s">
        <v>70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71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72</v>
      </c>
      <c r="BT94" s="117" t="s">
        <v>73</v>
      </c>
      <c r="BU94" s="118" t="s">
        <v>74</v>
      </c>
      <c r="BV94" s="117" t="s">
        <v>75</v>
      </c>
      <c r="BW94" s="117" t="s">
        <v>5</v>
      </c>
      <c r="BX94" s="117" t="s">
        <v>76</v>
      </c>
      <c r="CL94" s="117" t="s">
        <v>1</v>
      </c>
    </row>
    <row r="95" spans="1:91" s="7" customFormat="1" ht="24.75" customHeight="1">
      <c r="A95" s="119" t="s">
        <v>77</v>
      </c>
      <c r="B95" s="120"/>
      <c r="C95" s="121"/>
      <c r="D95" s="122" t="s">
        <v>78</v>
      </c>
      <c r="E95" s="122"/>
      <c r="F95" s="122"/>
      <c r="G95" s="122"/>
      <c r="H95" s="122"/>
      <c r="I95" s="123"/>
      <c r="J95" s="122" t="s">
        <v>79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'19047-II - 19047-II - Pod...'!J30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80</v>
      </c>
      <c r="AR95" s="126"/>
      <c r="AS95" s="127">
        <v>0</v>
      </c>
      <c r="AT95" s="128">
        <f>ROUND(SUM(AV95:AW95),2)</f>
        <v>0</v>
      </c>
      <c r="AU95" s="129">
        <f>'19047-II - 19047-II - Pod...'!P130</f>
        <v>0</v>
      </c>
      <c r="AV95" s="128">
        <f>'19047-II - 19047-II - Pod...'!J33</f>
        <v>0</v>
      </c>
      <c r="AW95" s="128">
        <f>'19047-II - 19047-II - Pod...'!J34</f>
        <v>0</v>
      </c>
      <c r="AX95" s="128">
        <f>'19047-II - 19047-II - Pod...'!J35</f>
        <v>0</v>
      </c>
      <c r="AY95" s="128">
        <f>'19047-II - 19047-II - Pod...'!J36</f>
        <v>0</v>
      </c>
      <c r="AZ95" s="128">
        <f>'19047-II - 19047-II - Pod...'!F33</f>
        <v>0</v>
      </c>
      <c r="BA95" s="128">
        <f>'19047-II - 19047-II - Pod...'!F34</f>
        <v>0</v>
      </c>
      <c r="BB95" s="128">
        <f>'19047-II - 19047-II - Pod...'!F35</f>
        <v>0</v>
      </c>
      <c r="BC95" s="128">
        <f>'19047-II - 19047-II - Pod...'!F36</f>
        <v>0</v>
      </c>
      <c r="BD95" s="130">
        <f>'19047-II - 19047-II - Pod...'!F37</f>
        <v>0</v>
      </c>
      <c r="BE95" s="7"/>
      <c r="BT95" s="131" t="s">
        <v>81</v>
      </c>
      <c r="BV95" s="131" t="s">
        <v>75</v>
      </c>
      <c r="BW95" s="131" t="s">
        <v>82</v>
      </c>
      <c r="BX95" s="131" t="s">
        <v>5</v>
      </c>
      <c r="CL95" s="131" t="s">
        <v>1</v>
      </c>
      <c r="CM95" s="131" t="s">
        <v>83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19047-II - 19047-II - Pod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82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0"/>
      <c r="AT3" s="17" t="s">
        <v>83</v>
      </c>
    </row>
    <row r="4" spans="2:46" s="1" customFormat="1" ht="24.95" customHeight="1">
      <c r="B4" s="20"/>
      <c r="D4" s="134" t="s">
        <v>84</v>
      </c>
      <c r="L4" s="20"/>
      <c r="M4" s="135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6" t="s">
        <v>16</v>
      </c>
      <c r="L6" s="20"/>
    </row>
    <row r="7" spans="2:12" s="1" customFormat="1" ht="26.25" customHeight="1">
      <c r="B7" s="20"/>
      <c r="E7" s="137" t="str">
        <f>'Rekapitulace stavby'!K6</f>
        <v>19047-Umístění podzemních kontejnerů nám.Čes.btří, nám. Sukovo Liberec</v>
      </c>
      <c r="F7" s="136"/>
      <c r="G7" s="136"/>
      <c r="H7" s="136"/>
      <c r="L7" s="20"/>
    </row>
    <row r="8" spans="1:31" s="2" customFormat="1" ht="12" customHeight="1">
      <c r="A8" s="38"/>
      <c r="B8" s="44"/>
      <c r="C8" s="38"/>
      <c r="D8" s="136" t="s">
        <v>85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30" customHeight="1">
      <c r="A9" s="38"/>
      <c r="B9" s="44"/>
      <c r="C9" s="38"/>
      <c r="D9" s="38"/>
      <c r="E9" s="138" t="s">
        <v>86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6" t="s">
        <v>18</v>
      </c>
      <c r="E11" s="38"/>
      <c r="F11" s="139" t="s">
        <v>1</v>
      </c>
      <c r="G11" s="38"/>
      <c r="H11" s="38"/>
      <c r="I11" s="136" t="s">
        <v>19</v>
      </c>
      <c r="J11" s="139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6" t="s">
        <v>20</v>
      </c>
      <c r="E12" s="38"/>
      <c r="F12" s="139" t="s">
        <v>87</v>
      </c>
      <c r="G12" s="38"/>
      <c r="H12" s="38"/>
      <c r="I12" s="136" t="s">
        <v>22</v>
      </c>
      <c r="J12" s="140" t="str">
        <f>'Rekapitulace stavby'!AN8</f>
        <v>25. 7. 2019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6" t="s">
        <v>24</v>
      </c>
      <c r="E14" s="38"/>
      <c r="F14" s="38"/>
      <c r="G14" s="38"/>
      <c r="H14" s="38"/>
      <c r="I14" s="136" t="s">
        <v>25</v>
      </c>
      <c r="J14" s="139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9" t="str">
        <f>IF('Rekapitulace stavby'!E11="","",'Rekapitulace stavby'!E11)</f>
        <v xml:space="preserve"> </v>
      </c>
      <c r="F15" s="38"/>
      <c r="G15" s="38"/>
      <c r="H15" s="38"/>
      <c r="I15" s="136" t="s">
        <v>26</v>
      </c>
      <c r="J15" s="139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6" t="s">
        <v>27</v>
      </c>
      <c r="E17" s="38"/>
      <c r="F17" s="38"/>
      <c r="G17" s="38"/>
      <c r="H17" s="38"/>
      <c r="I17" s="136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9"/>
      <c r="G18" s="139"/>
      <c r="H18" s="139"/>
      <c r="I18" s="136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6" t="s">
        <v>29</v>
      </c>
      <c r="E20" s="38"/>
      <c r="F20" s="38"/>
      <c r="G20" s="38"/>
      <c r="H20" s="38"/>
      <c r="I20" s="136" t="s">
        <v>25</v>
      </c>
      <c r="J20" s="139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9" t="str">
        <f>IF('Rekapitulace stavby'!E17="","",'Rekapitulace stavby'!E17)</f>
        <v xml:space="preserve"> </v>
      </c>
      <c r="F21" s="38"/>
      <c r="G21" s="38"/>
      <c r="H21" s="38"/>
      <c r="I21" s="136" t="s">
        <v>26</v>
      </c>
      <c r="J21" s="139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6" t="s">
        <v>31</v>
      </c>
      <c r="E23" s="38"/>
      <c r="F23" s="38"/>
      <c r="G23" s="38"/>
      <c r="H23" s="38"/>
      <c r="I23" s="136" t="s">
        <v>25</v>
      </c>
      <c r="J23" s="139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9" t="str">
        <f>IF('Rekapitulace stavby'!E20="","",'Rekapitulace stavby'!E20)</f>
        <v xml:space="preserve"> </v>
      </c>
      <c r="F24" s="38"/>
      <c r="G24" s="38"/>
      <c r="H24" s="38"/>
      <c r="I24" s="136" t="s">
        <v>26</v>
      </c>
      <c r="J24" s="139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6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1"/>
      <c r="B27" s="142"/>
      <c r="C27" s="141"/>
      <c r="D27" s="141"/>
      <c r="E27" s="143" t="s">
        <v>1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5"/>
      <c r="E29" s="145"/>
      <c r="F29" s="145"/>
      <c r="G29" s="145"/>
      <c r="H29" s="145"/>
      <c r="I29" s="145"/>
      <c r="J29" s="145"/>
      <c r="K29" s="145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6" t="s">
        <v>33</v>
      </c>
      <c r="E30" s="38"/>
      <c r="F30" s="38"/>
      <c r="G30" s="38"/>
      <c r="H30" s="38"/>
      <c r="I30" s="38"/>
      <c r="J30" s="147">
        <f>ROUND(J130,2)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5"/>
      <c r="E31" s="145"/>
      <c r="F31" s="145"/>
      <c r="G31" s="145"/>
      <c r="H31" s="145"/>
      <c r="I31" s="145"/>
      <c r="J31" s="145"/>
      <c r="K31" s="145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8" t="s">
        <v>35</v>
      </c>
      <c r="G32" s="38"/>
      <c r="H32" s="38"/>
      <c r="I32" s="148" t="s">
        <v>34</v>
      </c>
      <c r="J32" s="148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9" t="s">
        <v>37</v>
      </c>
      <c r="E33" s="136" t="s">
        <v>38</v>
      </c>
      <c r="F33" s="150">
        <f>ROUND((SUM(BE130:BE280)),2)</f>
        <v>0</v>
      </c>
      <c r="G33" s="38"/>
      <c r="H33" s="38"/>
      <c r="I33" s="151">
        <v>0.21</v>
      </c>
      <c r="J33" s="150">
        <f>ROUND(((SUM(BE130:BE280))*I33),2)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6" t="s">
        <v>39</v>
      </c>
      <c r="F34" s="150">
        <f>ROUND((SUM(BF130:BF280)),2)</f>
        <v>0</v>
      </c>
      <c r="G34" s="38"/>
      <c r="H34" s="38"/>
      <c r="I34" s="151">
        <v>0.15</v>
      </c>
      <c r="J34" s="150">
        <f>ROUND(((SUM(BF130:BF280))*I34),2)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6" t="s">
        <v>40</v>
      </c>
      <c r="F35" s="150">
        <f>ROUND((SUM(BG130:BG280)),2)</f>
        <v>0</v>
      </c>
      <c r="G35" s="38"/>
      <c r="H35" s="38"/>
      <c r="I35" s="151">
        <v>0.21</v>
      </c>
      <c r="J35" s="150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6" t="s">
        <v>41</v>
      </c>
      <c r="F36" s="150">
        <f>ROUND((SUM(BH130:BH280)),2)</f>
        <v>0</v>
      </c>
      <c r="G36" s="38"/>
      <c r="H36" s="38"/>
      <c r="I36" s="151">
        <v>0.15</v>
      </c>
      <c r="J36" s="150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6" t="s">
        <v>42</v>
      </c>
      <c r="F37" s="150">
        <f>ROUND((SUM(BI130:BI280)),2)</f>
        <v>0</v>
      </c>
      <c r="G37" s="38"/>
      <c r="H37" s="38"/>
      <c r="I37" s="151">
        <v>0</v>
      </c>
      <c r="J37" s="15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2"/>
      <c r="D39" s="153" t="s">
        <v>43</v>
      </c>
      <c r="E39" s="154"/>
      <c r="F39" s="154"/>
      <c r="G39" s="155" t="s">
        <v>44</v>
      </c>
      <c r="H39" s="156" t="s">
        <v>45</v>
      </c>
      <c r="I39" s="154"/>
      <c r="J39" s="157">
        <f>SUM(J30:J37)</f>
        <v>0</v>
      </c>
      <c r="K39" s="15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9" t="s">
        <v>46</v>
      </c>
      <c r="E50" s="160"/>
      <c r="F50" s="160"/>
      <c r="G50" s="159" t="s">
        <v>47</v>
      </c>
      <c r="H50" s="160"/>
      <c r="I50" s="160"/>
      <c r="J50" s="160"/>
      <c r="K50" s="160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1" t="s">
        <v>48</v>
      </c>
      <c r="E61" s="162"/>
      <c r="F61" s="163" t="s">
        <v>49</v>
      </c>
      <c r="G61" s="161" t="s">
        <v>48</v>
      </c>
      <c r="H61" s="162"/>
      <c r="I61" s="162"/>
      <c r="J61" s="164" t="s">
        <v>49</v>
      </c>
      <c r="K61" s="162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9" t="s">
        <v>50</v>
      </c>
      <c r="E65" s="165"/>
      <c r="F65" s="165"/>
      <c r="G65" s="159" t="s">
        <v>51</v>
      </c>
      <c r="H65" s="165"/>
      <c r="I65" s="165"/>
      <c r="J65" s="165"/>
      <c r="K65" s="165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1" t="s">
        <v>48</v>
      </c>
      <c r="E76" s="162"/>
      <c r="F76" s="163" t="s">
        <v>49</v>
      </c>
      <c r="G76" s="161" t="s">
        <v>48</v>
      </c>
      <c r="H76" s="162"/>
      <c r="I76" s="162"/>
      <c r="J76" s="164" t="s">
        <v>49</v>
      </c>
      <c r="K76" s="16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6"/>
      <c r="C77" s="167"/>
      <c r="D77" s="167"/>
      <c r="E77" s="167"/>
      <c r="F77" s="167"/>
      <c r="G77" s="167"/>
      <c r="H77" s="167"/>
      <c r="I77" s="167"/>
      <c r="J77" s="167"/>
      <c r="K77" s="167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8"/>
      <c r="C81" s="169"/>
      <c r="D81" s="169"/>
      <c r="E81" s="169"/>
      <c r="F81" s="169"/>
      <c r="G81" s="169"/>
      <c r="H81" s="169"/>
      <c r="I81" s="169"/>
      <c r="J81" s="169"/>
      <c r="K81" s="169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70" t="str">
        <f>E7</f>
        <v>19047-Umístění podzemních kontejnerů nám.Čes.btří, nám. Sukovo Liberec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85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30" customHeight="1">
      <c r="A87" s="38"/>
      <c r="B87" s="39"/>
      <c r="C87" s="40"/>
      <c r="D87" s="40"/>
      <c r="E87" s="76" t="str">
        <f>E9</f>
        <v>19047-II - 19047-II - Podzemní kontejnery nám. Českých bratří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Liberec</v>
      </c>
      <c r="G89" s="40"/>
      <c r="H89" s="40"/>
      <c r="I89" s="32" t="s">
        <v>22</v>
      </c>
      <c r="J89" s="79" t="str">
        <f>IF(J12="","",J12)</f>
        <v>25. 7. 2019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1" t="s">
        <v>89</v>
      </c>
      <c r="D94" s="172"/>
      <c r="E94" s="172"/>
      <c r="F94" s="172"/>
      <c r="G94" s="172"/>
      <c r="H94" s="172"/>
      <c r="I94" s="172"/>
      <c r="J94" s="173" t="s">
        <v>90</v>
      </c>
      <c r="K94" s="172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4" t="s">
        <v>91</v>
      </c>
      <c r="D96" s="40"/>
      <c r="E96" s="40"/>
      <c r="F96" s="40"/>
      <c r="G96" s="40"/>
      <c r="H96" s="40"/>
      <c r="I96" s="40"/>
      <c r="J96" s="110">
        <f>J130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92</v>
      </c>
    </row>
    <row r="97" spans="1:31" s="9" customFormat="1" ht="24.95" customHeight="1">
      <c r="A97" s="9"/>
      <c r="B97" s="175"/>
      <c r="C97" s="176"/>
      <c r="D97" s="177" t="s">
        <v>93</v>
      </c>
      <c r="E97" s="178"/>
      <c r="F97" s="178"/>
      <c r="G97" s="178"/>
      <c r="H97" s="178"/>
      <c r="I97" s="178"/>
      <c r="J97" s="179">
        <f>J131</f>
        <v>0</v>
      </c>
      <c r="K97" s="176"/>
      <c r="L97" s="18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1"/>
      <c r="C98" s="182"/>
      <c r="D98" s="183" t="s">
        <v>94</v>
      </c>
      <c r="E98" s="184"/>
      <c r="F98" s="184"/>
      <c r="G98" s="184"/>
      <c r="H98" s="184"/>
      <c r="I98" s="184"/>
      <c r="J98" s="185">
        <f>J132</f>
        <v>0</v>
      </c>
      <c r="K98" s="182"/>
      <c r="L98" s="18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1"/>
      <c r="C99" s="182"/>
      <c r="D99" s="183" t="s">
        <v>95</v>
      </c>
      <c r="E99" s="184"/>
      <c r="F99" s="184"/>
      <c r="G99" s="184"/>
      <c r="H99" s="184"/>
      <c r="I99" s="184"/>
      <c r="J99" s="185">
        <f>J186</f>
        <v>0</v>
      </c>
      <c r="K99" s="182"/>
      <c r="L99" s="18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1"/>
      <c r="C100" s="182"/>
      <c r="D100" s="183" t="s">
        <v>96</v>
      </c>
      <c r="E100" s="184"/>
      <c r="F100" s="184"/>
      <c r="G100" s="184"/>
      <c r="H100" s="184"/>
      <c r="I100" s="184"/>
      <c r="J100" s="185">
        <f>J205</f>
        <v>0</v>
      </c>
      <c r="K100" s="182"/>
      <c r="L100" s="18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1"/>
      <c r="C101" s="182"/>
      <c r="D101" s="183" t="s">
        <v>97</v>
      </c>
      <c r="E101" s="184"/>
      <c r="F101" s="184"/>
      <c r="G101" s="184"/>
      <c r="H101" s="184"/>
      <c r="I101" s="184"/>
      <c r="J101" s="185">
        <f>J208</f>
        <v>0</v>
      </c>
      <c r="K101" s="182"/>
      <c r="L101" s="18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1"/>
      <c r="C102" s="182"/>
      <c r="D102" s="183" t="s">
        <v>98</v>
      </c>
      <c r="E102" s="184"/>
      <c r="F102" s="184"/>
      <c r="G102" s="184"/>
      <c r="H102" s="184"/>
      <c r="I102" s="184"/>
      <c r="J102" s="185">
        <f>J226</f>
        <v>0</v>
      </c>
      <c r="K102" s="182"/>
      <c r="L102" s="18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1"/>
      <c r="C103" s="182"/>
      <c r="D103" s="183" t="s">
        <v>99</v>
      </c>
      <c r="E103" s="184"/>
      <c r="F103" s="184"/>
      <c r="G103" s="184"/>
      <c r="H103" s="184"/>
      <c r="I103" s="184"/>
      <c r="J103" s="185">
        <f>J242</f>
        <v>0</v>
      </c>
      <c r="K103" s="182"/>
      <c r="L103" s="18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1"/>
      <c r="C104" s="182"/>
      <c r="D104" s="183" t="s">
        <v>100</v>
      </c>
      <c r="E104" s="184"/>
      <c r="F104" s="184"/>
      <c r="G104" s="184"/>
      <c r="H104" s="184"/>
      <c r="I104" s="184"/>
      <c r="J104" s="185">
        <f>J254</f>
        <v>0</v>
      </c>
      <c r="K104" s="182"/>
      <c r="L104" s="18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75"/>
      <c r="C105" s="176"/>
      <c r="D105" s="177" t="s">
        <v>101</v>
      </c>
      <c r="E105" s="178"/>
      <c r="F105" s="178"/>
      <c r="G105" s="178"/>
      <c r="H105" s="178"/>
      <c r="I105" s="178"/>
      <c r="J105" s="179">
        <f>J257</f>
        <v>0</v>
      </c>
      <c r="K105" s="176"/>
      <c r="L105" s="180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1"/>
      <c r="C106" s="182"/>
      <c r="D106" s="183" t="s">
        <v>102</v>
      </c>
      <c r="E106" s="184"/>
      <c r="F106" s="184"/>
      <c r="G106" s="184"/>
      <c r="H106" s="184"/>
      <c r="I106" s="184"/>
      <c r="J106" s="185">
        <f>J258</f>
        <v>0</v>
      </c>
      <c r="K106" s="182"/>
      <c r="L106" s="18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75"/>
      <c r="C107" s="176"/>
      <c r="D107" s="177" t="s">
        <v>103</v>
      </c>
      <c r="E107" s="178"/>
      <c r="F107" s="178"/>
      <c r="G107" s="178"/>
      <c r="H107" s="178"/>
      <c r="I107" s="178"/>
      <c r="J107" s="179">
        <f>J263</f>
        <v>0</v>
      </c>
      <c r="K107" s="176"/>
      <c r="L107" s="180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81"/>
      <c r="C108" s="182"/>
      <c r="D108" s="183" t="s">
        <v>104</v>
      </c>
      <c r="E108" s="184"/>
      <c r="F108" s="184"/>
      <c r="G108" s="184"/>
      <c r="H108" s="184"/>
      <c r="I108" s="184"/>
      <c r="J108" s="185">
        <f>J264</f>
        <v>0</v>
      </c>
      <c r="K108" s="182"/>
      <c r="L108" s="18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1"/>
      <c r="C109" s="182"/>
      <c r="D109" s="183" t="s">
        <v>105</v>
      </c>
      <c r="E109" s="184"/>
      <c r="F109" s="184"/>
      <c r="G109" s="184"/>
      <c r="H109" s="184"/>
      <c r="I109" s="184"/>
      <c r="J109" s="185">
        <f>J271</f>
        <v>0</v>
      </c>
      <c r="K109" s="182"/>
      <c r="L109" s="18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1"/>
      <c r="C110" s="182"/>
      <c r="D110" s="183" t="s">
        <v>106</v>
      </c>
      <c r="E110" s="184"/>
      <c r="F110" s="184"/>
      <c r="G110" s="184"/>
      <c r="H110" s="184"/>
      <c r="I110" s="184"/>
      <c r="J110" s="185">
        <f>J278</f>
        <v>0</v>
      </c>
      <c r="K110" s="182"/>
      <c r="L110" s="18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66"/>
      <c r="C112" s="67"/>
      <c r="D112" s="67"/>
      <c r="E112" s="67"/>
      <c r="F112" s="67"/>
      <c r="G112" s="67"/>
      <c r="H112" s="67"/>
      <c r="I112" s="67"/>
      <c r="J112" s="67"/>
      <c r="K112" s="67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6" spans="1:31" s="2" customFormat="1" ht="6.95" customHeight="1">
      <c r="A116" s="38"/>
      <c r="B116" s="68"/>
      <c r="C116" s="69"/>
      <c r="D116" s="69"/>
      <c r="E116" s="69"/>
      <c r="F116" s="69"/>
      <c r="G116" s="69"/>
      <c r="H116" s="69"/>
      <c r="I116" s="69"/>
      <c r="J116" s="69"/>
      <c r="K116" s="69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24.95" customHeight="1">
      <c r="A117" s="38"/>
      <c r="B117" s="39"/>
      <c r="C117" s="23" t="s">
        <v>107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16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6.25" customHeight="1">
      <c r="A120" s="38"/>
      <c r="B120" s="39"/>
      <c r="C120" s="40"/>
      <c r="D120" s="40"/>
      <c r="E120" s="170" t="str">
        <f>E7</f>
        <v>19047-Umístění podzemních kontejnerů nám.Čes.btří, nám. Sukovo Liberec</v>
      </c>
      <c r="F120" s="32"/>
      <c r="G120" s="32"/>
      <c r="H120" s="32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85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30" customHeight="1">
      <c r="A122" s="38"/>
      <c r="B122" s="39"/>
      <c r="C122" s="40"/>
      <c r="D122" s="40"/>
      <c r="E122" s="76" t="str">
        <f>E9</f>
        <v>19047-II - 19047-II - Podzemní kontejnery nám. Českých bratří</v>
      </c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20</v>
      </c>
      <c r="D124" s="40"/>
      <c r="E124" s="40"/>
      <c r="F124" s="27" t="str">
        <f>F12</f>
        <v>Liberec</v>
      </c>
      <c r="G124" s="40"/>
      <c r="H124" s="40"/>
      <c r="I124" s="32" t="s">
        <v>22</v>
      </c>
      <c r="J124" s="79" t="str">
        <f>IF(J12="","",J12)</f>
        <v>25. 7. 2019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2" t="s">
        <v>24</v>
      </c>
      <c r="D126" s="40"/>
      <c r="E126" s="40"/>
      <c r="F126" s="27" t="str">
        <f>E15</f>
        <v xml:space="preserve"> </v>
      </c>
      <c r="G126" s="40"/>
      <c r="H126" s="40"/>
      <c r="I126" s="32" t="s">
        <v>29</v>
      </c>
      <c r="J126" s="36" t="str">
        <f>E21</f>
        <v xml:space="preserve"> 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5.15" customHeight="1">
      <c r="A127" s="38"/>
      <c r="B127" s="39"/>
      <c r="C127" s="32" t="s">
        <v>27</v>
      </c>
      <c r="D127" s="40"/>
      <c r="E127" s="40"/>
      <c r="F127" s="27" t="str">
        <f>IF(E18="","",E18)</f>
        <v>Vyplň údaj</v>
      </c>
      <c r="G127" s="40"/>
      <c r="H127" s="40"/>
      <c r="I127" s="32" t="s">
        <v>31</v>
      </c>
      <c r="J127" s="36" t="str">
        <f>E24</f>
        <v xml:space="preserve"> 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0.3" customHeight="1">
      <c r="A128" s="38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11" customFormat="1" ht="29.25" customHeight="1">
      <c r="A129" s="187"/>
      <c r="B129" s="188"/>
      <c r="C129" s="189" t="s">
        <v>108</v>
      </c>
      <c r="D129" s="190" t="s">
        <v>58</v>
      </c>
      <c r="E129" s="190" t="s">
        <v>54</v>
      </c>
      <c r="F129" s="190" t="s">
        <v>55</v>
      </c>
      <c r="G129" s="190" t="s">
        <v>109</v>
      </c>
      <c r="H129" s="190" t="s">
        <v>110</v>
      </c>
      <c r="I129" s="190" t="s">
        <v>111</v>
      </c>
      <c r="J129" s="191" t="s">
        <v>90</v>
      </c>
      <c r="K129" s="192" t="s">
        <v>112</v>
      </c>
      <c r="L129" s="193"/>
      <c r="M129" s="100" t="s">
        <v>1</v>
      </c>
      <c r="N129" s="101" t="s">
        <v>37</v>
      </c>
      <c r="O129" s="101" t="s">
        <v>113</v>
      </c>
      <c r="P129" s="101" t="s">
        <v>114</v>
      </c>
      <c r="Q129" s="101" t="s">
        <v>115</v>
      </c>
      <c r="R129" s="101" t="s">
        <v>116</v>
      </c>
      <c r="S129" s="101" t="s">
        <v>117</v>
      </c>
      <c r="T129" s="102" t="s">
        <v>118</v>
      </c>
      <c r="U129" s="187"/>
      <c r="V129" s="187"/>
      <c r="W129" s="187"/>
      <c r="X129" s="187"/>
      <c r="Y129" s="187"/>
      <c r="Z129" s="187"/>
      <c r="AA129" s="187"/>
      <c r="AB129" s="187"/>
      <c r="AC129" s="187"/>
      <c r="AD129" s="187"/>
      <c r="AE129" s="187"/>
    </row>
    <row r="130" spans="1:63" s="2" customFormat="1" ht="22.8" customHeight="1">
      <c r="A130" s="38"/>
      <c r="B130" s="39"/>
      <c r="C130" s="107" t="s">
        <v>119</v>
      </c>
      <c r="D130" s="40"/>
      <c r="E130" s="40"/>
      <c r="F130" s="40"/>
      <c r="G130" s="40"/>
      <c r="H130" s="40"/>
      <c r="I130" s="40"/>
      <c r="J130" s="194">
        <f>BK130</f>
        <v>0</v>
      </c>
      <c r="K130" s="40"/>
      <c r="L130" s="44"/>
      <c r="M130" s="103"/>
      <c r="N130" s="195"/>
      <c r="O130" s="104"/>
      <c r="P130" s="196">
        <f>P131+P257+P263</f>
        <v>0</v>
      </c>
      <c r="Q130" s="104"/>
      <c r="R130" s="196">
        <f>R131+R257+R263</f>
        <v>136.65574498</v>
      </c>
      <c r="S130" s="104"/>
      <c r="T130" s="197">
        <f>T131+T257+T263</f>
        <v>11.67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72</v>
      </c>
      <c r="AU130" s="17" t="s">
        <v>92</v>
      </c>
      <c r="BK130" s="198">
        <f>BK131+BK257+BK263</f>
        <v>0</v>
      </c>
    </row>
    <row r="131" spans="1:63" s="12" customFormat="1" ht="25.9" customHeight="1">
      <c r="A131" s="12"/>
      <c r="B131" s="199"/>
      <c r="C131" s="200"/>
      <c r="D131" s="201" t="s">
        <v>72</v>
      </c>
      <c r="E131" s="202" t="s">
        <v>120</v>
      </c>
      <c r="F131" s="202" t="s">
        <v>121</v>
      </c>
      <c r="G131" s="200"/>
      <c r="H131" s="200"/>
      <c r="I131" s="203"/>
      <c r="J131" s="204">
        <f>BK131</f>
        <v>0</v>
      </c>
      <c r="K131" s="200"/>
      <c r="L131" s="205"/>
      <c r="M131" s="206"/>
      <c r="N131" s="207"/>
      <c r="O131" s="207"/>
      <c r="P131" s="208">
        <f>P132+P186+P205+P208+P226+P242+P254</f>
        <v>0</v>
      </c>
      <c r="Q131" s="207"/>
      <c r="R131" s="208">
        <f>R132+R186+R205+R208+R226+R242+R254</f>
        <v>136.65574498</v>
      </c>
      <c r="S131" s="207"/>
      <c r="T131" s="209">
        <f>T132+T186+T205+T208+T226+T242+T254</f>
        <v>11.67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0" t="s">
        <v>81</v>
      </c>
      <c r="AT131" s="211" t="s">
        <v>72</v>
      </c>
      <c r="AU131" s="211" t="s">
        <v>73</v>
      </c>
      <c r="AY131" s="210" t="s">
        <v>122</v>
      </c>
      <c r="BK131" s="212">
        <f>BK132+BK186+BK205+BK208+BK226+BK242+BK254</f>
        <v>0</v>
      </c>
    </row>
    <row r="132" spans="1:63" s="12" customFormat="1" ht="22.8" customHeight="1">
      <c r="A132" s="12"/>
      <c r="B132" s="199"/>
      <c r="C132" s="200"/>
      <c r="D132" s="201" t="s">
        <v>72</v>
      </c>
      <c r="E132" s="213" t="s">
        <v>81</v>
      </c>
      <c r="F132" s="213" t="s">
        <v>123</v>
      </c>
      <c r="G132" s="200"/>
      <c r="H132" s="200"/>
      <c r="I132" s="203"/>
      <c r="J132" s="214">
        <f>BK132</f>
        <v>0</v>
      </c>
      <c r="K132" s="200"/>
      <c r="L132" s="205"/>
      <c r="M132" s="206"/>
      <c r="N132" s="207"/>
      <c r="O132" s="207"/>
      <c r="P132" s="208">
        <f>SUM(P133:P185)</f>
        <v>0</v>
      </c>
      <c r="Q132" s="207"/>
      <c r="R132" s="208">
        <f>SUM(R133:R185)</f>
        <v>98.11634600000001</v>
      </c>
      <c r="S132" s="207"/>
      <c r="T132" s="209">
        <f>SUM(T133:T185)</f>
        <v>11.67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0" t="s">
        <v>81</v>
      </c>
      <c r="AT132" s="211" t="s">
        <v>72</v>
      </c>
      <c r="AU132" s="211" t="s">
        <v>81</v>
      </c>
      <c r="AY132" s="210" t="s">
        <v>122</v>
      </c>
      <c r="BK132" s="212">
        <f>SUM(BK133:BK185)</f>
        <v>0</v>
      </c>
    </row>
    <row r="133" spans="1:65" s="2" customFormat="1" ht="21.75" customHeight="1">
      <c r="A133" s="38"/>
      <c r="B133" s="39"/>
      <c r="C133" s="215" t="s">
        <v>81</v>
      </c>
      <c r="D133" s="215" t="s">
        <v>124</v>
      </c>
      <c r="E133" s="216" t="s">
        <v>125</v>
      </c>
      <c r="F133" s="217" t="s">
        <v>126</v>
      </c>
      <c r="G133" s="218" t="s">
        <v>127</v>
      </c>
      <c r="H133" s="219">
        <v>11</v>
      </c>
      <c r="I133" s="220"/>
      <c r="J133" s="221">
        <f>ROUND(I133*H133,2)</f>
        <v>0</v>
      </c>
      <c r="K133" s="222"/>
      <c r="L133" s="44"/>
      <c r="M133" s="223" t="s">
        <v>1</v>
      </c>
      <c r="N133" s="224" t="s">
        <v>38</v>
      </c>
      <c r="O133" s="91"/>
      <c r="P133" s="225">
        <f>O133*H133</f>
        <v>0</v>
      </c>
      <c r="Q133" s="225">
        <v>0</v>
      </c>
      <c r="R133" s="225">
        <f>Q133*H133</f>
        <v>0</v>
      </c>
      <c r="S133" s="225">
        <v>0.58</v>
      </c>
      <c r="T133" s="226">
        <f>S133*H133</f>
        <v>6.38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7" t="s">
        <v>128</v>
      </c>
      <c r="AT133" s="227" t="s">
        <v>124</v>
      </c>
      <c r="AU133" s="227" t="s">
        <v>83</v>
      </c>
      <c r="AY133" s="17" t="s">
        <v>122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7" t="s">
        <v>81</v>
      </c>
      <c r="BK133" s="228">
        <f>ROUND(I133*H133,2)</f>
        <v>0</v>
      </c>
      <c r="BL133" s="17" t="s">
        <v>128</v>
      </c>
      <c r="BM133" s="227" t="s">
        <v>129</v>
      </c>
    </row>
    <row r="134" spans="1:47" s="2" customFormat="1" ht="12">
      <c r="A134" s="38"/>
      <c r="B134" s="39"/>
      <c r="C134" s="40"/>
      <c r="D134" s="229" t="s">
        <v>130</v>
      </c>
      <c r="E134" s="40"/>
      <c r="F134" s="230" t="s">
        <v>131</v>
      </c>
      <c r="G134" s="40"/>
      <c r="H134" s="40"/>
      <c r="I134" s="231"/>
      <c r="J134" s="40"/>
      <c r="K134" s="40"/>
      <c r="L134" s="44"/>
      <c r="M134" s="232"/>
      <c r="N134" s="233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130</v>
      </c>
      <c r="AU134" s="17" t="s">
        <v>83</v>
      </c>
    </row>
    <row r="135" spans="1:65" s="2" customFormat="1" ht="21.75" customHeight="1">
      <c r="A135" s="38"/>
      <c r="B135" s="39"/>
      <c r="C135" s="215" t="s">
        <v>83</v>
      </c>
      <c r="D135" s="215" t="s">
        <v>124</v>
      </c>
      <c r="E135" s="216" t="s">
        <v>132</v>
      </c>
      <c r="F135" s="217" t="s">
        <v>133</v>
      </c>
      <c r="G135" s="218" t="s">
        <v>127</v>
      </c>
      <c r="H135" s="219">
        <v>11</v>
      </c>
      <c r="I135" s="220"/>
      <c r="J135" s="221">
        <f>ROUND(I135*H135,2)</f>
        <v>0</v>
      </c>
      <c r="K135" s="222"/>
      <c r="L135" s="44"/>
      <c r="M135" s="223" t="s">
        <v>1</v>
      </c>
      <c r="N135" s="224" t="s">
        <v>38</v>
      </c>
      <c r="O135" s="91"/>
      <c r="P135" s="225">
        <f>O135*H135</f>
        <v>0</v>
      </c>
      <c r="Q135" s="225">
        <v>0</v>
      </c>
      <c r="R135" s="225">
        <f>Q135*H135</f>
        <v>0</v>
      </c>
      <c r="S135" s="225">
        <v>0.22</v>
      </c>
      <c r="T135" s="226">
        <f>S135*H135</f>
        <v>2.42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7" t="s">
        <v>128</v>
      </c>
      <c r="AT135" s="227" t="s">
        <v>124</v>
      </c>
      <c r="AU135" s="227" t="s">
        <v>83</v>
      </c>
      <c r="AY135" s="17" t="s">
        <v>122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7" t="s">
        <v>81</v>
      </c>
      <c r="BK135" s="228">
        <f>ROUND(I135*H135,2)</f>
        <v>0</v>
      </c>
      <c r="BL135" s="17" t="s">
        <v>128</v>
      </c>
      <c r="BM135" s="227" t="s">
        <v>134</v>
      </c>
    </row>
    <row r="136" spans="1:47" s="2" customFormat="1" ht="12">
      <c r="A136" s="38"/>
      <c r="B136" s="39"/>
      <c r="C136" s="40"/>
      <c r="D136" s="229" t="s">
        <v>130</v>
      </c>
      <c r="E136" s="40"/>
      <c r="F136" s="230" t="s">
        <v>135</v>
      </c>
      <c r="G136" s="40"/>
      <c r="H136" s="40"/>
      <c r="I136" s="231"/>
      <c r="J136" s="40"/>
      <c r="K136" s="40"/>
      <c r="L136" s="44"/>
      <c r="M136" s="232"/>
      <c r="N136" s="233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130</v>
      </c>
      <c r="AU136" s="17" t="s">
        <v>83</v>
      </c>
    </row>
    <row r="137" spans="1:65" s="2" customFormat="1" ht="16.5" customHeight="1">
      <c r="A137" s="38"/>
      <c r="B137" s="39"/>
      <c r="C137" s="215" t="s">
        <v>136</v>
      </c>
      <c r="D137" s="215" t="s">
        <v>124</v>
      </c>
      <c r="E137" s="216" t="s">
        <v>137</v>
      </c>
      <c r="F137" s="217" t="s">
        <v>138</v>
      </c>
      <c r="G137" s="218" t="s">
        <v>139</v>
      </c>
      <c r="H137" s="219">
        <v>14</v>
      </c>
      <c r="I137" s="220"/>
      <c r="J137" s="221">
        <f>ROUND(I137*H137,2)</f>
        <v>0</v>
      </c>
      <c r="K137" s="222"/>
      <c r="L137" s="44"/>
      <c r="M137" s="223" t="s">
        <v>1</v>
      </c>
      <c r="N137" s="224" t="s">
        <v>38</v>
      </c>
      <c r="O137" s="91"/>
      <c r="P137" s="225">
        <f>O137*H137</f>
        <v>0</v>
      </c>
      <c r="Q137" s="225">
        <v>0</v>
      </c>
      <c r="R137" s="225">
        <f>Q137*H137</f>
        <v>0</v>
      </c>
      <c r="S137" s="225">
        <v>0.205</v>
      </c>
      <c r="T137" s="226">
        <f>S137*H137</f>
        <v>2.8699999999999997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7" t="s">
        <v>128</v>
      </c>
      <c r="AT137" s="227" t="s">
        <v>124</v>
      </c>
      <c r="AU137" s="227" t="s">
        <v>83</v>
      </c>
      <c r="AY137" s="17" t="s">
        <v>122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7" t="s">
        <v>81</v>
      </c>
      <c r="BK137" s="228">
        <f>ROUND(I137*H137,2)</f>
        <v>0</v>
      </c>
      <c r="BL137" s="17" t="s">
        <v>128</v>
      </c>
      <c r="BM137" s="227" t="s">
        <v>140</v>
      </c>
    </row>
    <row r="138" spans="1:47" s="2" customFormat="1" ht="12">
      <c r="A138" s="38"/>
      <c r="B138" s="39"/>
      <c r="C138" s="40"/>
      <c r="D138" s="229" t="s">
        <v>130</v>
      </c>
      <c r="E138" s="40"/>
      <c r="F138" s="230" t="s">
        <v>141</v>
      </c>
      <c r="G138" s="40"/>
      <c r="H138" s="40"/>
      <c r="I138" s="231"/>
      <c r="J138" s="40"/>
      <c r="K138" s="40"/>
      <c r="L138" s="44"/>
      <c r="M138" s="232"/>
      <c r="N138" s="233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130</v>
      </c>
      <c r="AU138" s="17" t="s">
        <v>83</v>
      </c>
    </row>
    <row r="139" spans="1:65" s="2" customFormat="1" ht="21.75" customHeight="1">
      <c r="A139" s="38"/>
      <c r="B139" s="39"/>
      <c r="C139" s="215" t="s">
        <v>128</v>
      </c>
      <c r="D139" s="215" t="s">
        <v>124</v>
      </c>
      <c r="E139" s="216" t="s">
        <v>142</v>
      </c>
      <c r="F139" s="217" t="s">
        <v>143</v>
      </c>
      <c r="G139" s="218" t="s">
        <v>144</v>
      </c>
      <c r="H139" s="219">
        <v>10</v>
      </c>
      <c r="I139" s="220"/>
      <c r="J139" s="221">
        <f>ROUND(I139*H139,2)</f>
        <v>0</v>
      </c>
      <c r="K139" s="222"/>
      <c r="L139" s="44"/>
      <c r="M139" s="223" t="s">
        <v>1</v>
      </c>
      <c r="N139" s="224" t="s">
        <v>38</v>
      </c>
      <c r="O139" s="91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7" t="s">
        <v>128</v>
      </c>
      <c r="AT139" s="227" t="s">
        <v>124</v>
      </c>
      <c r="AU139" s="227" t="s">
        <v>83</v>
      </c>
      <c r="AY139" s="17" t="s">
        <v>122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7" t="s">
        <v>81</v>
      </c>
      <c r="BK139" s="228">
        <f>ROUND(I139*H139,2)</f>
        <v>0</v>
      </c>
      <c r="BL139" s="17" t="s">
        <v>128</v>
      </c>
      <c r="BM139" s="227" t="s">
        <v>145</v>
      </c>
    </row>
    <row r="140" spans="1:47" s="2" customFormat="1" ht="12">
      <c r="A140" s="38"/>
      <c r="B140" s="39"/>
      <c r="C140" s="40"/>
      <c r="D140" s="229" t="s">
        <v>130</v>
      </c>
      <c r="E140" s="40"/>
      <c r="F140" s="230" t="s">
        <v>146</v>
      </c>
      <c r="G140" s="40"/>
      <c r="H140" s="40"/>
      <c r="I140" s="231"/>
      <c r="J140" s="40"/>
      <c r="K140" s="40"/>
      <c r="L140" s="44"/>
      <c r="M140" s="232"/>
      <c r="N140" s="233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130</v>
      </c>
      <c r="AU140" s="17" t="s">
        <v>83</v>
      </c>
    </row>
    <row r="141" spans="1:65" s="2" customFormat="1" ht="21.75" customHeight="1">
      <c r="A141" s="38"/>
      <c r="B141" s="39"/>
      <c r="C141" s="215" t="s">
        <v>147</v>
      </c>
      <c r="D141" s="215" t="s">
        <v>124</v>
      </c>
      <c r="E141" s="216" t="s">
        <v>148</v>
      </c>
      <c r="F141" s="217" t="s">
        <v>149</v>
      </c>
      <c r="G141" s="218" t="s">
        <v>144</v>
      </c>
      <c r="H141" s="219">
        <v>109.18</v>
      </c>
      <c r="I141" s="220"/>
      <c r="J141" s="221">
        <f>ROUND(I141*H141,2)</f>
        <v>0</v>
      </c>
      <c r="K141" s="222"/>
      <c r="L141" s="44"/>
      <c r="M141" s="223" t="s">
        <v>1</v>
      </c>
      <c r="N141" s="224" t="s">
        <v>38</v>
      </c>
      <c r="O141" s="91"/>
      <c r="P141" s="225">
        <f>O141*H141</f>
        <v>0</v>
      </c>
      <c r="Q141" s="225">
        <v>0</v>
      </c>
      <c r="R141" s="225">
        <f>Q141*H141</f>
        <v>0</v>
      </c>
      <c r="S141" s="225">
        <v>0</v>
      </c>
      <c r="T141" s="22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7" t="s">
        <v>128</v>
      </c>
      <c r="AT141" s="227" t="s">
        <v>124</v>
      </c>
      <c r="AU141" s="227" t="s">
        <v>83</v>
      </c>
      <c r="AY141" s="17" t="s">
        <v>122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7" t="s">
        <v>81</v>
      </c>
      <c r="BK141" s="228">
        <f>ROUND(I141*H141,2)</f>
        <v>0</v>
      </c>
      <c r="BL141" s="17" t="s">
        <v>128</v>
      </c>
      <c r="BM141" s="227" t="s">
        <v>150</v>
      </c>
    </row>
    <row r="142" spans="1:47" s="2" customFormat="1" ht="12">
      <c r="A142" s="38"/>
      <c r="B142" s="39"/>
      <c r="C142" s="40"/>
      <c r="D142" s="229" t="s">
        <v>130</v>
      </c>
      <c r="E142" s="40"/>
      <c r="F142" s="230" t="s">
        <v>151</v>
      </c>
      <c r="G142" s="40"/>
      <c r="H142" s="40"/>
      <c r="I142" s="231"/>
      <c r="J142" s="40"/>
      <c r="K142" s="40"/>
      <c r="L142" s="44"/>
      <c r="M142" s="232"/>
      <c r="N142" s="233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130</v>
      </c>
      <c r="AU142" s="17" t="s">
        <v>83</v>
      </c>
    </row>
    <row r="143" spans="1:65" s="2" customFormat="1" ht="21.75" customHeight="1">
      <c r="A143" s="38"/>
      <c r="B143" s="39"/>
      <c r="C143" s="215" t="s">
        <v>152</v>
      </c>
      <c r="D143" s="215" t="s">
        <v>124</v>
      </c>
      <c r="E143" s="216" t="s">
        <v>153</v>
      </c>
      <c r="F143" s="217" t="s">
        <v>154</v>
      </c>
      <c r="G143" s="218" t="s">
        <v>144</v>
      </c>
      <c r="H143" s="219">
        <v>109.18</v>
      </c>
      <c r="I143" s="220"/>
      <c r="J143" s="221">
        <f>ROUND(I143*H143,2)</f>
        <v>0</v>
      </c>
      <c r="K143" s="222"/>
      <c r="L143" s="44"/>
      <c r="M143" s="223" t="s">
        <v>1</v>
      </c>
      <c r="N143" s="224" t="s">
        <v>38</v>
      </c>
      <c r="O143" s="91"/>
      <c r="P143" s="225">
        <f>O143*H143</f>
        <v>0</v>
      </c>
      <c r="Q143" s="225">
        <v>0</v>
      </c>
      <c r="R143" s="225">
        <f>Q143*H143</f>
        <v>0</v>
      </c>
      <c r="S143" s="225">
        <v>0</v>
      </c>
      <c r="T143" s="22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7" t="s">
        <v>128</v>
      </c>
      <c r="AT143" s="227" t="s">
        <v>124</v>
      </c>
      <c r="AU143" s="227" t="s">
        <v>83</v>
      </c>
      <c r="AY143" s="17" t="s">
        <v>122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7" t="s">
        <v>81</v>
      </c>
      <c r="BK143" s="228">
        <f>ROUND(I143*H143,2)</f>
        <v>0</v>
      </c>
      <c r="BL143" s="17" t="s">
        <v>128</v>
      </c>
      <c r="BM143" s="227" t="s">
        <v>155</v>
      </c>
    </row>
    <row r="144" spans="1:47" s="2" customFormat="1" ht="12">
      <c r="A144" s="38"/>
      <c r="B144" s="39"/>
      <c r="C144" s="40"/>
      <c r="D144" s="229" t="s">
        <v>130</v>
      </c>
      <c r="E144" s="40"/>
      <c r="F144" s="230" t="s">
        <v>156</v>
      </c>
      <c r="G144" s="40"/>
      <c r="H144" s="40"/>
      <c r="I144" s="231"/>
      <c r="J144" s="40"/>
      <c r="K144" s="40"/>
      <c r="L144" s="44"/>
      <c r="M144" s="232"/>
      <c r="N144" s="233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130</v>
      </c>
      <c r="AU144" s="17" t="s">
        <v>83</v>
      </c>
    </row>
    <row r="145" spans="1:65" s="2" customFormat="1" ht="21.75" customHeight="1">
      <c r="A145" s="38"/>
      <c r="B145" s="39"/>
      <c r="C145" s="215" t="s">
        <v>157</v>
      </c>
      <c r="D145" s="215" t="s">
        <v>124</v>
      </c>
      <c r="E145" s="216" t="s">
        <v>158</v>
      </c>
      <c r="F145" s="217" t="s">
        <v>159</v>
      </c>
      <c r="G145" s="218" t="s">
        <v>160</v>
      </c>
      <c r="H145" s="219">
        <v>18</v>
      </c>
      <c r="I145" s="220"/>
      <c r="J145" s="221">
        <f>ROUND(I145*H145,2)</f>
        <v>0</v>
      </c>
      <c r="K145" s="222"/>
      <c r="L145" s="44"/>
      <c r="M145" s="223" t="s">
        <v>1</v>
      </c>
      <c r="N145" s="224" t="s">
        <v>38</v>
      </c>
      <c r="O145" s="91"/>
      <c r="P145" s="225">
        <f>O145*H145</f>
        <v>0</v>
      </c>
      <c r="Q145" s="225">
        <v>0.0002</v>
      </c>
      <c r="R145" s="225">
        <f>Q145*H145</f>
        <v>0.0036000000000000003</v>
      </c>
      <c r="S145" s="225">
        <v>0</v>
      </c>
      <c r="T145" s="22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7" t="s">
        <v>128</v>
      </c>
      <c r="AT145" s="227" t="s">
        <v>124</v>
      </c>
      <c r="AU145" s="227" t="s">
        <v>83</v>
      </c>
      <c r="AY145" s="17" t="s">
        <v>122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7" t="s">
        <v>81</v>
      </c>
      <c r="BK145" s="228">
        <f>ROUND(I145*H145,2)</f>
        <v>0</v>
      </c>
      <c r="BL145" s="17" t="s">
        <v>128</v>
      </c>
      <c r="BM145" s="227" t="s">
        <v>161</v>
      </c>
    </row>
    <row r="146" spans="1:47" s="2" customFormat="1" ht="12">
      <c r="A146" s="38"/>
      <c r="B146" s="39"/>
      <c r="C146" s="40"/>
      <c r="D146" s="229" t="s">
        <v>130</v>
      </c>
      <c r="E146" s="40"/>
      <c r="F146" s="230" t="s">
        <v>162</v>
      </c>
      <c r="G146" s="40"/>
      <c r="H146" s="40"/>
      <c r="I146" s="231"/>
      <c r="J146" s="40"/>
      <c r="K146" s="40"/>
      <c r="L146" s="44"/>
      <c r="M146" s="232"/>
      <c r="N146" s="233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130</v>
      </c>
      <c r="AU146" s="17" t="s">
        <v>83</v>
      </c>
    </row>
    <row r="147" spans="1:65" s="2" customFormat="1" ht="21.75" customHeight="1">
      <c r="A147" s="38"/>
      <c r="B147" s="39"/>
      <c r="C147" s="215" t="s">
        <v>163</v>
      </c>
      <c r="D147" s="215" t="s">
        <v>124</v>
      </c>
      <c r="E147" s="216" t="s">
        <v>164</v>
      </c>
      <c r="F147" s="217" t="s">
        <v>165</v>
      </c>
      <c r="G147" s="218" t="s">
        <v>144</v>
      </c>
      <c r="H147" s="219">
        <v>109.18</v>
      </c>
      <c r="I147" s="220"/>
      <c r="J147" s="221">
        <f>ROUND(I147*H147,2)</f>
        <v>0</v>
      </c>
      <c r="K147" s="222"/>
      <c r="L147" s="44"/>
      <c r="M147" s="223" t="s">
        <v>1</v>
      </c>
      <c r="N147" s="224" t="s">
        <v>38</v>
      </c>
      <c r="O147" s="91"/>
      <c r="P147" s="225">
        <f>O147*H147</f>
        <v>0</v>
      </c>
      <c r="Q147" s="225">
        <v>0</v>
      </c>
      <c r="R147" s="225">
        <f>Q147*H147</f>
        <v>0</v>
      </c>
      <c r="S147" s="225">
        <v>0</v>
      </c>
      <c r="T147" s="226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7" t="s">
        <v>128</v>
      </c>
      <c r="AT147" s="227" t="s">
        <v>124</v>
      </c>
      <c r="AU147" s="227" t="s">
        <v>83</v>
      </c>
      <c r="AY147" s="17" t="s">
        <v>122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7" t="s">
        <v>81</v>
      </c>
      <c r="BK147" s="228">
        <f>ROUND(I147*H147,2)</f>
        <v>0</v>
      </c>
      <c r="BL147" s="17" t="s">
        <v>128</v>
      </c>
      <c r="BM147" s="227" t="s">
        <v>166</v>
      </c>
    </row>
    <row r="148" spans="1:47" s="2" customFormat="1" ht="12">
      <c r="A148" s="38"/>
      <c r="B148" s="39"/>
      <c r="C148" s="40"/>
      <c r="D148" s="229" t="s">
        <v>130</v>
      </c>
      <c r="E148" s="40"/>
      <c r="F148" s="230" t="s">
        <v>167</v>
      </c>
      <c r="G148" s="40"/>
      <c r="H148" s="40"/>
      <c r="I148" s="231"/>
      <c r="J148" s="40"/>
      <c r="K148" s="40"/>
      <c r="L148" s="44"/>
      <c r="M148" s="232"/>
      <c r="N148" s="233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130</v>
      </c>
      <c r="AU148" s="17" t="s">
        <v>83</v>
      </c>
    </row>
    <row r="149" spans="1:65" s="2" customFormat="1" ht="33" customHeight="1">
      <c r="A149" s="38"/>
      <c r="B149" s="39"/>
      <c r="C149" s="215" t="s">
        <v>168</v>
      </c>
      <c r="D149" s="215" t="s">
        <v>124</v>
      </c>
      <c r="E149" s="216" t="s">
        <v>169</v>
      </c>
      <c r="F149" s="217" t="s">
        <v>170</v>
      </c>
      <c r="G149" s="218" t="s">
        <v>144</v>
      </c>
      <c r="H149" s="219">
        <v>109.18</v>
      </c>
      <c r="I149" s="220"/>
      <c r="J149" s="221">
        <f>ROUND(I149*H149,2)</f>
        <v>0</v>
      </c>
      <c r="K149" s="222"/>
      <c r="L149" s="44"/>
      <c r="M149" s="223" t="s">
        <v>1</v>
      </c>
      <c r="N149" s="224" t="s">
        <v>38</v>
      </c>
      <c r="O149" s="91"/>
      <c r="P149" s="225">
        <f>O149*H149</f>
        <v>0</v>
      </c>
      <c r="Q149" s="225">
        <v>0</v>
      </c>
      <c r="R149" s="225">
        <f>Q149*H149</f>
        <v>0</v>
      </c>
      <c r="S149" s="225">
        <v>0</v>
      </c>
      <c r="T149" s="22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7" t="s">
        <v>128</v>
      </c>
      <c r="AT149" s="227" t="s">
        <v>124</v>
      </c>
      <c r="AU149" s="227" t="s">
        <v>83</v>
      </c>
      <c r="AY149" s="17" t="s">
        <v>122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7" t="s">
        <v>81</v>
      </c>
      <c r="BK149" s="228">
        <f>ROUND(I149*H149,2)</f>
        <v>0</v>
      </c>
      <c r="BL149" s="17" t="s">
        <v>128</v>
      </c>
      <c r="BM149" s="227" t="s">
        <v>171</v>
      </c>
    </row>
    <row r="150" spans="1:47" s="2" customFormat="1" ht="12">
      <c r="A150" s="38"/>
      <c r="B150" s="39"/>
      <c r="C150" s="40"/>
      <c r="D150" s="229" t="s">
        <v>130</v>
      </c>
      <c r="E150" s="40"/>
      <c r="F150" s="230" t="s">
        <v>172</v>
      </c>
      <c r="G150" s="40"/>
      <c r="H150" s="40"/>
      <c r="I150" s="231"/>
      <c r="J150" s="40"/>
      <c r="K150" s="40"/>
      <c r="L150" s="44"/>
      <c r="M150" s="232"/>
      <c r="N150" s="233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130</v>
      </c>
      <c r="AU150" s="17" t="s">
        <v>83</v>
      </c>
    </row>
    <row r="151" spans="1:51" s="13" customFormat="1" ht="12">
      <c r="A151" s="13"/>
      <c r="B151" s="234"/>
      <c r="C151" s="235"/>
      <c r="D151" s="229" t="s">
        <v>173</v>
      </c>
      <c r="E151" s="236" t="s">
        <v>1</v>
      </c>
      <c r="F151" s="237" t="s">
        <v>174</v>
      </c>
      <c r="G151" s="235"/>
      <c r="H151" s="238">
        <v>109.18</v>
      </c>
      <c r="I151" s="239"/>
      <c r="J151" s="235"/>
      <c r="K151" s="235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173</v>
      </c>
      <c r="AU151" s="244" t="s">
        <v>83</v>
      </c>
      <c r="AV151" s="13" t="s">
        <v>83</v>
      </c>
      <c r="AW151" s="13" t="s">
        <v>30</v>
      </c>
      <c r="AX151" s="13" t="s">
        <v>81</v>
      </c>
      <c r="AY151" s="244" t="s">
        <v>122</v>
      </c>
    </row>
    <row r="152" spans="1:65" s="2" customFormat="1" ht="16.5" customHeight="1">
      <c r="A152" s="38"/>
      <c r="B152" s="39"/>
      <c r="C152" s="215" t="s">
        <v>175</v>
      </c>
      <c r="D152" s="215" t="s">
        <v>124</v>
      </c>
      <c r="E152" s="216" t="s">
        <v>176</v>
      </c>
      <c r="F152" s="217" t="s">
        <v>177</v>
      </c>
      <c r="G152" s="218" t="s">
        <v>144</v>
      </c>
      <c r="H152" s="219">
        <v>109.18</v>
      </c>
      <c r="I152" s="220"/>
      <c r="J152" s="221">
        <f>ROUND(I152*H152,2)</f>
        <v>0</v>
      </c>
      <c r="K152" s="222"/>
      <c r="L152" s="44"/>
      <c r="M152" s="223" t="s">
        <v>1</v>
      </c>
      <c r="N152" s="224" t="s">
        <v>38</v>
      </c>
      <c r="O152" s="91"/>
      <c r="P152" s="225">
        <f>O152*H152</f>
        <v>0</v>
      </c>
      <c r="Q152" s="225">
        <v>0</v>
      </c>
      <c r="R152" s="225">
        <f>Q152*H152</f>
        <v>0</v>
      </c>
      <c r="S152" s="225">
        <v>0</v>
      </c>
      <c r="T152" s="22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7" t="s">
        <v>128</v>
      </c>
      <c r="AT152" s="227" t="s">
        <v>124</v>
      </c>
      <c r="AU152" s="227" t="s">
        <v>83</v>
      </c>
      <c r="AY152" s="17" t="s">
        <v>122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7" t="s">
        <v>81</v>
      </c>
      <c r="BK152" s="228">
        <f>ROUND(I152*H152,2)</f>
        <v>0</v>
      </c>
      <c r="BL152" s="17" t="s">
        <v>128</v>
      </c>
      <c r="BM152" s="227" t="s">
        <v>178</v>
      </c>
    </row>
    <row r="153" spans="1:47" s="2" customFormat="1" ht="12">
      <c r="A153" s="38"/>
      <c r="B153" s="39"/>
      <c r="C153" s="40"/>
      <c r="D153" s="229" t="s">
        <v>130</v>
      </c>
      <c r="E153" s="40"/>
      <c r="F153" s="230" t="s">
        <v>179</v>
      </c>
      <c r="G153" s="40"/>
      <c r="H153" s="40"/>
      <c r="I153" s="231"/>
      <c r="J153" s="40"/>
      <c r="K153" s="40"/>
      <c r="L153" s="44"/>
      <c r="M153" s="232"/>
      <c r="N153" s="233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130</v>
      </c>
      <c r="AU153" s="17" t="s">
        <v>83</v>
      </c>
    </row>
    <row r="154" spans="1:65" s="2" customFormat="1" ht="21.75" customHeight="1">
      <c r="A154" s="38"/>
      <c r="B154" s="39"/>
      <c r="C154" s="215" t="s">
        <v>180</v>
      </c>
      <c r="D154" s="215" t="s">
        <v>124</v>
      </c>
      <c r="E154" s="216" t="s">
        <v>181</v>
      </c>
      <c r="F154" s="217" t="s">
        <v>182</v>
      </c>
      <c r="G154" s="218" t="s">
        <v>183</v>
      </c>
      <c r="H154" s="219">
        <v>180.147</v>
      </c>
      <c r="I154" s="220"/>
      <c r="J154" s="221">
        <f>ROUND(I154*H154,2)</f>
        <v>0</v>
      </c>
      <c r="K154" s="222"/>
      <c r="L154" s="44"/>
      <c r="M154" s="223" t="s">
        <v>1</v>
      </c>
      <c r="N154" s="224" t="s">
        <v>38</v>
      </c>
      <c r="O154" s="91"/>
      <c r="P154" s="225">
        <f>O154*H154</f>
        <v>0</v>
      </c>
      <c r="Q154" s="225">
        <v>0</v>
      </c>
      <c r="R154" s="225">
        <f>Q154*H154</f>
        <v>0</v>
      </c>
      <c r="S154" s="225">
        <v>0</v>
      </c>
      <c r="T154" s="22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7" t="s">
        <v>128</v>
      </c>
      <c r="AT154" s="227" t="s">
        <v>124</v>
      </c>
      <c r="AU154" s="227" t="s">
        <v>83</v>
      </c>
      <c r="AY154" s="17" t="s">
        <v>122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7" t="s">
        <v>81</v>
      </c>
      <c r="BK154" s="228">
        <f>ROUND(I154*H154,2)</f>
        <v>0</v>
      </c>
      <c r="BL154" s="17" t="s">
        <v>128</v>
      </c>
      <c r="BM154" s="227" t="s">
        <v>184</v>
      </c>
    </row>
    <row r="155" spans="1:47" s="2" customFormat="1" ht="12">
      <c r="A155" s="38"/>
      <c r="B155" s="39"/>
      <c r="C155" s="40"/>
      <c r="D155" s="229" t="s">
        <v>130</v>
      </c>
      <c r="E155" s="40"/>
      <c r="F155" s="230" t="s">
        <v>185</v>
      </c>
      <c r="G155" s="40"/>
      <c r="H155" s="40"/>
      <c r="I155" s="231"/>
      <c r="J155" s="40"/>
      <c r="K155" s="40"/>
      <c r="L155" s="44"/>
      <c r="M155" s="232"/>
      <c r="N155" s="233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130</v>
      </c>
      <c r="AU155" s="17" t="s">
        <v>83</v>
      </c>
    </row>
    <row r="156" spans="1:51" s="13" customFormat="1" ht="12">
      <c r="A156" s="13"/>
      <c r="B156" s="234"/>
      <c r="C156" s="235"/>
      <c r="D156" s="229" t="s">
        <v>173</v>
      </c>
      <c r="E156" s="236" t="s">
        <v>1</v>
      </c>
      <c r="F156" s="237" t="s">
        <v>186</v>
      </c>
      <c r="G156" s="235"/>
      <c r="H156" s="238">
        <v>180.147</v>
      </c>
      <c r="I156" s="239"/>
      <c r="J156" s="235"/>
      <c r="K156" s="235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173</v>
      </c>
      <c r="AU156" s="244" t="s">
        <v>83</v>
      </c>
      <c r="AV156" s="13" t="s">
        <v>83</v>
      </c>
      <c r="AW156" s="13" t="s">
        <v>30</v>
      </c>
      <c r="AX156" s="13" t="s">
        <v>81</v>
      </c>
      <c r="AY156" s="244" t="s">
        <v>122</v>
      </c>
    </row>
    <row r="157" spans="1:65" s="2" customFormat="1" ht="21.75" customHeight="1">
      <c r="A157" s="38"/>
      <c r="B157" s="39"/>
      <c r="C157" s="215" t="s">
        <v>187</v>
      </c>
      <c r="D157" s="215" t="s">
        <v>124</v>
      </c>
      <c r="E157" s="216" t="s">
        <v>188</v>
      </c>
      <c r="F157" s="217" t="s">
        <v>189</v>
      </c>
      <c r="G157" s="218" t="s">
        <v>144</v>
      </c>
      <c r="H157" s="219">
        <v>56</v>
      </c>
      <c r="I157" s="220"/>
      <c r="J157" s="221">
        <f>ROUND(I157*H157,2)</f>
        <v>0</v>
      </c>
      <c r="K157" s="222"/>
      <c r="L157" s="44"/>
      <c r="M157" s="223" t="s">
        <v>1</v>
      </c>
      <c r="N157" s="224" t="s">
        <v>38</v>
      </c>
      <c r="O157" s="91"/>
      <c r="P157" s="225">
        <f>O157*H157</f>
        <v>0</v>
      </c>
      <c r="Q157" s="225">
        <v>0</v>
      </c>
      <c r="R157" s="225">
        <f>Q157*H157</f>
        <v>0</v>
      </c>
      <c r="S157" s="225">
        <v>0</v>
      </c>
      <c r="T157" s="226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7" t="s">
        <v>128</v>
      </c>
      <c r="AT157" s="227" t="s">
        <v>124</v>
      </c>
      <c r="AU157" s="227" t="s">
        <v>83</v>
      </c>
      <c r="AY157" s="17" t="s">
        <v>122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7" t="s">
        <v>81</v>
      </c>
      <c r="BK157" s="228">
        <f>ROUND(I157*H157,2)</f>
        <v>0</v>
      </c>
      <c r="BL157" s="17" t="s">
        <v>128</v>
      </c>
      <c r="BM157" s="227" t="s">
        <v>190</v>
      </c>
    </row>
    <row r="158" spans="1:47" s="2" customFormat="1" ht="12">
      <c r="A158" s="38"/>
      <c r="B158" s="39"/>
      <c r="C158" s="40"/>
      <c r="D158" s="229" t="s">
        <v>130</v>
      </c>
      <c r="E158" s="40"/>
      <c r="F158" s="230" t="s">
        <v>191</v>
      </c>
      <c r="G158" s="40"/>
      <c r="H158" s="40"/>
      <c r="I158" s="231"/>
      <c r="J158" s="40"/>
      <c r="K158" s="40"/>
      <c r="L158" s="44"/>
      <c r="M158" s="232"/>
      <c r="N158" s="233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130</v>
      </c>
      <c r="AU158" s="17" t="s">
        <v>83</v>
      </c>
    </row>
    <row r="159" spans="1:65" s="2" customFormat="1" ht="16.5" customHeight="1">
      <c r="A159" s="38"/>
      <c r="B159" s="39"/>
      <c r="C159" s="245" t="s">
        <v>192</v>
      </c>
      <c r="D159" s="245" t="s">
        <v>193</v>
      </c>
      <c r="E159" s="246" t="s">
        <v>194</v>
      </c>
      <c r="F159" s="247" t="s">
        <v>195</v>
      </c>
      <c r="G159" s="248" t="s">
        <v>183</v>
      </c>
      <c r="H159" s="249">
        <v>98</v>
      </c>
      <c r="I159" s="250"/>
      <c r="J159" s="251">
        <f>ROUND(I159*H159,2)</f>
        <v>0</v>
      </c>
      <c r="K159" s="252"/>
      <c r="L159" s="253"/>
      <c r="M159" s="254" t="s">
        <v>1</v>
      </c>
      <c r="N159" s="255" t="s">
        <v>38</v>
      </c>
      <c r="O159" s="91"/>
      <c r="P159" s="225">
        <f>O159*H159</f>
        <v>0</v>
      </c>
      <c r="Q159" s="225">
        <v>1</v>
      </c>
      <c r="R159" s="225">
        <f>Q159*H159</f>
        <v>98</v>
      </c>
      <c r="S159" s="225">
        <v>0</v>
      </c>
      <c r="T159" s="226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7" t="s">
        <v>196</v>
      </c>
      <c r="AT159" s="227" t="s">
        <v>193</v>
      </c>
      <c r="AU159" s="227" t="s">
        <v>83</v>
      </c>
      <c r="AY159" s="17" t="s">
        <v>122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7" t="s">
        <v>81</v>
      </c>
      <c r="BK159" s="228">
        <f>ROUND(I159*H159,2)</f>
        <v>0</v>
      </c>
      <c r="BL159" s="17" t="s">
        <v>128</v>
      </c>
      <c r="BM159" s="227" t="s">
        <v>197</v>
      </c>
    </row>
    <row r="160" spans="1:47" s="2" customFormat="1" ht="12">
      <c r="A160" s="38"/>
      <c r="B160" s="39"/>
      <c r="C160" s="40"/>
      <c r="D160" s="229" t="s">
        <v>130</v>
      </c>
      <c r="E160" s="40"/>
      <c r="F160" s="230" t="s">
        <v>195</v>
      </c>
      <c r="G160" s="40"/>
      <c r="H160" s="40"/>
      <c r="I160" s="231"/>
      <c r="J160" s="40"/>
      <c r="K160" s="40"/>
      <c r="L160" s="44"/>
      <c r="M160" s="232"/>
      <c r="N160" s="233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130</v>
      </c>
      <c r="AU160" s="17" t="s">
        <v>83</v>
      </c>
    </row>
    <row r="161" spans="1:51" s="13" customFormat="1" ht="12">
      <c r="A161" s="13"/>
      <c r="B161" s="234"/>
      <c r="C161" s="235"/>
      <c r="D161" s="229" t="s">
        <v>173</v>
      </c>
      <c r="E161" s="236" t="s">
        <v>1</v>
      </c>
      <c r="F161" s="237" t="s">
        <v>198</v>
      </c>
      <c r="G161" s="235"/>
      <c r="H161" s="238">
        <v>98</v>
      </c>
      <c r="I161" s="239"/>
      <c r="J161" s="235"/>
      <c r="K161" s="235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173</v>
      </c>
      <c r="AU161" s="244" t="s">
        <v>83</v>
      </c>
      <c r="AV161" s="13" t="s">
        <v>83</v>
      </c>
      <c r="AW161" s="13" t="s">
        <v>30</v>
      </c>
      <c r="AX161" s="13" t="s">
        <v>81</v>
      </c>
      <c r="AY161" s="244" t="s">
        <v>122</v>
      </c>
    </row>
    <row r="162" spans="1:65" s="2" customFormat="1" ht="33" customHeight="1">
      <c r="A162" s="38"/>
      <c r="B162" s="39"/>
      <c r="C162" s="215" t="s">
        <v>8</v>
      </c>
      <c r="D162" s="215" t="s">
        <v>124</v>
      </c>
      <c r="E162" s="216" t="s">
        <v>199</v>
      </c>
      <c r="F162" s="217" t="s">
        <v>200</v>
      </c>
      <c r="G162" s="218" t="s">
        <v>127</v>
      </c>
      <c r="H162" s="219">
        <v>16.4</v>
      </c>
      <c r="I162" s="220"/>
      <c r="J162" s="221">
        <f>ROUND(I162*H162,2)</f>
        <v>0</v>
      </c>
      <c r="K162" s="222"/>
      <c r="L162" s="44"/>
      <c r="M162" s="223" t="s">
        <v>1</v>
      </c>
      <c r="N162" s="224" t="s">
        <v>38</v>
      </c>
      <c r="O162" s="91"/>
      <c r="P162" s="225">
        <f>O162*H162</f>
        <v>0</v>
      </c>
      <c r="Q162" s="225">
        <v>0</v>
      </c>
      <c r="R162" s="225">
        <f>Q162*H162</f>
        <v>0</v>
      </c>
      <c r="S162" s="225">
        <v>0</v>
      </c>
      <c r="T162" s="226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7" t="s">
        <v>128</v>
      </c>
      <c r="AT162" s="227" t="s">
        <v>124</v>
      </c>
      <c r="AU162" s="227" t="s">
        <v>83</v>
      </c>
      <c r="AY162" s="17" t="s">
        <v>122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7" t="s">
        <v>81</v>
      </c>
      <c r="BK162" s="228">
        <f>ROUND(I162*H162,2)</f>
        <v>0</v>
      </c>
      <c r="BL162" s="17" t="s">
        <v>128</v>
      </c>
      <c r="BM162" s="227" t="s">
        <v>201</v>
      </c>
    </row>
    <row r="163" spans="1:47" s="2" customFormat="1" ht="12">
      <c r="A163" s="38"/>
      <c r="B163" s="39"/>
      <c r="C163" s="40"/>
      <c r="D163" s="229" t="s">
        <v>130</v>
      </c>
      <c r="E163" s="40"/>
      <c r="F163" s="230" t="s">
        <v>202</v>
      </c>
      <c r="G163" s="40"/>
      <c r="H163" s="40"/>
      <c r="I163" s="231"/>
      <c r="J163" s="40"/>
      <c r="K163" s="40"/>
      <c r="L163" s="44"/>
      <c r="M163" s="232"/>
      <c r="N163" s="233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130</v>
      </c>
      <c r="AU163" s="17" t="s">
        <v>83</v>
      </c>
    </row>
    <row r="164" spans="1:65" s="2" customFormat="1" ht="21.75" customHeight="1">
      <c r="A164" s="38"/>
      <c r="B164" s="39"/>
      <c r="C164" s="215" t="s">
        <v>203</v>
      </c>
      <c r="D164" s="215" t="s">
        <v>124</v>
      </c>
      <c r="E164" s="216" t="s">
        <v>204</v>
      </c>
      <c r="F164" s="217" t="s">
        <v>205</v>
      </c>
      <c r="G164" s="218" t="s">
        <v>127</v>
      </c>
      <c r="H164" s="219">
        <v>16.4</v>
      </c>
      <c r="I164" s="220"/>
      <c r="J164" s="221">
        <f>ROUND(I164*H164,2)</f>
        <v>0</v>
      </c>
      <c r="K164" s="222"/>
      <c r="L164" s="44"/>
      <c r="M164" s="223" t="s">
        <v>1</v>
      </c>
      <c r="N164" s="224" t="s">
        <v>38</v>
      </c>
      <c r="O164" s="91"/>
      <c r="P164" s="225">
        <f>O164*H164</f>
        <v>0</v>
      </c>
      <c r="Q164" s="225">
        <v>0</v>
      </c>
      <c r="R164" s="225">
        <f>Q164*H164</f>
        <v>0</v>
      </c>
      <c r="S164" s="225">
        <v>0</v>
      </c>
      <c r="T164" s="226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7" t="s">
        <v>128</v>
      </c>
      <c r="AT164" s="227" t="s">
        <v>124</v>
      </c>
      <c r="AU164" s="227" t="s">
        <v>83</v>
      </c>
      <c r="AY164" s="17" t="s">
        <v>122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17" t="s">
        <v>81</v>
      </c>
      <c r="BK164" s="228">
        <f>ROUND(I164*H164,2)</f>
        <v>0</v>
      </c>
      <c r="BL164" s="17" t="s">
        <v>128</v>
      </c>
      <c r="BM164" s="227" t="s">
        <v>206</v>
      </c>
    </row>
    <row r="165" spans="1:47" s="2" customFormat="1" ht="12">
      <c r="A165" s="38"/>
      <c r="B165" s="39"/>
      <c r="C165" s="40"/>
      <c r="D165" s="229" t="s">
        <v>130</v>
      </c>
      <c r="E165" s="40"/>
      <c r="F165" s="230" t="s">
        <v>207</v>
      </c>
      <c r="G165" s="40"/>
      <c r="H165" s="40"/>
      <c r="I165" s="231"/>
      <c r="J165" s="40"/>
      <c r="K165" s="40"/>
      <c r="L165" s="44"/>
      <c r="M165" s="232"/>
      <c r="N165" s="233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130</v>
      </c>
      <c r="AU165" s="17" t="s">
        <v>83</v>
      </c>
    </row>
    <row r="166" spans="1:65" s="2" customFormat="1" ht="16.5" customHeight="1">
      <c r="A166" s="38"/>
      <c r="B166" s="39"/>
      <c r="C166" s="245" t="s">
        <v>208</v>
      </c>
      <c r="D166" s="245" t="s">
        <v>193</v>
      </c>
      <c r="E166" s="246" t="s">
        <v>209</v>
      </c>
      <c r="F166" s="247" t="s">
        <v>210</v>
      </c>
      <c r="G166" s="248" t="s">
        <v>211</v>
      </c>
      <c r="H166" s="249">
        <v>0.246</v>
      </c>
      <c r="I166" s="250"/>
      <c r="J166" s="251">
        <f>ROUND(I166*H166,2)</f>
        <v>0</v>
      </c>
      <c r="K166" s="252"/>
      <c r="L166" s="253"/>
      <c r="M166" s="254" t="s">
        <v>1</v>
      </c>
      <c r="N166" s="255" t="s">
        <v>38</v>
      </c>
      <c r="O166" s="91"/>
      <c r="P166" s="225">
        <f>O166*H166</f>
        <v>0</v>
      </c>
      <c r="Q166" s="225">
        <v>0.001</v>
      </c>
      <c r="R166" s="225">
        <f>Q166*H166</f>
        <v>0.000246</v>
      </c>
      <c r="S166" s="225">
        <v>0</v>
      </c>
      <c r="T166" s="226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7" t="s">
        <v>196</v>
      </c>
      <c r="AT166" s="227" t="s">
        <v>193</v>
      </c>
      <c r="AU166" s="227" t="s">
        <v>83</v>
      </c>
      <c r="AY166" s="17" t="s">
        <v>122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7" t="s">
        <v>81</v>
      </c>
      <c r="BK166" s="228">
        <f>ROUND(I166*H166,2)</f>
        <v>0</v>
      </c>
      <c r="BL166" s="17" t="s">
        <v>128</v>
      </c>
      <c r="BM166" s="227" t="s">
        <v>212</v>
      </c>
    </row>
    <row r="167" spans="1:47" s="2" customFormat="1" ht="12">
      <c r="A167" s="38"/>
      <c r="B167" s="39"/>
      <c r="C167" s="40"/>
      <c r="D167" s="229" t="s">
        <v>130</v>
      </c>
      <c r="E167" s="40"/>
      <c r="F167" s="230" t="s">
        <v>210</v>
      </c>
      <c r="G167" s="40"/>
      <c r="H167" s="40"/>
      <c r="I167" s="231"/>
      <c r="J167" s="40"/>
      <c r="K167" s="40"/>
      <c r="L167" s="44"/>
      <c r="M167" s="232"/>
      <c r="N167" s="233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130</v>
      </c>
      <c r="AU167" s="17" t="s">
        <v>83</v>
      </c>
    </row>
    <row r="168" spans="1:51" s="13" customFormat="1" ht="12">
      <c r="A168" s="13"/>
      <c r="B168" s="234"/>
      <c r="C168" s="235"/>
      <c r="D168" s="229" t="s">
        <v>173</v>
      </c>
      <c r="E168" s="235"/>
      <c r="F168" s="237" t="s">
        <v>213</v>
      </c>
      <c r="G168" s="235"/>
      <c r="H168" s="238">
        <v>0.246</v>
      </c>
      <c r="I168" s="239"/>
      <c r="J168" s="235"/>
      <c r="K168" s="235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173</v>
      </c>
      <c r="AU168" s="244" t="s">
        <v>83</v>
      </c>
      <c r="AV168" s="13" t="s">
        <v>83</v>
      </c>
      <c r="AW168" s="13" t="s">
        <v>4</v>
      </c>
      <c r="AX168" s="13" t="s">
        <v>81</v>
      </c>
      <c r="AY168" s="244" t="s">
        <v>122</v>
      </c>
    </row>
    <row r="169" spans="1:65" s="2" customFormat="1" ht="21.75" customHeight="1">
      <c r="A169" s="38"/>
      <c r="B169" s="39"/>
      <c r="C169" s="215" t="s">
        <v>214</v>
      </c>
      <c r="D169" s="215" t="s">
        <v>124</v>
      </c>
      <c r="E169" s="216" t="s">
        <v>215</v>
      </c>
      <c r="F169" s="217" t="s">
        <v>216</v>
      </c>
      <c r="G169" s="218" t="s">
        <v>127</v>
      </c>
      <c r="H169" s="219">
        <v>16.4</v>
      </c>
      <c r="I169" s="220"/>
      <c r="J169" s="221">
        <f>ROUND(I169*H169,2)</f>
        <v>0</v>
      </c>
      <c r="K169" s="222"/>
      <c r="L169" s="44"/>
      <c r="M169" s="223" t="s">
        <v>1</v>
      </c>
      <c r="N169" s="224" t="s">
        <v>38</v>
      </c>
      <c r="O169" s="91"/>
      <c r="P169" s="225">
        <f>O169*H169</f>
        <v>0</v>
      </c>
      <c r="Q169" s="225">
        <v>0</v>
      </c>
      <c r="R169" s="225">
        <f>Q169*H169</f>
        <v>0</v>
      </c>
      <c r="S169" s="225">
        <v>0</v>
      </c>
      <c r="T169" s="226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7" t="s">
        <v>128</v>
      </c>
      <c r="AT169" s="227" t="s">
        <v>124</v>
      </c>
      <c r="AU169" s="227" t="s">
        <v>83</v>
      </c>
      <c r="AY169" s="17" t="s">
        <v>122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7" t="s">
        <v>81</v>
      </c>
      <c r="BK169" s="228">
        <f>ROUND(I169*H169,2)</f>
        <v>0</v>
      </c>
      <c r="BL169" s="17" t="s">
        <v>128</v>
      </c>
      <c r="BM169" s="227" t="s">
        <v>217</v>
      </c>
    </row>
    <row r="170" spans="1:47" s="2" customFormat="1" ht="12">
      <c r="A170" s="38"/>
      <c r="B170" s="39"/>
      <c r="C170" s="40"/>
      <c r="D170" s="229" t="s">
        <v>130</v>
      </c>
      <c r="E170" s="40"/>
      <c r="F170" s="230" t="s">
        <v>218</v>
      </c>
      <c r="G170" s="40"/>
      <c r="H170" s="40"/>
      <c r="I170" s="231"/>
      <c r="J170" s="40"/>
      <c r="K170" s="40"/>
      <c r="L170" s="44"/>
      <c r="M170" s="232"/>
      <c r="N170" s="233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130</v>
      </c>
      <c r="AU170" s="17" t="s">
        <v>83</v>
      </c>
    </row>
    <row r="171" spans="1:65" s="2" customFormat="1" ht="21.75" customHeight="1">
      <c r="A171" s="38"/>
      <c r="B171" s="39"/>
      <c r="C171" s="215" t="s">
        <v>219</v>
      </c>
      <c r="D171" s="215" t="s">
        <v>124</v>
      </c>
      <c r="E171" s="216" t="s">
        <v>220</v>
      </c>
      <c r="F171" s="217" t="s">
        <v>221</v>
      </c>
      <c r="G171" s="218" t="s">
        <v>127</v>
      </c>
      <c r="H171" s="219">
        <v>22.75</v>
      </c>
      <c r="I171" s="220"/>
      <c r="J171" s="221">
        <f>ROUND(I171*H171,2)</f>
        <v>0</v>
      </c>
      <c r="K171" s="222"/>
      <c r="L171" s="44"/>
      <c r="M171" s="223" t="s">
        <v>1</v>
      </c>
      <c r="N171" s="224" t="s">
        <v>38</v>
      </c>
      <c r="O171" s="91"/>
      <c r="P171" s="225">
        <f>O171*H171</f>
        <v>0</v>
      </c>
      <c r="Q171" s="225">
        <v>0</v>
      </c>
      <c r="R171" s="225">
        <f>Q171*H171</f>
        <v>0</v>
      </c>
      <c r="S171" s="225">
        <v>0</v>
      </c>
      <c r="T171" s="22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7" t="s">
        <v>128</v>
      </c>
      <c r="AT171" s="227" t="s">
        <v>124</v>
      </c>
      <c r="AU171" s="227" t="s">
        <v>83</v>
      </c>
      <c r="AY171" s="17" t="s">
        <v>122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7" t="s">
        <v>81</v>
      </c>
      <c r="BK171" s="228">
        <f>ROUND(I171*H171,2)</f>
        <v>0</v>
      </c>
      <c r="BL171" s="17" t="s">
        <v>128</v>
      </c>
      <c r="BM171" s="227" t="s">
        <v>222</v>
      </c>
    </row>
    <row r="172" spans="1:47" s="2" customFormat="1" ht="12">
      <c r="A172" s="38"/>
      <c r="B172" s="39"/>
      <c r="C172" s="40"/>
      <c r="D172" s="229" t="s">
        <v>130</v>
      </c>
      <c r="E172" s="40"/>
      <c r="F172" s="230" t="s">
        <v>223</v>
      </c>
      <c r="G172" s="40"/>
      <c r="H172" s="40"/>
      <c r="I172" s="231"/>
      <c r="J172" s="40"/>
      <c r="K172" s="40"/>
      <c r="L172" s="44"/>
      <c r="M172" s="232"/>
      <c r="N172" s="233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130</v>
      </c>
      <c r="AU172" s="17" t="s">
        <v>83</v>
      </c>
    </row>
    <row r="173" spans="1:51" s="13" customFormat="1" ht="12">
      <c r="A173" s="13"/>
      <c r="B173" s="234"/>
      <c r="C173" s="235"/>
      <c r="D173" s="229" t="s">
        <v>173</v>
      </c>
      <c r="E173" s="236" t="s">
        <v>1</v>
      </c>
      <c r="F173" s="237" t="s">
        <v>224</v>
      </c>
      <c r="G173" s="235"/>
      <c r="H173" s="238">
        <v>22.75</v>
      </c>
      <c r="I173" s="239"/>
      <c r="J173" s="235"/>
      <c r="K173" s="235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173</v>
      </c>
      <c r="AU173" s="244" t="s">
        <v>83</v>
      </c>
      <c r="AV173" s="13" t="s">
        <v>83</v>
      </c>
      <c r="AW173" s="13" t="s">
        <v>30</v>
      </c>
      <c r="AX173" s="13" t="s">
        <v>81</v>
      </c>
      <c r="AY173" s="244" t="s">
        <v>122</v>
      </c>
    </row>
    <row r="174" spans="1:65" s="2" customFormat="1" ht="33" customHeight="1">
      <c r="A174" s="38"/>
      <c r="B174" s="39"/>
      <c r="C174" s="215" t="s">
        <v>225</v>
      </c>
      <c r="D174" s="215" t="s">
        <v>124</v>
      </c>
      <c r="E174" s="216" t="s">
        <v>226</v>
      </c>
      <c r="F174" s="217" t="s">
        <v>227</v>
      </c>
      <c r="G174" s="218" t="s">
        <v>127</v>
      </c>
      <c r="H174" s="219">
        <v>16.4</v>
      </c>
      <c r="I174" s="220"/>
      <c r="J174" s="221">
        <f>ROUND(I174*H174,2)</f>
        <v>0</v>
      </c>
      <c r="K174" s="222"/>
      <c r="L174" s="44"/>
      <c r="M174" s="223" t="s">
        <v>1</v>
      </c>
      <c r="N174" s="224" t="s">
        <v>38</v>
      </c>
      <c r="O174" s="91"/>
      <c r="P174" s="225">
        <f>O174*H174</f>
        <v>0</v>
      </c>
      <c r="Q174" s="225">
        <v>0</v>
      </c>
      <c r="R174" s="225">
        <f>Q174*H174</f>
        <v>0</v>
      </c>
      <c r="S174" s="225">
        <v>0</v>
      </c>
      <c r="T174" s="226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7" t="s">
        <v>128</v>
      </c>
      <c r="AT174" s="227" t="s">
        <v>124</v>
      </c>
      <c r="AU174" s="227" t="s">
        <v>83</v>
      </c>
      <c r="AY174" s="17" t="s">
        <v>122</v>
      </c>
      <c r="BE174" s="228">
        <f>IF(N174="základní",J174,0)</f>
        <v>0</v>
      </c>
      <c r="BF174" s="228">
        <f>IF(N174="snížená",J174,0)</f>
        <v>0</v>
      </c>
      <c r="BG174" s="228">
        <f>IF(N174="zákl. přenesená",J174,0)</f>
        <v>0</v>
      </c>
      <c r="BH174" s="228">
        <f>IF(N174="sníž. přenesená",J174,0)</f>
        <v>0</v>
      </c>
      <c r="BI174" s="228">
        <f>IF(N174="nulová",J174,0)</f>
        <v>0</v>
      </c>
      <c r="BJ174" s="17" t="s">
        <v>81</v>
      </c>
      <c r="BK174" s="228">
        <f>ROUND(I174*H174,2)</f>
        <v>0</v>
      </c>
      <c r="BL174" s="17" t="s">
        <v>128</v>
      </c>
      <c r="BM174" s="227" t="s">
        <v>228</v>
      </c>
    </row>
    <row r="175" spans="1:47" s="2" customFormat="1" ht="12">
      <c r="A175" s="38"/>
      <c r="B175" s="39"/>
      <c r="C175" s="40"/>
      <c r="D175" s="229" t="s">
        <v>130</v>
      </c>
      <c r="E175" s="40"/>
      <c r="F175" s="230" t="s">
        <v>229</v>
      </c>
      <c r="G175" s="40"/>
      <c r="H175" s="40"/>
      <c r="I175" s="231"/>
      <c r="J175" s="40"/>
      <c r="K175" s="40"/>
      <c r="L175" s="44"/>
      <c r="M175" s="232"/>
      <c r="N175" s="233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130</v>
      </c>
      <c r="AU175" s="17" t="s">
        <v>83</v>
      </c>
    </row>
    <row r="176" spans="1:65" s="2" customFormat="1" ht="33" customHeight="1">
      <c r="A176" s="38"/>
      <c r="B176" s="39"/>
      <c r="C176" s="215" t="s">
        <v>7</v>
      </c>
      <c r="D176" s="215" t="s">
        <v>124</v>
      </c>
      <c r="E176" s="216" t="s">
        <v>230</v>
      </c>
      <c r="F176" s="217" t="s">
        <v>231</v>
      </c>
      <c r="G176" s="218" t="s">
        <v>139</v>
      </c>
      <c r="H176" s="219">
        <v>10</v>
      </c>
      <c r="I176" s="220"/>
      <c r="J176" s="221">
        <f>ROUND(I176*H176,2)</f>
        <v>0</v>
      </c>
      <c r="K176" s="222"/>
      <c r="L176" s="44"/>
      <c r="M176" s="223" t="s">
        <v>1</v>
      </c>
      <c r="N176" s="224" t="s">
        <v>38</v>
      </c>
      <c r="O176" s="91"/>
      <c r="P176" s="225">
        <f>O176*H176</f>
        <v>0</v>
      </c>
      <c r="Q176" s="225">
        <v>0.01125</v>
      </c>
      <c r="R176" s="225">
        <f>Q176*H176</f>
        <v>0.11249999999999999</v>
      </c>
      <c r="S176" s="225">
        <v>0</v>
      </c>
      <c r="T176" s="226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7" t="s">
        <v>128</v>
      </c>
      <c r="AT176" s="227" t="s">
        <v>124</v>
      </c>
      <c r="AU176" s="227" t="s">
        <v>83</v>
      </c>
      <c r="AY176" s="17" t="s">
        <v>122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7" t="s">
        <v>81</v>
      </c>
      <c r="BK176" s="228">
        <f>ROUND(I176*H176,2)</f>
        <v>0</v>
      </c>
      <c r="BL176" s="17" t="s">
        <v>128</v>
      </c>
      <c r="BM176" s="227" t="s">
        <v>232</v>
      </c>
    </row>
    <row r="177" spans="1:47" s="2" customFormat="1" ht="12">
      <c r="A177" s="38"/>
      <c r="B177" s="39"/>
      <c r="C177" s="40"/>
      <c r="D177" s="229" t="s">
        <v>130</v>
      </c>
      <c r="E177" s="40"/>
      <c r="F177" s="230" t="s">
        <v>231</v>
      </c>
      <c r="G177" s="40"/>
      <c r="H177" s="40"/>
      <c r="I177" s="231"/>
      <c r="J177" s="40"/>
      <c r="K177" s="40"/>
      <c r="L177" s="44"/>
      <c r="M177" s="232"/>
      <c r="N177" s="233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130</v>
      </c>
      <c r="AU177" s="17" t="s">
        <v>83</v>
      </c>
    </row>
    <row r="178" spans="1:65" s="2" customFormat="1" ht="21.75" customHeight="1">
      <c r="A178" s="38"/>
      <c r="B178" s="39"/>
      <c r="C178" s="215" t="s">
        <v>233</v>
      </c>
      <c r="D178" s="215" t="s">
        <v>124</v>
      </c>
      <c r="E178" s="216" t="s">
        <v>234</v>
      </c>
      <c r="F178" s="217" t="s">
        <v>235</v>
      </c>
      <c r="G178" s="218" t="s">
        <v>127</v>
      </c>
      <c r="H178" s="219">
        <v>33.2</v>
      </c>
      <c r="I178" s="220"/>
      <c r="J178" s="221">
        <f>ROUND(I178*H178,2)</f>
        <v>0</v>
      </c>
      <c r="K178" s="222"/>
      <c r="L178" s="44"/>
      <c r="M178" s="223" t="s">
        <v>1</v>
      </c>
      <c r="N178" s="224" t="s">
        <v>38</v>
      </c>
      <c r="O178" s="91"/>
      <c r="P178" s="225">
        <f>O178*H178</f>
        <v>0</v>
      </c>
      <c r="Q178" s="225">
        <v>0</v>
      </c>
      <c r="R178" s="225">
        <f>Q178*H178</f>
        <v>0</v>
      </c>
      <c r="S178" s="225">
        <v>0</v>
      </c>
      <c r="T178" s="226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7" t="s">
        <v>128</v>
      </c>
      <c r="AT178" s="227" t="s">
        <v>124</v>
      </c>
      <c r="AU178" s="227" t="s">
        <v>83</v>
      </c>
      <c r="AY178" s="17" t="s">
        <v>122</v>
      </c>
      <c r="BE178" s="228">
        <f>IF(N178="základní",J178,0)</f>
        <v>0</v>
      </c>
      <c r="BF178" s="228">
        <f>IF(N178="snížená",J178,0)</f>
        <v>0</v>
      </c>
      <c r="BG178" s="228">
        <f>IF(N178="zákl. přenesená",J178,0)</f>
        <v>0</v>
      </c>
      <c r="BH178" s="228">
        <f>IF(N178="sníž. přenesená",J178,0)</f>
        <v>0</v>
      </c>
      <c r="BI178" s="228">
        <f>IF(N178="nulová",J178,0)</f>
        <v>0</v>
      </c>
      <c r="BJ178" s="17" t="s">
        <v>81</v>
      </c>
      <c r="BK178" s="228">
        <f>ROUND(I178*H178,2)</f>
        <v>0</v>
      </c>
      <c r="BL178" s="17" t="s">
        <v>128</v>
      </c>
      <c r="BM178" s="227" t="s">
        <v>236</v>
      </c>
    </row>
    <row r="179" spans="1:47" s="2" customFormat="1" ht="12">
      <c r="A179" s="38"/>
      <c r="B179" s="39"/>
      <c r="C179" s="40"/>
      <c r="D179" s="229" t="s">
        <v>130</v>
      </c>
      <c r="E179" s="40"/>
      <c r="F179" s="230" t="s">
        <v>235</v>
      </c>
      <c r="G179" s="40"/>
      <c r="H179" s="40"/>
      <c r="I179" s="231"/>
      <c r="J179" s="40"/>
      <c r="K179" s="40"/>
      <c r="L179" s="44"/>
      <c r="M179" s="232"/>
      <c r="N179" s="233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130</v>
      </c>
      <c r="AU179" s="17" t="s">
        <v>83</v>
      </c>
    </row>
    <row r="180" spans="1:51" s="13" customFormat="1" ht="12">
      <c r="A180" s="13"/>
      <c r="B180" s="234"/>
      <c r="C180" s="235"/>
      <c r="D180" s="229" t="s">
        <v>173</v>
      </c>
      <c r="E180" s="236" t="s">
        <v>1</v>
      </c>
      <c r="F180" s="237" t="s">
        <v>237</v>
      </c>
      <c r="G180" s="235"/>
      <c r="H180" s="238">
        <v>33.2</v>
      </c>
      <c r="I180" s="239"/>
      <c r="J180" s="235"/>
      <c r="K180" s="235"/>
      <c r="L180" s="240"/>
      <c r="M180" s="241"/>
      <c r="N180" s="242"/>
      <c r="O180" s="242"/>
      <c r="P180" s="242"/>
      <c r="Q180" s="242"/>
      <c r="R180" s="242"/>
      <c r="S180" s="242"/>
      <c r="T180" s="24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4" t="s">
        <v>173</v>
      </c>
      <c r="AU180" s="244" t="s">
        <v>83</v>
      </c>
      <c r="AV180" s="13" t="s">
        <v>83</v>
      </c>
      <c r="AW180" s="13" t="s">
        <v>30</v>
      </c>
      <c r="AX180" s="13" t="s">
        <v>73</v>
      </c>
      <c r="AY180" s="244" t="s">
        <v>122</v>
      </c>
    </row>
    <row r="181" spans="1:51" s="14" customFormat="1" ht="12">
      <c r="A181" s="14"/>
      <c r="B181" s="256"/>
      <c r="C181" s="257"/>
      <c r="D181" s="229" t="s">
        <v>173</v>
      </c>
      <c r="E181" s="258" t="s">
        <v>1</v>
      </c>
      <c r="F181" s="259" t="s">
        <v>238</v>
      </c>
      <c r="G181" s="257"/>
      <c r="H181" s="260">
        <v>33.2</v>
      </c>
      <c r="I181" s="261"/>
      <c r="J181" s="257"/>
      <c r="K181" s="257"/>
      <c r="L181" s="262"/>
      <c r="M181" s="263"/>
      <c r="N181" s="264"/>
      <c r="O181" s="264"/>
      <c r="P181" s="264"/>
      <c r="Q181" s="264"/>
      <c r="R181" s="264"/>
      <c r="S181" s="264"/>
      <c r="T181" s="265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6" t="s">
        <v>173</v>
      </c>
      <c r="AU181" s="266" t="s">
        <v>83</v>
      </c>
      <c r="AV181" s="14" t="s">
        <v>136</v>
      </c>
      <c r="AW181" s="14" t="s">
        <v>30</v>
      </c>
      <c r="AX181" s="14" t="s">
        <v>81</v>
      </c>
      <c r="AY181" s="266" t="s">
        <v>122</v>
      </c>
    </row>
    <row r="182" spans="1:65" s="2" customFormat="1" ht="16.5" customHeight="1">
      <c r="A182" s="38"/>
      <c r="B182" s="39"/>
      <c r="C182" s="245" t="s">
        <v>239</v>
      </c>
      <c r="D182" s="245" t="s">
        <v>193</v>
      </c>
      <c r="E182" s="246" t="s">
        <v>240</v>
      </c>
      <c r="F182" s="247" t="s">
        <v>241</v>
      </c>
      <c r="G182" s="248" t="s">
        <v>144</v>
      </c>
      <c r="H182" s="249">
        <v>1.992</v>
      </c>
      <c r="I182" s="250"/>
      <c r="J182" s="251">
        <f>ROUND(I182*H182,2)</f>
        <v>0</v>
      </c>
      <c r="K182" s="252"/>
      <c r="L182" s="253"/>
      <c r="M182" s="254" t="s">
        <v>1</v>
      </c>
      <c r="N182" s="255" t="s">
        <v>38</v>
      </c>
      <c r="O182" s="91"/>
      <c r="P182" s="225">
        <f>O182*H182</f>
        <v>0</v>
      </c>
      <c r="Q182" s="225">
        <v>0</v>
      </c>
      <c r="R182" s="225">
        <f>Q182*H182</f>
        <v>0</v>
      </c>
      <c r="S182" s="225">
        <v>0</v>
      </c>
      <c r="T182" s="226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7" t="s">
        <v>196</v>
      </c>
      <c r="AT182" s="227" t="s">
        <v>193</v>
      </c>
      <c r="AU182" s="227" t="s">
        <v>83</v>
      </c>
      <c r="AY182" s="17" t="s">
        <v>122</v>
      </c>
      <c r="BE182" s="228">
        <f>IF(N182="základní",J182,0)</f>
        <v>0</v>
      </c>
      <c r="BF182" s="228">
        <f>IF(N182="snížená",J182,0)</f>
        <v>0</v>
      </c>
      <c r="BG182" s="228">
        <f>IF(N182="zákl. přenesená",J182,0)</f>
        <v>0</v>
      </c>
      <c r="BH182" s="228">
        <f>IF(N182="sníž. přenesená",J182,0)</f>
        <v>0</v>
      </c>
      <c r="BI182" s="228">
        <f>IF(N182="nulová",J182,0)</f>
        <v>0</v>
      </c>
      <c r="BJ182" s="17" t="s">
        <v>81</v>
      </c>
      <c r="BK182" s="228">
        <f>ROUND(I182*H182,2)</f>
        <v>0</v>
      </c>
      <c r="BL182" s="17" t="s">
        <v>128</v>
      </c>
      <c r="BM182" s="227" t="s">
        <v>242</v>
      </c>
    </row>
    <row r="183" spans="1:47" s="2" customFormat="1" ht="12">
      <c r="A183" s="38"/>
      <c r="B183" s="39"/>
      <c r="C183" s="40"/>
      <c r="D183" s="229" t="s">
        <v>130</v>
      </c>
      <c r="E183" s="40"/>
      <c r="F183" s="230" t="s">
        <v>241</v>
      </c>
      <c r="G183" s="40"/>
      <c r="H183" s="40"/>
      <c r="I183" s="231"/>
      <c r="J183" s="40"/>
      <c r="K183" s="40"/>
      <c r="L183" s="44"/>
      <c r="M183" s="232"/>
      <c r="N183" s="233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130</v>
      </c>
      <c r="AU183" s="17" t="s">
        <v>83</v>
      </c>
    </row>
    <row r="184" spans="1:65" s="2" customFormat="1" ht="44.25" customHeight="1">
      <c r="A184" s="38"/>
      <c r="B184" s="39"/>
      <c r="C184" s="215" t="s">
        <v>243</v>
      </c>
      <c r="D184" s="215" t="s">
        <v>124</v>
      </c>
      <c r="E184" s="216" t="s">
        <v>244</v>
      </c>
      <c r="F184" s="217" t="s">
        <v>245</v>
      </c>
      <c r="G184" s="218" t="s">
        <v>246</v>
      </c>
      <c r="H184" s="219">
        <v>1</v>
      </c>
      <c r="I184" s="220"/>
      <c r="J184" s="221">
        <f>ROUND(I184*H184,2)</f>
        <v>0</v>
      </c>
      <c r="K184" s="222"/>
      <c r="L184" s="44"/>
      <c r="M184" s="223" t="s">
        <v>1</v>
      </c>
      <c r="N184" s="224" t="s">
        <v>38</v>
      </c>
      <c r="O184" s="91"/>
      <c r="P184" s="225">
        <f>O184*H184</f>
        <v>0</v>
      </c>
      <c r="Q184" s="225">
        <v>0</v>
      </c>
      <c r="R184" s="225">
        <f>Q184*H184</f>
        <v>0</v>
      </c>
      <c r="S184" s="225">
        <v>0</v>
      </c>
      <c r="T184" s="226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7" t="s">
        <v>128</v>
      </c>
      <c r="AT184" s="227" t="s">
        <v>124</v>
      </c>
      <c r="AU184" s="227" t="s">
        <v>83</v>
      </c>
      <c r="AY184" s="17" t="s">
        <v>122</v>
      </c>
      <c r="BE184" s="228">
        <f>IF(N184="základní",J184,0)</f>
        <v>0</v>
      </c>
      <c r="BF184" s="228">
        <f>IF(N184="snížená",J184,0)</f>
        <v>0</v>
      </c>
      <c r="BG184" s="228">
        <f>IF(N184="zákl. přenesená",J184,0)</f>
        <v>0</v>
      </c>
      <c r="BH184" s="228">
        <f>IF(N184="sníž. přenesená",J184,0)</f>
        <v>0</v>
      </c>
      <c r="BI184" s="228">
        <f>IF(N184="nulová",J184,0)</f>
        <v>0</v>
      </c>
      <c r="BJ184" s="17" t="s">
        <v>81</v>
      </c>
      <c r="BK184" s="228">
        <f>ROUND(I184*H184,2)</f>
        <v>0</v>
      </c>
      <c r="BL184" s="17" t="s">
        <v>128</v>
      </c>
      <c r="BM184" s="227" t="s">
        <v>247</v>
      </c>
    </row>
    <row r="185" spans="1:47" s="2" customFormat="1" ht="12">
      <c r="A185" s="38"/>
      <c r="B185" s="39"/>
      <c r="C185" s="40"/>
      <c r="D185" s="229" t="s">
        <v>130</v>
      </c>
      <c r="E185" s="40"/>
      <c r="F185" s="230" t="s">
        <v>248</v>
      </c>
      <c r="G185" s="40"/>
      <c r="H185" s="40"/>
      <c r="I185" s="231"/>
      <c r="J185" s="40"/>
      <c r="K185" s="40"/>
      <c r="L185" s="44"/>
      <c r="M185" s="232"/>
      <c r="N185" s="233"/>
      <c r="O185" s="91"/>
      <c r="P185" s="91"/>
      <c r="Q185" s="91"/>
      <c r="R185" s="91"/>
      <c r="S185" s="91"/>
      <c r="T185" s="92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130</v>
      </c>
      <c r="AU185" s="17" t="s">
        <v>83</v>
      </c>
    </row>
    <row r="186" spans="1:63" s="12" customFormat="1" ht="22.8" customHeight="1">
      <c r="A186" s="12"/>
      <c r="B186" s="199"/>
      <c r="C186" s="200"/>
      <c r="D186" s="201" t="s">
        <v>72</v>
      </c>
      <c r="E186" s="213" t="s">
        <v>83</v>
      </c>
      <c r="F186" s="213" t="s">
        <v>249</v>
      </c>
      <c r="G186" s="200"/>
      <c r="H186" s="200"/>
      <c r="I186" s="203"/>
      <c r="J186" s="214">
        <f>BK186</f>
        <v>0</v>
      </c>
      <c r="K186" s="200"/>
      <c r="L186" s="205"/>
      <c r="M186" s="206"/>
      <c r="N186" s="207"/>
      <c r="O186" s="207"/>
      <c r="P186" s="208">
        <f>SUM(P187:P204)</f>
        <v>0</v>
      </c>
      <c r="Q186" s="207"/>
      <c r="R186" s="208">
        <f>SUM(R187:R204)</f>
        <v>12.52850286</v>
      </c>
      <c r="S186" s="207"/>
      <c r="T186" s="209">
        <f>SUM(T187:T204)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0" t="s">
        <v>81</v>
      </c>
      <c r="AT186" s="211" t="s">
        <v>72</v>
      </c>
      <c r="AU186" s="211" t="s">
        <v>81</v>
      </c>
      <c r="AY186" s="210" t="s">
        <v>122</v>
      </c>
      <c r="BK186" s="212">
        <f>SUM(BK187:BK204)</f>
        <v>0</v>
      </c>
    </row>
    <row r="187" spans="1:65" s="2" customFormat="1" ht="21.75" customHeight="1">
      <c r="A187" s="38"/>
      <c r="B187" s="39"/>
      <c r="C187" s="215" t="s">
        <v>250</v>
      </c>
      <c r="D187" s="215" t="s">
        <v>124</v>
      </c>
      <c r="E187" s="216" t="s">
        <v>251</v>
      </c>
      <c r="F187" s="217" t="s">
        <v>252</v>
      </c>
      <c r="G187" s="218" t="s">
        <v>183</v>
      </c>
      <c r="H187" s="219">
        <v>2.705</v>
      </c>
      <c r="I187" s="220"/>
      <c r="J187" s="221">
        <f>ROUND(I187*H187,2)</f>
        <v>0</v>
      </c>
      <c r="K187" s="222"/>
      <c r="L187" s="44"/>
      <c r="M187" s="223" t="s">
        <v>1</v>
      </c>
      <c r="N187" s="224" t="s">
        <v>38</v>
      </c>
      <c r="O187" s="91"/>
      <c r="P187" s="225">
        <f>O187*H187</f>
        <v>0</v>
      </c>
      <c r="Q187" s="225">
        <v>0.00075</v>
      </c>
      <c r="R187" s="225">
        <f>Q187*H187</f>
        <v>0.00202875</v>
      </c>
      <c r="S187" s="225">
        <v>0</v>
      </c>
      <c r="T187" s="226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7" t="s">
        <v>128</v>
      </c>
      <c r="AT187" s="227" t="s">
        <v>124</v>
      </c>
      <c r="AU187" s="227" t="s">
        <v>83</v>
      </c>
      <c r="AY187" s="17" t="s">
        <v>122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7" t="s">
        <v>81</v>
      </c>
      <c r="BK187" s="228">
        <f>ROUND(I187*H187,2)</f>
        <v>0</v>
      </c>
      <c r="BL187" s="17" t="s">
        <v>128</v>
      </c>
      <c r="BM187" s="227" t="s">
        <v>253</v>
      </c>
    </row>
    <row r="188" spans="1:47" s="2" customFormat="1" ht="12">
      <c r="A188" s="38"/>
      <c r="B188" s="39"/>
      <c r="C188" s="40"/>
      <c r="D188" s="229" t="s">
        <v>130</v>
      </c>
      <c r="E188" s="40"/>
      <c r="F188" s="230" t="s">
        <v>254</v>
      </c>
      <c r="G188" s="40"/>
      <c r="H188" s="40"/>
      <c r="I188" s="231"/>
      <c r="J188" s="40"/>
      <c r="K188" s="40"/>
      <c r="L188" s="44"/>
      <c r="M188" s="232"/>
      <c r="N188" s="233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130</v>
      </c>
      <c r="AU188" s="17" t="s">
        <v>83</v>
      </c>
    </row>
    <row r="189" spans="1:51" s="13" customFormat="1" ht="12">
      <c r="A189" s="13"/>
      <c r="B189" s="234"/>
      <c r="C189" s="235"/>
      <c r="D189" s="229" t="s">
        <v>173</v>
      </c>
      <c r="E189" s="236" t="s">
        <v>1</v>
      </c>
      <c r="F189" s="237" t="s">
        <v>255</v>
      </c>
      <c r="G189" s="235"/>
      <c r="H189" s="238">
        <v>2.705</v>
      </c>
      <c r="I189" s="239"/>
      <c r="J189" s="235"/>
      <c r="K189" s="235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173</v>
      </c>
      <c r="AU189" s="244" t="s">
        <v>83</v>
      </c>
      <c r="AV189" s="13" t="s">
        <v>83</v>
      </c>
      <c r="AW189" s="13" t="s">
        <v>30</v>
      </c>
      <c r="AX189" s="13" t="s">
        <v>81</v>
      </c>
      <c r="AY189" s="244" t="s">
        <v>122</v>
      </c>
    </row>
    <row r="190" spans="1:65" s="2" customFormat="1" ht="21.75" customHeight="1">
      <c r="A190" s="38"/>
      <c r="B190" s="39"/>
      <c r="C190" s="215" t="s">
        <v>256</v>
      </c>
      <c r="D190" s="215" t="s">
        <v>124</v>
      </c>
      <c r="E190" s="216" t="s">
        <v>257</v>
      </c>
      <c r="F190" s="217" t="s">
        <v>258</v>
      </c>
      <c r="G190" s="218" t="s">
        <v>139</v>
      </c>
      <c r="H190" s="219">
        <v>81</v>
      </c>
      <c r="I190" s="220"/>
      <c r="J190" s="221">
        <f>ROUND(I190*H190,2)</f>
        <v>0</v>
      </c>
      <c r="K190" s="222"/>
      <c r="L190" s="44"/>
      <c r="M190" s="223" t="s">
        <v>1</v>
      </c>
      <c r="N190" s="224" t="s">
        <v>38</v>
      </c>
      <c r="O190" s="91"/>
      <c r="P190" s="225">
        <f>O190*H190</f>
        <v>0</v>
      </c>
      <c r="Q190" s="225">
        <v>0</v>
      </c>
      <c r="R190" s="225">
        <f>Q190*H190</f>
        <v>0</v>
      </c>
      <c r="S190" s="225">
        <v>0</v>
      </c>
      <c r="T190" s="226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7" t="s">
        <v>128</v>
      </c>
      <c r="AT190" s="227" t="s">
        <v>124</v>
      </c>
      <c r="AU190" s="227" t="s">
        <v>83</v>
      </c>
      <c r="AY190" s="17" t="s">
        <v>122</v>
      </c>
      <c r="BE190" s="228">
        <f>IF(N190="základní",J190,0)</f>
        <v>0</v>
      </c>
      <c r="BF190" s="228">
        <f>IF(N190="snížená",J190,0)</f>
        <v>0</v>
      </c>
      <c r="BG190" s="228">
        <f>IF(N190="zákl. přenesená",J190,0)</f>
        <v>0</v>
      </c>
      <c r="BH190" s="228">
        <f>IF(N190="sníž. přenesená",J190,0)</f>
        <v>0</v>
      </c>
      <c r="BI190" s="228">
        <f>IF(N190="nulová",J190,0)</f>
        <v>0</v>
      </c>
      <c r="BJ190" s="17" t="s">
        <v>81</v>
      </c>
      <c r="BK190" s="228">
        <f>ROUND(I190*H190,2)</f>
        <v>0</v>
      </c>
      <c r="BL190" s="17" t="s">
        <v>128</v>
      </c>
      <c r="BM190" s="227" t="s">
        <v>259</v>
      </c>
    </row>
    <row r="191" spans="1:47" s="2" customFormat="1" ht="12">
      <c r="A191" s="38"/>
      <c r="B191" s="39"/>
      <c r="C191" s="40"/>
      <c r="D191" s="229" t="s">
        <v>130</v>
      </c>
      <c r="E191" s="40"/>
      <c r="F191" s="230" t="s">
        <v>260</v>
      </c>
      <c r="G191" s="40"/>
      <c r="H191" s="40"/>
      <c r="I191" s="231"/>
      <c r="J191" s="40"/>
      <c r="K191" s="40"/>
      <c r="L191" s="44"/>
      <c r="M191" s="232"/>
      <c r="N191" s="233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130</v>
      </c>
      <c r="AU191" s="17" t="s">
        <v>83</v>
      </c>
    </row>
    <row r="192" spans="1:51" s="13" customFormat="1" ht="12">
      <c r="A192" s="13"/>
      <c r="B192" s="234"/>
      <c r="C192" s="235"/>
      <c r="D192" s="229" t="s">
        <v>173</v>
      </c>
      <c r="E192" s="236" t="s">
        <v>1</v>
      </c>
      <c r="F192" s="237" t="s">
        <v>261</v>
      </c>
      <c r="G192" s="235"/>
      <c r="H192" s="238">
        <v>58.5</v>
      </c>
      <c r="I192" s="239"/>
      <c r="J192" s="235"/>
      <c r="K192" s="235"/>
      <c r="L192" s="240"/>
      <c r="M192" s="241"/>
      <c r="N192" s="242"/>
      <c r="O192" s="242"/>
      <c r="P192" s="242"/>
      <c r="Q192" s="242"/>
      <c r="R192" s="242"/>
      <c r="S192" s="242"/>
      <c r="T192" s="24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4" t="s">
        <v>173</v>
      </c>
      <c r="AU192" s="244" t="s">
        <v>83</v>
      </c>
      <c r="AV192" s="13" t="s">
        <v>83</v>
      </c>
      <c r="AW192" s="13" t="s">
        <v>30</v>
      </c>
      <c r="AX192" s="13" t="s">
        <v>73</v>
      </c>
      <c r="AY192" s="244" t="s">
        <v>122</v>
      </c>
    </row>
    <row r="193" spans="1:51" s="13" customFormat="1" ht="12">
      <c r="A193" s="13"/>
      <c r="B193" s="234"/>
      <c r="C193" s="235"/>
      <c r="D193" s="229" t="s">
        <v>173</v>
      </c>
      <c r="E193" s="236" t="s">
        <v>1</v>
      </c>
      <c r="F193" s="237" t="s">
        <v>262</v>
      </c>
      <c r="G193" s="235"/>
      <c r="H193" s="238">
        <v>22.5</v>
      </c>
      <c r="I193" s="239"/>
      <c r="J193" s="235"/>
      <c r="K193" s="235"/>
      <c r="L193" s="240"/>
      <c r="M193" s="241"/>
      <c r="N193" s="242"/>
      <c r="O193" s="242"/>
      <c r="P193" s="242"/>
      <c r="Q193" s="242"/>
      <c r="R193" s="242"/>
      <c r="S193" s="242"/>
      <c r="T193" s="24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4" t="s">
        <v>173</v>
      </c>
      <c r="AU193" s="244" t="s">
        <v>83</v>
      </c>
      <c r="AV193" s="13" t="s">
        <v>83</v>
      </c>
      <c r="AW193" s="13" t="s">
        <v>30</v>
      </c>
      <c r="AX193" s="13" t="s">
        <v>73</v>
      </c>
      <c r="AY193" s="244" t="s">
        <v>122</v>
      </c>
    </row>
    <row r="194" spans="1:51" s="15" customFormat="1" ht="12">
      <c r="A194" s="15"/>
      <c r="B194" s="267"/>
      <c r="C194" s="268"/>
      <c r="D194" s="229" t="s">
        <v>173</v>
      </c>
      <c r="E194" s="269" t="s">
        <v>1</v>
      </c>
      <c r="F194" s="270" t="s">
        <v>263</v>
      </c>
      <c r="G194" s="268"/>
      <c r="H194" s="271">
        <v>81</v>
      </c>
      <c r="I194" s="272"/>
      <c r="J194" s="268"/>
      <c r="K194" s="268"/>
      <c r="L194" s="273"/>
      <c r="M194" s="274"/>
      <c r="N194" s="275"/>
      <c r="O194" s="275"/>
      <c r="P194" s="275"/>
      <c r="Q194" s="275"/>
      <c r="R194" s="275"/>
      <c r="S194" s="275"/>
      <c r="T194" s="276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77" t="s">
        <v>173</v>
      </c>
      <c r="AU194" s="277" t="s">
        <v>83</v>
      </c>
      <c r="AV194" s="15" t="s">
        <v>128</v>
      </c>
      <c r="AW194" s="15" t="s">
        <v>30</v>
      </c>
      <c r="AX194" s="15" t="s">
        <v>81</v>
      </c>
      <c r="AY194" s="277" t="s">
        <v>122</v>
      </c>
    </row>
    <row r="195" spans="1:65" s="2" customFormat="1" ht="16.5" customHeight="1">
      <c r="A195" s="38"/>
      <c r="B195" s="39"/>
      <c r="C195" s="245" t="s">
        <v>264</v>
      </c>
      <c r="D195" s="245" t="s">
        <v>193</v>
      </c>
      <c r="E195" s="246" t="s">
        <v>265</v>
      </c>
      <c r="F195" s="247" t="s">
        <v>266</v>
      </c>
      <c r="G195" s="248" t="s">
        <v>183</v>
      </c>
      <c r="H195" s="249">
        <v>2.705</v>
      </c>
      <c r="I195" s="250"/>
      <c r="J195" s="251">
        <f>ROUND(I195*H195,2)</f>
        <v>0</v>
      </c>
      <c r="K195" s="252"/>
      <c r="L195" s="253"/>
      <c r="M195" s="254" t="s">
        <v>1</v>
      </c>
      <c r="N195" s="255" t="s">
        <v>38</v>
      </c>
      <c r="O195" s="91"/>
      <c r="P195" s="225">
        <f>O195*H195</f>
        <v>0</v>
      </c>
      <c r="Q195" s="225">
        <v>1</v>
      </c>
      <c r="R195" s="225">
        <f>Q195*H195</f>
        <v>2.705</v>
      </c>
      <c r="S195" s="225">
        <v>0</v>
      </c>
      <c r="T195" s="226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7" t="s">
        <v>196</v>
      </c>
      <c r="AT195" s="227" t="s">
        <v>193</v>
      </c>
      <c r="AU195" s="227" t="s">
        <v>83</v>
      </c>
      <c r="AY195" s="17" t="s">
        <v>122</v>
      </c>
      <c r="BE195" s="228">
        <f>IF(N195="základní",J195,0)</f>
        <v>0</v>
      </c>
      <c r="BF195" s="228">
        <f>IF(N195="snížená",J195,0)</f>
        <v>0</v>
      </c>
      <c r="BG195" s="228">
        <f>IF(N195="zákl. přenesená",J195,0)</f>
        <v>0</v>
      </c>
      <c r="BH195" s="228">
        <f>IF(N195="sníž. přenesená",J195,0)</f>
        <v>0</v>
      </c>
      <c r="BI195" s="228">
        <f>IF(N195="nulová",J195,0)</f>
        <v>0</v>
      </c>
      <c r="BJ195" s="17" t="s">
        <v>81</v>
      </c>
      <c r="BK195" s="228">
        <f>ROUND(I195*H195,2)</f>
        <v>0</v>
      </c>
      <c r="BL195" s="17" t="s">
        <v>128</v>
      </c>
      <c r="BM195" s="227" t="s">
        <v>267</v>
      </c>
    </row>
    <row r="196" spans="1:47" s="2" customFormat="1" ht="12">
      <c r="A196" s="38"/>
      <c r="B196" s="39"/>
      <c r="C196" s="40"/>
      <c r="D196" s="229" t="s">
        <v>130</v>
      </c>
      <c r="E196" s="40"/>
      <c r="F196" s="230" t="s">
        <v>266</v>
      </c>
      <c r="G196" s="40"/>
      <c r="H196" s="40"/>
      <c r="I196" s="231"/>
      <c r="J196" s="40"/>
      <c r="K196" s="40"/>
      <c r="L196" s="44"/>
      <c r="M196" s="232"/>
      <c r="N196" s="233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130</v>
      </c>
      <c r="AU196" s="17" t="s">
        <v>83</v>
      </c>
    </row>
    <row r="197" spans="1:51" s="13" customFormat="1" ht="12">
      <c r="A197" s="13"/>
      <c r="B197" s="234"/>
      <c r="C197" s="235"/>
      <c r="D197" s="229" t="s">
        <v>173</v>
      </c>
      <c r="E197" s="235"/>
      <c r="F197" s="237" t="s">
        <v>268</v>
      </c>
      <c r="G197" s="235"/>
      <c r="H197" s="238">
        <v>2.705</v>
      </c>
      <c r="I197" s="239"/>
      <c r="J197" s="235"/>
      <c r="K197" s="235"/>
      <c r="L197" s="240"/>
      <c r="M197" s="241"/>
      <c r="N197" s="242"/>
      <c r="O197" s="242"/>
      <c r="P197" s="242"/>
      <c r="Q197" s="242"/>
      <c r="R197" s="242"/>
      <c r="S197" s="242"/>
      <c r="T197" s="24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4" t="s">
        <v>173</v>
      </c>
      <c r="AU197" s="244" t="s">
        <v>83</v>
      </c>
      <c r="AV197" s="13" t="s">
        <v>83</v>
      </c>
      <c r="AW197" s="13" t="s">
        <v>4</v>
      </c>
      <c r="AX197" s="13" t="s">
        <v>81</v>
      </c>
      <c r="AY197" s="244" t="s">
        <v>122</v>
      </c>
    </row>
    <row r="198" spans="1:65" s="2" customFormat="1" ht="21.75" customHeight="1">
      <c r="A198" s="38"/>
      <c r="B198" s="39"/>
      <c r="C198" s="215" t="s">
        <v>269</v>
      </c>
      <c r="D198" s="215" t="s">
        <v>124</v>
      </c>
      <c r="E198" s="216" t="s">
        <v>270</v>
      </c>
      <c r="F198" s="217" t="s">
        <v>271</v>
      </c>
      <c r="G198" s="218" t="s">
        <v>144</v>
      </c>
      <c r="H198" s="219">
        <v>3.967</v>
      </c>
      <c r="I198" s="220"/>
      <c r="J198" s="221">
        <f>ROUND(I198*H198,2)</f>
        <v>0</v>
      </c>
      <c r="K198" s="222"/>
      <c r="L198" s="44"/>
      <c r="M198" s="223" t="s">
        <v>1</v>
      </c>
      <c r="N198" s="224" t="s">
        <v>38</v>
      </c>
      <c r="O198" s="91"/>
      <c r="P198" s="225">
        <f>O198*H198</f>
        <v>0</v>
      </c>
      <c r="Q198" s="225">
        <v>2.45329</v>
      </c>
      <c r="R198" s="225">
        <f>Q198*H198</f>
        <v>9.73220143</v>
      </c>
      <c r="S198" s="225">
        <v>0</v>
      </c>
      <c r="T198" s="226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7" t="s">
        <v>128</v>
      </c>
      <c r="AT198" s="227" t="s">
        <v>124</v>
      </c>
      <c r="AU198" s="227" t="s">
        <v>83</v>
      </c>
      <c r="AY198" s="17" t="s">
        <v>122</v>
      </c>
      <c r="BE198" s="228">
        <f>IF(N198="základní",J198,0)</f>
        <v>0</v>
      </c>
      <c r="BF198" s="228">
        <f>IF(N198="snížená",J198,0)</f>
        <v>0</v>
      </c>
      <c r="BG198" s="228">
        <f>IF(N198="zákl. přenesená",J198,0)</f>
        <v>0</v>
      </c>
      <c r="BH198" s="228">
        <f>IF(N198="sníž. přenesená",J198,0)</f>
        <v>0</v>
      </c>
      <c r="BI198" s="228">
        <f>IF(N198="nulová",J198,0)</f>
        <v>0</v>
      </c>
      <c r="BJ198" s="17" t="s">
        <v>81</v>
      </c>
      <c r="BK198" s="228">
        <f>ROUND(I198*H198,2)</f>
        <v>0</v>
      </c>
      <c r="BL198" s="17" t="s">
        <v>128</v>
      </c>
      <c r="BM198" s="227" t="s">
        <v>272</v>
      </c>
    </row>
    <row r="199" spans="1:47" s="2" customFormat="1" ht="12">
      <c r="A199" s="38"/>
      <c r="B199" s="39"/>
      <c r="C199" s="40"/>
      <c r="D199" s="229" t="s">
        <v>130</v>
      </c>
      <c r="E199" s="40"/>
      <c r="F199" s="230" t="s">
        <v>273</v>
      </c>
      <c r="G199" s="40"/>
      <c r="H199" s="40"/>
      <c r="I199" s="231"/>
      <c r="J199" s="40"/>
      <c r="K199" s="40"/>
      <c r="L199" s="44"/>
      <c r="M199" s="232"/>
      <c r="N199" s="233"/>
      <c r="O199" s="91"/>
      <c r="P199" s="91"/>
      <c r="Q199" s="91"/>
      <c r="R199" s="91"/>
      <c r="S199" s="91"/>
      <c r="T199" s="92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130</v>
      </c>
      <c r="AU199" s="17" t="s">
        <v>83</v>
      </c>
    </row>
    <row r="200" spans="1:51" s="13" customFormat="1" ht="12">
      <c r="A200" s="13"/>
      <c r="B200" s="234"/>
      <c r="C200" s="235"/>
      <c r="D200" s="229" t="s">
        <v>173</v>
      </c>
      <c r="E200" s="236" t="s">
        <v>1</v>
      </c>
      <c r="F200" s="237" t="s">
        <v>274</v>
      </c>
      <c r="G200" s="235"/>
      <c r="H200" s="238">
        <v>3.967</v>
      </c>
      <c r="I200" s="239"/>
      <c r="J200" s="235"/>
      <c r="K200" s="235"/>
      <c r="L200" s="240"/>
      <c r="M200" s="241"/>
      <c r="N200" s="242"/>
      <c r="O200" s="242"/>
      <c r="P200" s="242"/>
      <c r="Q200" s="242"/>
      <c r="R200" s="242"/>
      <c r="S200" s="242"/>
      <c r="T200" s="24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4" t="s">
        <v>173</v>
      </c>
      <c r="AU200" s="244" t="s">
        <v>83</v>
      </c>
      <c r="AV200" s="13" t="s">
        <v>83</v>
      </c>
      <c r="AW200" s="13" t="s">
        <v>30</v>
      </c>
      <c r="AX200" s="13" t="s">
        <v>81</v>
      </c>
      <c r="AY200" s="244" t="s">
        <v>122</v>
      </c>
    </row>
    <row r="201" spans="1:65" s="2" customFormat="1" ht="16.5" customHeight="1">
      <c r="A201" s="38"/>
      <c r="B201" s="39"/>
      <c r="C201" s="215" t="s">
        <v>275</v>
      </c>
      <c r="D201" s="215" t="s">
        <v>124</v>
      </c>
      <c r="E201" s="216" t="s">
        <v>276</v>
      </c>
      <c r="F201" s="217" t="s">
        <v>277</v>
      </c>
      <c r="G201" s="218" t="s">
        <v>183</v>
      </c>
      <c r="H201" s="219">
        <v>0.084</v>
      </c>
      <c r="I201" s="220"/>
      <c r="J201" s="221">
        <f>ROUND(I201*H201,2)</f>
        <v>0</v>
      </c>
      <c r="K201" s="222"/>
      <c r="L201" s="44"/>
      <c r="M201" s="223" t="s">
        <v>1</v>
      </c>
      <c r="N201" s="224" t="s">
        <v>38</v>
      </c>
      <c r="O201" s="91"/>
      <c r="P201" s="225">
        <f>O201*H201</f>
        <v>0</v>
      </c>
      <c r="Q201" s="225">
        <v>1.06277</v>
      </c>
      <c r="R201" s="225">
        <f>Q201*H201</f>
        <v>0.08927268000000001</v>
      </c>
      <c r="S201" s="225">
        <v>0</v>
      </c>
      <c r="T201" s="226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7" t="s">
        <v>128</v>
      </c>
      <c r="AT201" s="227" t="s">
        <v>124</v>
      </c>
      <c r="AU201" s="227" t="s">
        <v>83</v>
      </c>
      <c r="AY201" s="17" t="s">
        <v>122</v>
      </c>
      <c r="BE201" s="228">
        <f>IF(N201="základní",J201,0)</f>
        <v>0</v>
      </c>
      <c r="BF201" s="228">
        <f>IF(N201="snížená",J201,0)</f>
        <v>0</v>
      </c>
      <c r="BG201" s="228">
        <f>IF(N201="zákl. přenesená",J201,0)</f>
        <v>0</v>
      </c>
      <c r="BH201" s="228">
        <f>IF(N201="sníž. přenesená",J201,0)</f>
        <v>0</v>
      </c>
      <c r="BI201" s="228">
        <f>IF(N201="nulová",J201,0)</f>
        <v>0</v>
      </c>
      <c r="BJ201" s="17" t="s">
        <v>81</v>
      </c>
      <c r="BK201" s="228">
        <f>ROUND(I201*H201,2)</f>
        <v>0</v>
      </c>
      <c r="BL201" s="17" t="s">
        <v>128</v>
      </c>
      <c r="BM201" s="227" t="s">
        <v>278</v>
      </c>
    </row>
    <row r="202" spans="1:47" s="2" customFormat="1" ht="12">
      <c r="A202" s="38"/>
      <c r="B202" s="39"/>
      <c r="C202" s="40"/>
      <c r="D202" s="229" t="s">
        <v>130</v>
      </c>
      <c r="E202" s="40"/>
      <c r="F202" s="230" t="s">
        <v>279</v>
      </c>
      <c r="G202" s="40"/>
      <c r="H202" s="40"/>
      <c r="I202" s="231"/>
      <c r="J202" s="40"/>
      <c r="K202" s="40"/>
      <c r="L202" s="44"/>
      <c r="M202" s="232"/>
      <c r="N202" s="233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130</v>
      </c>
      <c r="AU202" s="17" t="s">
        <v>83</v>
      </c>
    </row>
    <row r="203" spans="1:51" s="13" customFormat="1" ht="12">
      <c r="A203" s="13"/>
      <c r="B203" s="234"/>
      <c r="C203" s="235"/>
      <c r="D203" s="229" t="s">
        <v>173</v>
      </c>
      <c r="E203" s="236" t="s">
        <v>1</v>
      </c>
      <c r="F203" s="237" t="s">
        <v>280</v>
      </c>
      <c r="G203" s="235"/>
      <c r="H203" s="238">
        <v>0.084</v>
      </c>
      <c r="I203" s="239"/>
      <c r="J203" s="235"/>
      <c r="K203" s="235"/>
      <c r="L203" s="240"/>
      <c r="M203" s="241"/>
      <c r="N203" s="242"/>
      <c r="O203" s="242"/>
      <c r="P203" s="242"/>
      <c r="Q203" s="242"/>
      <c r="R203" s="242"/>
      <c r="S203" s="242"/>
      <c r="T203" s="24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4" t="s">
        <v>173</v>
      </c>
      <c r="AU203" s="244" t="s">
        <v>83</v>
      </c>
      <c r="AV203" s="13" t="s">
        <v>83</v>
      </c>
      <c r="AW203" s="13" t="s">
        <v>30</v>
      </c>
      <c r="AX203" s="13" t="s">
        <v>73</v>
      </c>
      <c r="AY203" s="244" t="s">
        <v>122</v>
      </c>
    </row>
    <row r="204" spans="1:51" s="14" customFormat="1" ht="12">
      <c r="A204" s="14"/>
      <c r="B204" s="256"/>
      <c r="C204" s="257"/>
      <c r="D204" s="229" t="s">
        <v>173</v>
      </c>
      <c r="E204" s="258" t="s">
        <v>1</v>
      </c>
      <c r="F204" s="259" t="s">
        <v>238</v>
      </c>
      <c r="G204" s="257"/>
      <c r="H204" s="260">
        <v>0.084</v>
      </c>
      <c r="I204" s="261"/>
      <c r="J204" s="257"/>
      <c r="K204" s="257"/>
      <c r="L204" s="262"/>
      <c r="M204" s="263"/>
      <c r="N204" s="264"/>
      <c r="O204" s="264"/>
      <c r="P204" s="264"/>
      <c r="Q204" s="264"/>
      <c r="R204" s="264"/>
      <c r="S204" s="264"/>
      <c r="T204" s="265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6" t="s">
        <v>173</v>
      </c>
      <c r="AU204" s="266" t="s">
        <v>83</v>
      </c>
      <c r="AV204" s="14" t="s">
        <v>136</v>
      </c>
      <c r="AW204" s="14" t="s">
        <v>30</v>
      </c>
      <c r="AX204" s="14" t="s">
        <v>81</v>
      </c>
      <c r="AY204" s="266" t="s">
        <v>122</v>
      </c>
    </row>
    <row r="205" spans="1:63" s="12" customFormat="1" ht="22.8" customHeight="1">
      <c r="A205" s="12"/>
      <c r="B205" s="199"/>
      <c r="C205" s="200"/>
      <c r="D205" s="201" t="s">
        <v>72</v>
      </c>
      <c r="E205" s="213" t="s">
        <v>136</v>
      </c>
      <c r="F205" s="213" t="s">
        <v>281</v>
      </c>
      <c r="G205" s="200"/>
      <c r="H205" s="200"/>
      <c r="I205" s="203"/>
      <c r="J205" s="214">
        <f>BK205</f>
        <v>0</v>
      </c>
      <c r="K205" s="200"/>
      <c r="L205" s="205"/>
      <c r="M205" s="206"/>
      <c r="N205" s="207"/>
      <c r="O205" s="207"/>
      <c r="P205" s="208">
        <f>SUM(P206:P207)</f>
        <v>0</v>
      </c>
      <c r="Q205" s="207"/>
      <c r="R205" s="208">
        <f>SUM(R206:R207)</f>
        <v>9.517242119999999</v>
      </c>
      <c r="S205" s="207"/>
      <c r="T205" s="209">
        <f>SUM(T206:T207)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10" t="s">
        <v>81</v>
      </c>
      <c r="AT205" s="211" t="s">
        <v>72</v>
      </c>
      <c r="AU205" s="211" t="s">
        <v>81</v>
      </c>
      <c r="AY205" s="210" t="s">
        <v>122</v>
      </c>
      <c r="BK205" s="212">
        <f>SUM(BK206:BK207)</f>
        <v>0</v>
      </c>
    </row>
    <row r="206" spans="1:65" s="2" customFormat="1" ht="16.5" customHeight="1">
      <c r="A206" s="38"/>
      <c r="B206" s="39"/>
      <c r="C206" s="215" t="s">
        <v>282</v>
      </c>
      <c r="D206" s="215" t="s">
        <v>124</v>
      </c>
      <c r="E206" s="216" t="s">
        <v>283</v>
      </c>
      <c r="F206" s="217" t="s">
        <v>284</v>
      </c>
      <c r="G206" s="218" t="s">
        <v>144</v>
      </c>
      <c r="H206" s="219">
        <v>4.218</v>
      </c>
      <c r="I206" s="220"/>
      <c r="J206" s="221">
        <f>ROUND(I206*H206,2)</f>
        <v>0</v>
      </c>
      <c r="K206" s="222"/>
      <c r="L206" s="44"/>
      <c r="M206" s="223" t="s">
        <v>1</v>
      </c>
      <c r="N206" s="224" t="s">
        <v>38</v>
      </c>
      <c r="O206" s="91"/>
      <c r="P206" s="225">
        <f>O206*H206</f>
        <v>0</v>
      </c>
      <c r="Q206" s="225">
        <v>2.25634</v>
      </c>
      <c r="R206" s="225">
        <f>Q206*H206</f>
        <v>9.517242119999999</v>
      </c>
      <c r="S206" s="225">
        <v>0</v>
      </c>
      <c r="T206" s="226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7" t="s">
        <v>128</v>
      </c>
      <c r="AT206" s="227" t="s">
        <v>124</v>
      </c>
      <c r="AU206" s="227" t="s">
        <v>83</v>
      </c>
      <c r="AY206" s="17" t="s">
        <v>122</v>
      </c>
      <c r="BE206" s="228">
        <f>IF(N206="základní",J206,0)</f>
        <v>0</v>
      </c>
      <c r="BF206" s="228">
        <f>IF(N206="snížená",J206,0)</f>
        <v>0</v>
      </c>
      <c r="BG206" s="228">
        <f>IF(N206="zákl. přenesená",J206,0)</f>
        <v>0</v>
      </c>
      <c r="BH206" s="228">
        <f>IF(N206="sníž. přenesená",J206,0)</f>
        <v>0</v>
      </c>
      <c r="BI206" s="228">
        <f>IF(N206="nulová",J206,0)</f>
        <v>0</v>
      </c>
      <c r="BJ206" s="17" t="s">
        <v>81</v>
      </c>
      <c r="BK206" s="228">
        <f>ROUND(I206*H206,2)</f>
        <v>0</v>
      </c>
      <c r="BL206" s="17" t="s">
        <v>128</v>
      </c>
      <c r="BM206" s="227" t="s">
        <v>285</v>
      </c>
    </row>
    <row r="207" spans="1:47" s="2" customFormat="1" ht="12">
      <c r="A207" s="38"/>
      <c r="B207" s="39"/>
      <c r="C207" s="40"/>
      <c r="D207" s="229" t="s">
        <v>130</v>
      </c>
      <c r="E207" s="40"/>
      <c r="F207" s="230" t="s">
        <v>286</v>
      </c>
      <c r="G207" s="40"/>
      <c r="H207" s="40"/>
      <c r="I207" s="231"/>
      <c r="J207" s="40"/>
      <c r="K207" s="40"/>
      <c r="L207" s="44"/>
      <c r="M207" s="232"/>
      <c r="N207" s="233"/>
      <c r="O207" s="91"/>
      <c r="P207" s="91"/>
      <c r="Q207" s="91"/>
      <c r="R207" s="91"/>
      <c r="S207" s="91"/>
      <c r="T207" s="92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130</v>
      </c>
      <c r="AU207" s="17" t="s">
        <v>83</v>
      </c>
    </row>
    <row r="208" spans="1:63" s="12" customFormat="1" ht="22.8" customHeight="1">
      <c r="A208" s="12"/>
      <c r="B208" s="199"/>
      <c r="C208" s="200"/>
      <c r="D208" s="201" t="s">
        <v>72</v>
      </c>
      <c r="E208" s="213" t="s">
        <v>147</v>
      </c>
      <c r="F208" s="213" t="s">
        <v>287</v>
      </c>
      <c r="G208" s="200"/>
      <c r="H208" s="200"/>
      <c r="I208" s="203"/>
      <c r="J208" s="214">
        <f>BK208</f>
        <v>0</v>
      </c>
      <c r="K208" s="200"/>
      <c r="L208" s="205"/>
      <c r="M208" s="206"/>
      <c r="N208" s="207"/>
      <c r="O208" s="207"/>
      <c r="P208" s="208">
        <f>SUM(P209:P225)</f>
        <v>0</v>
      </c>
      <c r="Q208" s="207"/>
      <c r="R208" s="208">
        <f>SUM(R209:R225)</f>
        <v>7.3033079999999995</v>
      </c>
      <c r="S208" s="207"/>
      <c r="T208" s="209">
        <f>SUM(T209:T225)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10" t="s">
        <v>81</v>
      </c>
      <c r="AT208" s="211" t="s">
        <v>72</v>
      </c>
      <c r="AU208" s="211" t="s">
        <v>81</v>
      </c>
      <c r="AY208" s="210" t="s">
        <v>122</v>
      </c>
      <c r="BK208" s="212">
        <f>SUM(BK209:BK225)</f>
        <v>0</v>
      </c>
    </row>
    <row r="209" spans="1:65" s="2" customFormat="1" ht="16.5" customHeight="1">
      <c r="A209" s="38"/>
      <c r="B209" s="39"/>
      <c r="C209" s="215" t="s">
        <v>288</v>
      </c>
      <c r="D209" s="215" t="s">
        <v>124</v>
      </c>
      <c r="E209" s="216" t="s">
        <v>289</v>
      </c>
      <c r="F209" s="217" t="s">
        <v>290</v>
      </c>
      <c r="G209" s="218" t="s">
        <v>127</v>
      </c>
      <c r="H209" s="219">
        <v>4.1</v>
      </c>
      <c r="I209" s="220"/>
      <c r="J209" s="221">
        <f>ROUND(I209*H209,2)</f>
        <v>0</v>
      </c>
      <c r="K209" s="222"/>
      <c r="L209" s="44"/>
      <c r="M209" s="223" t="s">
        <v>1</v>
      </c>
      <c r="N209" s="224" t="s">
        <v>38</v>
      </c>
      <c r="O209" s="91"/>
      <c r="P209" s="225">
        <f>O209*H209</f>
        <v>0</v>
      </c>
      <c r="Q209" s="225">
        <v>0</v>
      </c>
      <c r="R209" s="225">
        <f>Q209*H209</f>
        <v>0</v>
      </c>
      <c r="S209" s="225">
        <v>0</v>
      </c>
      <c r="T209" s="226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7" t="s">
        <v>128</v>
      </c>
      <c r="AT209" s="227" t="s">
        <v>124</v>
      </c>
      <c r="AU209" s="227" t="s">
        <v>83</v>
      </c>
      <c r="AY209" s="17" t="s">
        <v>122</v>
      </c>
      <c r="BE209" s="228">
        <f>IF(N209="základní",J209,0)</f>
        <v>0</v>
      </c>
      <c r="BF209" s="228">
        <f>IF(N209="snížená",J209,0)</f>
        <v>0</v>
      </c>
      <c r="BG209" s="228">
        <f>IF(N209="zákl. přenesená",J209,0)</f>
        <v>0</v>
      </c>
      <c r="BH209" s="228">
        <f>IF(N209="sníž. přenesená",J209,0)</f>
        <v>0</v>
      </c>
      <c r="BI209" s="228">
        <f>IF(N209="nulová",J209,0)</f>
        <v>0</v>
      </c>
      <c r="BJ209" s="17" t="s">
        <v>81</v>
      </c>
      <c r="BK209" s="228">
        <f>ROUND(I209*H209,2)</f>
        <v>0</v>
      </c>
      <c r="BL209" s="17" t="s">
        <v>128</v>
      </c>
      <c r="BM209" s="227" t="s">
        <v>291</v>
      </c>
    </row>
    <row r="210" spans="1:47" s="2" customFormat="1" ht="12">
      <c r="A210" s="38"/>
      <c r="B210" s="39"/>
      <c r="C210" s="40"/>
      <c r="D210" s="229" t="s">
        <v>130</v>
      </c>
      <c r="E210" s="40"/>
      <c r="F210" s="230" t="s">
        <v>292</v>
      </c>
      <c r="G210" s="40"/>
      <c r="H210" s="40"/>
      <c r="I210" s="231"/>
      <c r="J210" s="40"/>
      <c r="K210" s="40"/>
      <c r="L210" s="44"/>
      <c r="M210" s="232"/>
      <c r="N210" s="233"/>
      <c r="O210" s="91"/>
      <c r="P210" s="91"/>
      <c r="Q210" s="91"/>
      <c r="R210" s="91"/>
      <c r="S210" s="91"/>
      <c r="T210" s="92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130</v>
      </c>
      <c r="AU210" s="17" t="s">
        <v>83</v>
      </c>
    </row>
    <row r="211" spans="1:65" s="2" customFormat="1" ht="16.5" customHeight="1">
      <c r="A211" s="38"/>
      <c r="B211" s="39"/>
      <c r="C211" s="215" t="s">
        <v>293</v>
      </c>
      <c r="D211" s="215" t="s">
        <v>124</v>
      </c>
      <c r="E211" s="216" t="s">
        <v>294</v>
      </c>
      <c r="F211" s="217" t="s">
        <v>295</v>
      </c>
      <c r="G211" s="218" t="s">
        <v>127</v>
      </c>
      <c r="H211" s="219">
        <v>11</v>
      </c>
      <c r="I211" s="220"/>
      <c r="J211" s="221">
        <f>ROUND(I211*H211,2)</f>
        <v>0</v>
      </c>
      <c r="K211" s="222"/>
      <c r="L211" s="44"/>
      <c r="M211" s="223" t="s">
        <v>1</v>
      </c>
      <c r="N211" s="224" t="s">
        <v>38</v>
      </c>
      <c r="O211" s="91"/>
      <c r="P211" s="225">
        <f>O211*H211</f>
        <v>0</v>
      </c>
      <c r="Q211" s="225">
        <v>0</v>
      </c>
      <c r="R211" s="225">
        <f>Q211*H211</f>
        <v>0</v>
      </c>
      <c r="S211" s="225">
        <v>0</v>
      </c>
      <c r="T211" s="226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7" t="s">
        <v>128</v>
      </c>
      <c r="AT211" s="227" t="s">
        <v>124</v>
      </c>
      <c r="AU211" s="227" t="s">
        <v>83</v>
      </c>
      <c r="AY211" s="17" t="s">
        <v>122</v>
      </c>
      <c r="BE211" s="228">
        <f>IF(N211="základní",J211,0)</f>
        <v>0</v>
      </c>
      <c r="BF211" s="228">
        <f>IF(N211="snížená",J211,0)</f>
        <v>0</v>
      </c>
      <c r="BG211" s="228">
        <f>IF(N211="zákl. přenesená",J211,0)</f>
        <v>0</v>
      </c>
      <c r="BH211" s="228">
        <f>IF(N211="sníž. přenesená",J211,0)</f>
        <v>0</v>
      </c>
      <c r="BI211" s="228">
        <f>IF(N211="nulová",J211,0)</f>
        <v>0</v>
      </c>
      <c r="BJ211" s="17" t="s">
        <v>81</v>
      </c>
      <c r="BK211" s="228">
        <f>ROUND(I211*H211,2)</f>
        <v>0</v>
      </c>
      <c r="BL211" s="17" t="s">
        <v>128</v>
      </c>
      <c r="BM211" s="227" t="s">
        <v>296</v>
      </c>
    </row>
    <row r="212" spans="1:47" s="2" customFormat="1" ht="12">
      <c r="A212" s="38"/>
      <c r="B212" s="39"/>
      <c r="C212" s="40"/>
      <c r="D212" s="229" t="s">
        <v>130</v>
      </c>
      <c r="E212" s="40"/>
      <c r="F212" s="230" t="s">
        <v>297</v>
      </c>
      <c r="G212" s="40"/>
      <c r="H212" s="40"/>
      <c r="I212" s="231"/>
      <c r="J212" s="40"/>
      <c r="K212" s="40"/>
      <c r="L212" s="44"/>
      <c r="M212" s="232"/>
      <c r="N212" s="233"/>
      <c r="O212" s="91"/>
      <c r="P212" s="91"/>
      <c r="Q212" s="91"/>
      <c r="R212" s="91"/>
      <c r="S212" s="91"/>
      <c r="T212" s="92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130</v>
      </c>
      <c r="AU212" s="17" t="s">
        <v>83</v>
      </c>
    </row>
    <row r="213" spans="1:51" s="13" customFormat="1" ht="12">
      <c r="A213" s="13"/>
      <c r="B213" s="234"/>
      <c r="C213" s="235"/>
      <c r="D213" s="229" t="s">
        <v>173</v>
      </c>
      <c r="E213" s="236" t="s">
        <v>1</v>
      </c>
      <c r="F213" s="237" t="s">
        <v>175</v>
      </c>
      <c r="G213" s="235"/>
      <c r="H213" s="238">
        <v>11</v>
      </c>
      <c r="I213" s="239"/>
      <c r="J213" s="235"/>
      <c r="K213" s="235"/>
      <c r="L213" s="240"/>
      <c r="M213" s="241"/>
      <c r="N213" s="242"/>
      <c r="O213" s="242"/>
      <c r="P213" s="242"/>
      <c r="Q213" s="242"/>
      <c r="R213" s="242"/>
      <c r="S213" s="242"/>
      <c r="T213" s="24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4" t="s">
        <v>173</v>
      </c>
      <c r="AU213" s="244" t="s">
        <v>83</v>
      </c>
      <c r="AV213" s="13" t="s">
        <v>83</v>
      </c>
      <c r="AW213" s="13" t="s">
        <v>30</v>
      </c>
      <c r="AX213" s="13" t="s">
        <v>81</v>
      </c>
      <c r="AY213" s="244" t="s">
        <v>122</v>
      </c>
    </row>
    <row r="214" spans="1:65" s="2" customFormat="1" ht="21.75" customHeight="1">
      <c r="A214" s="38"/>
      <c r="B214" s="39"/>
      <c r="C214" s="215" t="s">
        <v>298</v>
      </c>
      <c r="D214" s="215" t="s">
        <v>124</v>
      </c>
      <c r="E214" s="216" t="s">
        <v>299</v>
      </c>
      <c r="F214" s="217" t="s">
        <v>300</v>
      </c>
      <c r="G214" s="218" t="s">
        <v>127</v>
      </c>
      <c r="H214" s="219">
        <v>11</v>
      </c>
      <c r="I214" s="220"/>
      <c r="J214" s="221">
        <f>ROUND(I214*H214,2)</f>
        <v>0</v>
      </c>
      <c r="K214" s="222"/>
      <c r="L214" s="44"/>
      <c r="M214" s="223" t="s">
        <v>1</v>
      </c>
      <c r="N214" s="224" t="s">
        <v>38</v>
      </c>
      <c r="O214" s="91"/>
      <c r="P214" s="225">
        <f>O214*H214</f>
        <v>0</v>
      </c>
      <c r="Q214" s="225">
        <v>0</v>
      </c>
      <c r="R214" s="225">
        <f>Q214*H214</f>
        <v>0</v>
      </c>
      <c r="S214" s="225">
        <v>0</v>
      </c>
      <c r="T214" s="226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7" t="s">
        <v>128</v>
      </c>
      <c r="AT214" s="227" t="s">
        <v>124</v>
      </c>
      <c r="AU214" s="227" t="s">
        <v>83</v>
      </c>
      <c r="AY214" s="17" t="s">
        <v>122</v>
      </c>
      <c r="BE214" s="228">
        <f>IF(N214="základní",J214,0)</f>
        <v>0</v>
      </c>
      <c r="BF214" s="228">
        <f>IF(N214="snížená",J214,0)</f>
        <v>0</v>
      </c>
      <c r="BG214" s="228">
        <f>IF(N214="zákl. přenesená",J214,0)</f>
        <v>0</v>
      </c>
      <c r="BH214" s="228">
        <f>IF(N214="sníž. přenesená",J214,0)</f>
        <v>0</v>
      </c>
      <c r="BI214" s="228">
        <f>IF(N214="nulová",J214,0)</f>
        <v>0</v>
      </c>
      <c r="BJ214" s="17" t="s">
        <v>81</v>
      </c>
      <c r="BK214" s="228">
        <f>ROUND(I214*H214,2)</f>
        <v>0</v>
      </c>
      <c r="BL214" s="17" t="s">
        <v>128</v>
      </c>
      <c r="BM214" s="227" t="s">
        <v>301</v>
      </c>
    </row>
    <row r="215" spans="1:47" s="2" customFormat="1" ht="12">
      <c r="A215" s="38"/>
      <c r="B215" s="39"/>
      <c r="C215" s="40"/>
      <c r="D215" s="229" t="s">
        <v>130</v>
      </c>
      <c r="E215" s="40"/>
      <c r="F215" s="230" t="s">
        <v>302</v>
      </c>
      <c r="G215" s="40"/>
      <c r="H215" s="40"/>
      <c r="I215" s="231"/>
      <c r="J215" s="40"/>
      <c r="K215" s="40"/>
      <c r="L215" s="44"/>
      <c r="M215" s="232"/>
      <c r="N215" s="233"/>
      <c r="O215" s="91"/>
      <c r="P215" s="91"/>
      <c r="Q215" s="91"/>
      <c r="R215" s="91"/>
      <c r="S215" s="91"/>
      <c r="T215" s="92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130</v>
      </c>
      <c r="AU215" s="17" t="s">
        <v>83</v>
      </c>
    </row>
    <row r="216" spans="1:65" s="2" customFormat="1" ht="21.75" customHeight="1">
      <c r="A216" s="38"/>
      <c r="B216" s="39"/>
      <c r="C216" s="215" t="s">
        <v>303</v>
      </c>
      <c r="D216" s="215" t="s">
        <v>124</v>
      </c>
      <c r="E216" s="216" t="s">
        <v>304</v>
      </c>
      <c r="F216" s="217" t="s">
        <v>305</v>
      </c>
      <c r="G216" s="218" t="s">
        <v>127</v>
      </c>
      <c r="H216" s="219">
        <v>11</v>
      </c>
      <c r="I216" s="220"/>
      <c r="J216" s="221">
        <f>ROUND(I216*H216,2)</f>
        <v>0</v>
      </c>
      <c r="K216" s="222"/>
      <c r="L216" s="44"/>
      <c r="M216" s="223" t="s">
        <v>1</v>
      </c>
      <c r="N216" s="224" t="s">
        <v>38</v>
      </c>
      <c r="O216" s="91"/>
      <c r="P216" s="225">
        <f>O216*H216</f>
        <v>0</v>
      </c>
      <c r="Q216" s="225">
        <v>0</v>
      </c>
      <c r="R216" s="225">
        <f>Q216*H216</f>
        <v>0</v>
      </c>
      <c r="S216" s="225">
        <v>0</v>
      </c>
      <c r="T216" s="226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7" t="s">
        <v>128</v>
      </c>
      <c r="AT216" s="227" t="s">
        <v>124</v>
      </c>
      <c r="AU216" s="227" t="s">
        <v>83</v>
      </c>
      <c r="AY216" s="17" t="s">
        <v>122</v>
      </c>
      <c r="BE216" s="228">
        <f>IF(N216="základní",J216,0)</f>
        <v>0</v>
      </c>
      <c r="BF216" s="228">
        <f>IF(N216="snížená",J216,0)</f>
        <v>0</v>
      </c>
      <c r="BG216" s="228">
        <f>IF(N216="zákl. přenesená",J216,0)</f>
        <v>0</v>
      </c>
      <c r="BH216" s="228">
        <f>IF(N216="sníž. přenesená",J216,0)</f>
        <v>0</v>
      </c>
      <c r="BI216" s="228">
        <f>IF(N216="nulová",J216,0)</f>
        <v>0</v>
      </c>
      <c r="BJ216" s="17" t="s">
        <v>81</v>
      </c>
      <c r="BK216" s="228">
        <f>ROUND(I216*H216,2)</f>
        <v>0</v>
      </c>
      <c r="BL216" s="17" t="s">
        <v>128</v>
      </c>
      <c r="BM216" s="227" t="s">
        <v>306</v>
      </c>
    </row>
    <row r="217" spans="1:47" s="2" customFormat="1" ht="12">
      <c r="A217" s="38"/>
      <c r="B217" s="39"/>
      <c r="C217" s="40"/>
      <c r="D217" s="229" t="s">
        <v>130</v>
      </c>
      <c r="E217" s="40"/>
      <c r="F217" s="230" t="s">
        <v>307</v>
      </c>
      <c r="G217" s="40"/>
      <c r="H217" s="40"/>
      <c r="I217" s="231"/>
      <c r="J217" s="40"/>
      <c r="K217" s="40"/>
      <c r="L217" s="44"/>
      <c r="M217" s="232"/>
      <c r="N217" s="233"/>
      <c r="O217" s="91"/>
      <c r="P217" s="91"/>
      <c r="Q217" s="91"/>
      <c r="R217" s="91"/>
      <c r="S217" s="91"/>
      <c r="T217" s="92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130</v>
      </c>
      <c r="AU217" s="17" t="s">
        <v>83</v>
      </c>
    </row>
    <row r="218" spans="1:65" s="2" customFormat="1" ht="21.75" customHeight="1">
      <c r="A218" s="38"/>
      <c r="B218" s="39"/>
      <c r="C218" s="215" t="s">
        <v>308</v>
      </c>
      <c r="D218" s="215" t="s">
        <v>124</v>
      </c>
      <c r="E218" s="216" t="s">
        <v>309</v>
      </c>
      <c r="F218" s="217" t="s">
        <v>310</v>
      </c>
      <c r="G218" s="218" t="s">
        <v>127</v>
      </c>
      <c r="H218" s="219">
        <v>4.1</v>
      </c>
      <c r="I218" s="220"/>
      <c r="J218" s="221">
        <f>ROUND(I218*H218,2)</f>
        <v>0</v>
      </c>
      <c r="K218" s="222"/>
      <c r="L218" s="44"/>
      <c r="M218" s="223" t="s">
        <v>1</v>
      </c>
      <c r="N218" s="224" t="s">
        <v>38</v>
      </c>
      <c r="O218" s="91"/>
      <c r="P218" s="225">
        <f>O218*H218</f>
        <v>0</v>
      </c>
      <c r="Q218" s="225">
        <v>0.167</v>
      </c>
      <c r="R218" s="225">
        <f>Q218*H218</f>
        <v>0.6847</v>
      </c>
      <c r="S218" s="225">
        <v>0</v>
      </c>
      <c r="T218" s="226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7" t="s">
        <v>128</v>
      </c>
      <c r="AT218" s="227" t="s">
        <v>124</v>
      </c>
      <c r="AU218" s="227" t="s">
        <v>83</v>
      </c>
      <c r="AY218" s="17" t="s">
        <v>122</v>
      </c>
      <c r="BE218" s="228">
        <f>IF(N218="základní",J218,0)</f>
        <v>0</v>
      </c>
      <c r="BF218" s="228">
        <f>IF(N218="snížená",J218,0)</f>
        <v>0</v>
      </c>
      <c r="BG218" s="228">
        <f>IF(N218="zákl. přenesená",J218,0)</f>
        <v>0</v>
      </c>
      <c r="BH218" s="228">
        <f>IF(N218="sníž. přenesená",J218,0)</f>
        <v>0</v>
      </c>
      <c r="BI218" s="228">
        <f>IF(N218="nulová",J218,0)</f>
        <v>0</v>
      </c>
      <c r="BJ218" s="17" t="s">
        <v>81</v>
      </c>
      <c r="BK218" s="228">
        <f>ROUND(I218*H218,2)</f>
        <v>0</v>
      </c>
      <c r="BL218" s="17" t="s">
        <v>128</v>
      </c>
      <c r="BM218" s="227" t="s">
        <v>311</v>
      </c>
    </row>
    <row r="219" spans="1:47" s="2" customFormat="1" ht="12">
      <c r="A219" s="38"/>
      <c r="B219" s="39"/>
      <c r="C219" s="40"/>
      <c r="D219" s="229" t="s">
        <v>130</v>
      </c>
      <c r="E219" s="40"/>
      <c r="F219" s="230" t="s">
        <v>312</v>
      </c>
      <c r="G219" s="40"/>
      <c r="H219" s="40"/>
      <c r="I219" s="231"/>
      <c r="J219" s="40"/>
      <c r="K219" s="40"/>
      <c r="L219" s="44"/>
      <c r="M219" s="232"/>
      <c r="N219" s="233"/>
      <c r="O219" s="91"/>
      <c r="P219" s="91"/>
      <c r="Q219" s="91"/>
      <c r="R219" s="91"/>
      <c r="S219" s="91"/>
      <c r="T219" s="92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130</v>
      </c>
      <c r="AU219" s="17" t="s">
        <v>83</v>
      </c>
    </row>
    <row r="220" spans="1:65" s="2" customFormat="1" ht="16.5" customHeight="1">
      <c r="A220" s="38"/>
      <c r="B220" s="39"/>
      <c r="C220" s="245" t="s">
        <v>313</v>
      </c>
      <c r="D220" s="245" t="s">
        <v>193</v>
      </c>
      <c r="E220" s="246" t="s">
        <v>314</v>
      </c>
      <c r="F220" s="247" t="s">
        <v>315</v>
      </c>
      <c r="G220" s="248" t="s">
        <v>183</v>
      </c>
      <c r="H220" s="249">
        <v>0.53</v>
      </c>
      <c r="I220" s="250"/>
      <c r="J220" s="251">
        <f>ROUND(I220*H220,2)</f>
        <v>0</v>
      </c>
      <c r="K220" s="252"/>
      <c r="L220" s="253"/>
      <c r="M220" s="254" t="s">
        <v>1</v>
      </c>
      <c r="N220" s="255" t="s">
        <v>38</v>
      </c>
      <c r="O220" s="91"/>
      <c r="P220" s="225">
        <f>O220*H220</f>
        <v>0</v>
      </c>
      <c r="Q220" s="225">
        <v>1</v>
      </c>
      <c r="R220" s="225">
        <f>Q220*H220</f>
        <v>0.53</v>
      </c>
      <c r="S220" s="225">
        <v>0</v>
      </c>
      <c r="T220" s="226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7" t="s">
        <v>196</v>
      </c>
      <c r="AT220" s="227" t="s">
        <v>193</v>
      </c>
      <c r="AU220" s="227" t="s">
        <v>83</v>
      </c>
      <c r="AY220" s="17" t="s">
        <v>122</v>
      </c>
      <c r="BE220" s="228">
        <f>IF(N220="základní",J220,0)</f>
        <v>0</v>
      </c>
      <c r="BF220" s="228">
        <f>IF(N220="snížená",J220,0)</f>
        <v>0</v>
      </c>
      <c r="BG220" s="228">
        <f>IF(N220="zákl. přenesená",J220,0)</f>
        <v>0</v>
      </c>
      <c r="BH220" s="228">
        <f>IF(N220="sníž. přenesená",J220,0)</f>
        <v>0</v>
      </c>
      <c r="BI220" s="228">
        <f>IF(N220="nulová",J220,0)</f>
        <v>0</v>
      </c>
      <c r="BJ220" s="17" t="s">
        <v>81</v>
      </c>
      <c r="BK220" s="228">
        <f>ROUND(I220*H220,2)</f>
        <v>0</v>
      </c>
      <c r="BL220" s="17" t="s">
        <v>128</v>
      </c>
      <c r="BM220" s="227" t="s">
        <v>316</v>
      </c>
    </row>
    <row r="221" spans="1:47" s="2" customFormat="1" ht="12">
      <c r="A221" s="38"/>
      <c r="B221" s="39"/>
      <c r="C221" s="40"/>
      <c r="D221" s="229" t="s">
        <v>130</v>
      </c>
      <c r="E221" s="40"/>
      <c r="F221" s="230" t="s">
        <v>315</v>
      </c>
      <c r="G221" s="40"/>
      <c r="H221" s="40"/>
      <c r="I221" s="231"/>
      <c r="J221" s="40"/>
      <c r="K221" s="40"/>
      <c r="L221" s="44"/>
      <c r="M221" s="232"/>
      <c r="N221" s="233"/>
      <c r="O221" s="91"/>
      <c r="P221" s="91"/>
      <c r="Q221" s="91"/>
      <c r="R221" s="91"/>
      <c r="S221" s="91"/>
      <c r="T221" s="92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130</v>
      </c>
      <c r="AU221" s="17" t="s">
        <v>83</v>
      </c>
    </row>
    <row r="222" spans="1:65" s="2" customFormat="1" ht="21.75" customHeight="1">
      <c r="A222" s="38"/>
      <c r="B222" s="39"/>
      <c r="C222" s="215" t="s">
        <v>317</v>
      </c>
      <c r="D222" s="215" t="s">
        <v>124</v>
      </c>
      <c r="E222" s="216" t="s">
        <v>318</v>
      </c>
      <c r="F222" s="217" t="s">
        <v>319</v>
      </c>
      <c r="G222" s="218" t="s">
        <v>127</v>
      </c>
      <c r="H222" s="219">
        <v>16.8</v>
      </c>
      <c r="I222" s="220"/>
      <c r="J222" s="221">
        <f>ROUND(I222*H222,2)</f>
        <v>0</v>
      </c>
      <c r="K222" s="222"/>
      <c r="L222" s="44"/>
      <c r="M222" s="223" t="s">
        <v>1</v>
      </c>
      <c r="N222" s="224" t="s">
        <v>38</v>
      </c>
      <c r="O222" s="91"/>
      <c r="P222" s="225">
        <f>O222*H222</f>
        <v>0</v>
      </c>
      <c r="Q222" s="225">
        <v>0.25081</v>
      </c>
      <c r="R222" s="225">
        <f>Q222*H222</f>
        <v>4.213608</v>
      </c>
      <c r="S222" s="225">
        <v>0</v>
      </c>
      <c r="T222" s="226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7" t="s">
        <v>128</v>
      </c>
      <c r="AT222" s="227" t="s">
        <v>124</v>
      </c>
      <c r="AU222" s="227" t="s">
        <v>83</v>
      </c>
      <c r="AY222" s="17" t="s">
        <v>122</v>
      </c>
      <c r="BE222" s="228">
        <f>IF(N222="základní",J222,0)</f>
        <v>0</v>
      </c>
      <c r="BF222" s="228">
        <f>IF(N222="snížená",J222,0)</f>
        <v>0</v>
      </c>
      <c r="BG222" s="228">
        <f>IF(N222="zákl. přenesená",J222,0)</f>
        <v>0</v>
      </c>
      <c r="BH222" s="228">
        <f>IF(N222="sníž. přenesená",J222,0)</f>
        <v>0</v>
      </c>
      <c r="BI222" s="228">
        <f>IF(N222="nulová",J222,0)</f>
        <v>0</v>
      </c>
      <c r="BJ222" s="17" t="s">
        <v>81</v>
      </c>
      <c r="BK222" s="228">
        <f>ROUND(I222*H222,2)</f>
        <v>0</v>
      </c>
      <c r="BL222" s="17" t="s">
        <v>128</v>
      </c>
      <c r="BM222" s="227" t="s">
        <v>320</v>
      </c>
    </row>
    <row r="223" spans="1:47" s="2" customFormat="1" ht="12">
      <c r="A223" s="38"/>
      <c r="B223" s="39"/>
      <c r="C223" s="40"/>
      <c r="D223" s="229" t="s">
        <v>130</v>
      </c>
      <c r="E223" s="40"/>
      <c r="F223" s="230" t="s">
        <v>321</v>
      </c>
      <c r="G223" s="40"/>
      <c r="H223" s="40"/>
      <c r="I223" s="231"/>
      <c r="J223" s="40"/>
      <c r="K223" s="40"/>
      <c r="L223" s="44"/>
      <c r="M223" s="232"/>
      <c r="N223" s="233"/>
      <c r="O223" s="91"/>
      <c r="P223" s="91"/>
      <c r="Q223" s="91"/>
      <c r="R223" s="91"/>
      <c r="S223" s="91"/>
      <c r="T223" s="92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130</v>
      </c>
      <c r="AU223" s="17" t="s">
        <v>83</v>
      </c>
    </row>
    <row r="224" spans="1:65" s="2" customFormat="1" ht="16.5" customHeight="1">
      <c r="A224" s="38"/>
      <c r="B224" s="39"/>
      <c r="C224" s="245" t="s">
        <v>322</v>
      </c>
      <c r="D224" s="245" t="s">
        <v>193</v>
      </c>
      <c r="E224" s="246" t="s">
        <v>323</v>
      </c>
      <c r="F224" s="247" t="s">
        <v>324</v>
      </c>
      <c r="G224" s="248" t="s">
        <v>183</v>
      </c>
      <c r="H224" s="249">
        <v>1.875</v>
      </c>
      <c r="I224" s="250"/>
      <c r="J224" s="251">
        <f>ROUND(I224*H224,2)</f>
        <v>0</v>
      </c>
      <c r="K224" s="252"/>
      <c r="L224" s="253"/>
      <c r="M224" s="254" t="s">
        <v>1</v>
      </c>
      <c r="N224" s="255" t="s">
        <v>38</v>
      </c>
      <c r="O224" s="91"/>
      <c r="P224" s="225">
        <f>O224*H224</f>
        <v>0</v>
      </c>
      <c r="Q224" s="225">
        <v>1</v>
      </c>
      <c r="R224" s="225">
        <f>Q224*H224</f>
        <v>1.875</v>
      </c>
      <c r="S224" s="225">
        <v>0</v>
      </c>
      <c r="T224" s="226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7" t="s">
        <v>196</v>
      </c>
      <c r="AT224" s="227" t="s">
        <v>193</v>
      </c>
      <c r="AU224" s="227" t="s">
        <v>83</v>
      </c>
      <c r="AY224" s="17" t="s">
        <v>122</v>
      </c>
      <c r="BE224" s="228">
        <f>IF(N224="základní",J224,0)</f>
        <v>0</v>
      </c>
      <c r="BF224" s="228">
        <f>IF(N224="snížená",J224,0)</f>
        <v>0</v>
      </c>
      <c r="BG224" s="228">
        <f>IF(N224="zákl. přenesená",J224,0)</f>
        <v>0</v>
      </c>
      <c r="BH224" s="228">
        <f>IF(N224="sníž. přenesená",J224,0)</f>
        <v>0</v>
      </c>
      <c r="BI224" s="228">
        <f>IF(N224="nulová",J224,0)</f>
        <v>0</v>
      </c>
      <c r="BJ224" s="17" t="s">
        <v>81</v>
      </c>
      <c r="BK224" s="228">
        <f>ROUND(I224*H224,2)</f>
        <v>0</v>
      </c>
      <c r="BL224" s="17" t="s">
        <v>128</v>
      </c>
      <c r="BM224" s="227" t="s">
        <v>325</v>
      </c>
    </row>
    <row r="225" spans="1:47" s="2" customFormat="1" ht="12">
      <c r="A225" s="38"/>
      <c r="B225" s="39"/>
      <c r="C225" s="40"/>
      <c r="D225" s="229" t="s">
        <v>130</v>
      </c>
      <c r="E225" s="40"/>
      <c r="F225" s="230" t="s">
        <v>324</v>
      </c>
      <c r="G225" s="40"/>
      <c r="H225" s="40"/>
      <c r="I225" s="231"/>
      <c r="J225" s="40"/>
      <c r="K225" s="40"/>
      <c r="L225" s="44"/>
      <c r="M225" s="232"/>
      <c r="N225" s="233"/>
      <c r="O225" s="91"/>
      <c r="P225" s="91"/>
      <c r="Q225" s="91"/>
      <c r="R225" s="91"/>
      <c r="S225" s="91"/>
      <c r="T225" s="92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130</v>
      </c>
      <c r="AU225" s="17" t="s">
        <v>83</v>
      </c>
    </row>
    <row r="226" spans="1:63" s="12" customFormat="1" ht="22.8" customHeight="1">
      <c r="A226" s="12"/>
      <c r="B226" s="199"/>
      <c r="C226" s="200"/>
      <c r="D226" s="201" t="s">
        <v>72</v>
      </c>
      <c r="E226" s="213" t="s">
        <v>163</v>
      </c>
      <c r="F226" s="213" t="s">
        <v>326</v>
      </c>
      <c r="G226" s="200"/>
      <c r="H226" s="200"/>
      <c r="I226" s="203"/>
      <c r="J226" s="214">
        <f>BK226</f>
        <v>0</v>
      </c>
      <c r="K226" s="200"/>
      <c r="L226" s="205"/>
      <c r="M226" s="206"/>
      <c r="N226" s="207"/>
      <c r="O226" s="207"/>
      <c r="P226" s="208">
        <f>SUM(P227:P241)</f>
        <v>0</v>
      </c>
      <c r="Q226" s="207"/>
      <c r="R226" s="208">
        <f>SUM(R227:R241)</f>
        <v>9.190345999999998</v>
      </c>
      <c r="S226" s="207"/>
      <c r="T226" s="209">
        <f>SUM(T227:T241)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10" t="s">
        <v>81</v>
      </c>
      <c r="AT226" s="211" t="s">
        <v>72</v>
      </c>
      <c r="AU226" s="211" t="s">
        <v>81</v>
      </c>
      <c r="AY226" s="210" t="s">
        <v>122</v>
      </c>
      <c r="BK226" s="212">
        <f>SUM(BK227:BK241)</f>
        <v>0</v>
      </c>
    </row>
    <row r="227" spans="1:65" s="2" customFormat="1" ht="21.75" customHeight="1">
      <c r="A227" s="38"/>
      <c r="B227" s="39"/>
      <c r="C227" s="215" t="s">
        <v>327</v>
      </c>
      <c r="D227" s="215" t="s">
        <v>124</v>
      </c>
      <c r="E227" s="216" t="s">
        <v>328</v>
      </c>
      <c r="F227" s="217" t="s">
        <v>329</v>
      </c>
      <c r="G227" s="218" t="s">
        <v>139</v>
      </c>
      <c r="H227" s="219">
        <v>38.8</v>
      </c>
      <c r="I227" s="220"/>
      <c r="J227" s="221">
        <f>ROUND(I227*H227,2)</f>
        <v>0</v>
      </c>
      <c r="K227" s="222"/>
      <c r="L227" s="44"/>
      <c r="M227" s="223" t="s">
        <v>1</v>
      </c>
      <c r="N227" s="224" t="s">
        <v>38</v>
      </c>
      <c r="O227" s="91"/>
      <c r="P227" s="225">
        <f>O227*H227</f>
        <v>0</v>
      </c>
      <c r="Q227" s="225">
        <v>0.14067</v>
      </c>
      <c r="R227" s="225">
        <f>Q227*H227</f>
        <v>5.457996</v>
      </c>
      <c r="S227" s="225">
        <v>0</v>
      </c>
      <c r="T227" s="226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7" t="s">
        <v>128</v>
      </c>
      <c r="AT227" s="227" t="s">
        <v>124</v>
      </c>
      <c r="AU227" s="227" t="s">
        <v>83</v>
      </c>
      <c r="AY227" s="17" t="s">
        <v>122</v>
      </c>
      <c r="BE227" s="228">
        <f>IF(N227="základní",J227,0)</f>
        <v>0</v>
      </c>
      <c r="BF227" s="228">
        <f>IF(N227="snížená",J227,0)</f>
        <v>0</v>
      </c>
      <c r="BG227" s="228">
        <f>IF(N227="zákl. přenesená",J227,0)</f>
        <v>0</v>
      </c>
      <c r="BH227" s="228">
        <f>IF(N227="sníž. přenesená",J227,0)</f>
        <v>0</v>
      </c>
      <c r="BI227" s="228">
        <f>IF(N227="nulová",J227,0)</f>
        <v>0</v>
      </c>
      <c r="BJ227" s="17" t="s">
        <v>81</v>
      </c>
      <c r="BK227" s="228">
        <f>ROUND(I227*H227,2)</f>
        <v>0</v>
      </c>
      <c r="BL227" s="17" t="s">
        <v>128</v>
      </c>
      <c r="BM227" s="227" t="s">
        <v>330</v>
      </c>
    </row>
    <row r="228" spans="1:47" s="2" customFormat="1" ht="12">
      <c r="A228" s="38"/>
      <c r="B228" s="39"/>
      <c r="C228" s="40"/>
      <c r="D228" s="229" t="s">
        <v>130</v>
      </c>
      <c r="E228" s="40"/>
      <c r="F228" s="230" t="s">
        <v>331</v>
      </c>
      <c r="G228" s="40"/>
      <c r="H228" s="40"/>
      <c r="I228" s="231"/>
      <c r="J228" s="40"/>
      <c r="K228" s="40"/>
      <c r="L228" s="44"/>
      <c r="M228" s="232"/>
      <c r="N228" s="233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130</v>
      </c>
      <c r="AU228" s="17" t="s">
        <v>83</v>
      </c>
    </row>
    <row r="229" spans="1:51" s="13" customFormat="1" ht="12">
      <c r="A229" s="13"/>
      <c r="B229" s="234"/>
      <c r="C229" s="235"/>
      <c r="D229" s="229" t="s">
        <v>173</v>
      </c>
      <c r="E229" s="236" t="s">
        <v>1</v>
      </c>
      <c r="F229" s="237" t="s">
        <v>332</v>
      </c>
      <c r="G229" s="235"/>
      <c r="H229" s="238">
        <v>35.8</v>
      </c>
      <c r="I229" s="239"/>
      <c r="J229" s="235"/>
      <c r="K229" s="235"/>
      <c r="L229" s="240"/>
      <c r="M229" s="241"/>
      <c r="N229" s="242"/>
      <c r="O229" s="242"/>
      <c r="P229" s="242"/>
      <c r="Q229" s="242"/>
      <c r="R229" s="242"/>
      <c r="S229" s="242"/>
      <c r="T229" s="24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4" t="s">
        <v>173</v>
      </c>
      <c r="AU229" s="244" t="s">
        <v>83</v>
      </c>
      <c r="AV229" s="13" t="s">
        <v>83</v>
      </c>
      <c r="AW229" s="13" t="s">
        <v>30</v>
      </c>
      <c r="AX229" s="13" t="s">
        <v>73</v>
      </c>
      <c r="AY229" s="244" t="s">
        <v>122</v>
      </c>
    </row>
    <row r="230" spans="1:51" s="14" customFormat="1" ht="12">
      <c r="A230" s="14"/>
      <c r="B230" s="256"/>
      <c r="C230" s="257"/>
      <c r="D230" s="229" t="s">
        <v>173</v>
      </c>
      <c r="E230" s="258" t="s">
        <v>1</v>
      </c>
      <c r="F230" s="259" t="s">
        <v>238</v>
      </c>
      <c r="G230" s="257"/>
      <c r="H230" s="260">
        <v>35.8</v>
      </c>
      <c r="I230" s="261"/>
      <c r="J230" s="257"/>
      <c r="K230" s="257"/>
      <c r="L230" s="262"/>
      <c r="M230" s="263"/>
      <c r="N230" s="264"/>
      <c r="O230" s="264"/>
      <c r="P230" s="264"/>
      <c r="Q230" s="264"/>
      <c r="R230" s="264"/>
      <c r="S230" s="264"/>
      <c r="T230" s="265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6" t="s">
        <v>173</v>
      </c>
      <c r="AU230" s="266" t="s">
        <v>83</v>
      </c>
      <c r="AV230" s="14" t="s">
        <v>136</v>
      </c>
      <c r="AW230" s="14" t="s">
        <v>30</v>
      </c>
      <c r="AX230" s="14" t="s">
        <v>73</v>
      </c>
      <c r="AY230" s="266" t="s">
        <v>122</v>
      </c>
    </row>
    <row r="231" spans="1:51" s="13" customFormat="1" ht="12">
      <c r="A231" s="13"/>
      <c r="B231" s="234"/>
      <c r="C231" s="235"/>
      <c r="D231" s="229" t="s">
        <v>173</v>
      </c>
      <c r="E231" s="236" t="s">
        <v>1</v>
      </c>
      <c r="F231" s="237" t="s">
        <v>136</v>
      </c>
      <c r="G231" s="235"/>
      <c r="H231" s="238">
        <v>3</v>
      </c>
      <c r="I231" s="239"/>
      <c r="J231" s="235"/>
      <c r="K231" s="235"/>
      <c r="L231" s="240"/>
      <c r="M231" s="241"/>
      <c r="N231" s="242"/>
      <c r="O231" s="242"/>
      <c r="P231" s="242"/>
      <c r="Q231" s="242"/>
      <c r="R231" s="242"/>
      <c r="S231" s="242"/>
      <c r="T231" s="24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4" t="s">
        <v>173</v>
      </c>
      <c r="AU231" s="244" t="s">
        <v>83</v>
      </c>
      <c r="AV231" s="13" t="s">
        <v>83</v>
      </c>
      <c r="AW231" s="13" t="s">
        <v>30</v>
      </c>
      <c r="AX231" s="13" t="s">
        <v>73</v>
      </c>
      <c r="AY231" s="244" t="s">
        <v>122</v>
      </c>
    </row>
    <row r="232" spans="1:51" s="14" customFormat="1" ht="12">
      <c r="A232" s="14"/>
      <c r="B232" s="256"/>
      <c r="C232" s="257"/>
      <c r="D232" s="229" t="s">
        <v>173</v>
      </c>
      <c r="E232" s="258" t="s">
        <v>1</v>
      </c>
      <c r="F232" s="259" t="s">
        <v>333</v>
      </c>
      <c r="G232" s="257"/>
      <c r="H232" s="260">
        <v>3</v>
      </c>
      <c r="I232" s="261"/>
      <c r="J232" s="257"/>
      <c r="K232" s="257"/>
      <c r="L232" s="262"/>
      <c r="M232" s="263"/>
      <c r="N232" s="264"/>
      <c r="O232" s="264"/>
      <c r="P232" s="264"/>
      <c r="Q232" s="264"/>
      <c r="R232" s="264"/>
      <c r="S232" s="264"/>
      <c r="T232" s="265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66" t="s">
        <v>173</v>
      </c>
      <c r="AU232" s="266" t="s">
        <v>83</v>
      </c>
      <c r="AV232" s="14" t="s">
        <v>136</v>
      </c>
      <c r="AW232" s="14" t="s">
        <v>30</v>
      </c>
      <c r="AX232" s="14" t="s">
        <v>73</v>
      </c>
      <c r="AY232" s="266" t="s">
        <v>122</v>
      </c>
    </row>
    <row r="233" spans="1:51" s="15" customFormat="1" ht="12">
      <c r="A233" s="15"/>
      <c r="B233" s="267"/>
      <c r="C233" s="268"/>
      <c r="D233" s="229" t="s">
        <v>173</v>
      </c>
      <c r="E233" s="269" t="s">
        <v>1</v>
      </c>
      <c r="F233" s="270" t="s">
        <v>263</v>
      </c>
      <c r="G233" s="268"/>
      <c r="H233" s="271">
        <v>38.8</v>
      </c>
      <c r="I233" s="272"/>
      <c r="J233" s="268"/>
      <c r="K233" s="268"/>
      <c r="L233" s="273"/>
      <c r="M233" s="274"/>
      <c r="N233" s="275"/>
      <c r="O233" s="275"/>
      <c r="P233" s="275"/>
      <c r="Q233" s="275"/>
      <c r="R233" s="275"/>
      <c r="S233" s="275"/>
      <c r="T233" s="276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77" t="s">
        <v>173</v>
      </c>
      <c r="AU233" s="277" t="s">
        <v>83</v>
      </c>
      <c r="AV233" s="15" t="s">
        <v>128</v>
      </c>
      <c r="AW233" s="15" t="s">
        <v>30</v>
      </c>
      <c r="AX233" s="15" t="s">
        <v>81</v>
      </c>
      <c r="AY233" s="277" t="s">
        <v>122</v>
      </c>
    </row>
    <row r="234" spans="1:65" s="2" customFormat="1" ht="16.5" customHeight="1">
      <c r="A234" s="38"/>
      <c r="B234" s="39"/>
      <c r="C234" s="245" t="s">
        <v>334</v>
      </c>
      <c r="D234" s="245" t="s">
        <v>193</v>
      </c>
      <c r="E234" s="246" t="s">
        <v>335</v>
      </c>
      <c r="F234" s="247" t="s">
        <v>336</v>
      </c>
      <c r="G234" s="248" t="s">
        <v>139</v>
      </c>
      <c r="H234" s="249">
        <v>35.8</v>
      </c>
      <c r="I234" s="250"/>
      <c r="J234" s="251">
        <f>ROUND(I234*H234,2)</f>
        <v>0</v>
      </c>
      <c r="K234" s="252"/>
      <c r="L234" s="253"/>
      <c r="M234" s="254" t="s">
        <v>1</v>
      </c>
      <c r="N234" s="255" t="s">
        <v>38</v>
      </c>
      <c r="O234" s="91"/>
      <c r="P234" s="225">
        <f>O234*H234</f>
        <v>0</v>
      </c>
      <c r="Q234" s="225">
        <v>0.104</v>
      </c>
      <c r="R234" s="225">
        <f>Q234*H234</f>
        <v>3.7231999999999994</v>
      </c>
      <c r="S234" s="225">
        <v>0</v>
      </c>
      <c r="T234" s="226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7" t="s">
        <v>196</v>
      </c>
      <c r="AT234" s="227" t="s">
        <v>193</v>
      </c>
      <c r="AU234" s="227" t="s">
        <v>83</v>
      </c>
      <c r="AY234" s="17" t="s">
        <v>122</v>
      </c>
      <c r="BE234" s="228">
        <f>IF(N234="základní",J234,0)</f>
        <v>0</v>
      </c>
      <c r="BF234" s="228">
        <f>IF(N234="snížená",J234,0)</f>
        <v>0</v>
      </c>
      <c r="BG234" s="228">
        <f>IF(N234="zákl. přenesená",J234,0)</f>
        <v>0</v>
      </c>
      <c r="BH234" s="228">
        <f>IF(N234="sníž. přenesená",J234,0)</f>
        <v>0</v>
      </c>
      <c r="BI234" s="228">
        <f>IF(N234="nulová",J234,0)</f>
        <v>0</v>
      </c>
      <c r="BJ234" s="17" t="s">
        <v>81</v>
      </c>
      <c r="BK234" s="228">
        <f>ROUND(I234*H234,2)</f>
        <v>0</v>
      </c>
      <c r="BL234" s="17" t="s">
        <v>128</v>
      </c>
      <c r="BM234" s="227" t="s">
        <v>337</v>
      </c>
    </row>
    <row r="235" spans="1:47" s="2" customFormat="1" ht="12">
      <c r="A235" s="38"/>
      <c r="B235" s="39"/>
      <c r="C235" s="40"/>
      <c r="D235" s="229" t="s">
        <v>130</v>
      </c>
      <c r="E235" s="40"/>
      <c r="F235" s="230" t="s">
        <v>336</v>
      </c>
      <c r="G235" s="40"/>
      <c r="H235" s="40"/>
      <c r="I235" s="231"/>
      <c r="J235" s="40"/>
      <c r="K235" s="40"/>
      <c r="L235" s="44"/>
      <c r="M235" s="232"/>
      <c r="N235" s="233"/>
      <c r="O235" s="91"/>
      <c r="P235" s="91"/>
      <c r="Q235" s="91"/>
      <c r="R235" s="91"/>
      <c r="S235" s="91"/>
      <c r="T235" s="92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130</v>
      </c>
      <c r="AU235" s="17" t="s">
        <v>83</v>
      </c>
    </row>
    <row r="236" spans="1:65" s="2" customFormat="1" ht="21.75" customHeight="1">
      <c r="A236" s="38"/>
      <c r="B236" s="39"/>
      <c r="C236" s="215" t="s">
        <v>338</v>
      </c>
      <c r="D236" s="215" t="s">
        <v>124</v>
      </c>
      <c r="E236" s="216" t="s">
        <v>339</v>
      </c>
      <c r="F236" s="217" t="s">
        <v>340</v>
      </c>
      <c r="G236" s="218" t="s">
        <v>139</v>
      </c>
      <c r="H236" s="219">
        <v>15</v>
      </c>
      <c r="I236" s="220"/>
      <c r="J236" s="221">
        <f>ROUND(I236*H236,2)</f>
        <v>0</v>
      </c>
      <c r="K236" s="222"/>
      <c r="L236" s="44"/>
      <c r="M236" s="223" t="s">
        <v>1</v>
      </c>
      <c r="N236" s="224" t="s">
        <v>38</v>
      </c>
      <c r="O236" s="91"/>
      <c r="P236" s="225">
        <f>O236*H236</f>
        <v>0</v>
      </c>
      <c r="Q236" s="225">
        <v>0</v>
      </c>
      <c r="R236" s="225">
        <f>Q236*H236</f>
        <v>0</v>
      </c>
      <c r="S236" s="225">
        <v>0</v>
      </c>
      <c r="T236" s="226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7" t="s">
        <v>128</v>
      </c>
      <c r="AT236" s="227" t="s">
        <v>124</v>
      </c>
      <c r="AU236" s="227" t="s">
        <v>83</v>
      </c>
      <c r="AY236" s="17" t="s">
        <v>122</v>
      </c>
      <c r="BE236" s="228">
        <f>IF(N236="základní",J236,0)</f>
        <v>0</v>
      </c>
      <c r="BF236" s="228">
        <f>IF(N236="snížená",J236,0)</f>
        <v>0</v>
      </c>
      <c r="BG236" s="228">
        <f>IF(N236="zákl. přenesená",J236,0)</f>
        <v>0</v>
      </c>
      <c r="BH236" s="228">
        <f>IF(N236="sníž. přenesená",J236,0)</f>
        <v>0</v>
      </c>
      <c r="BI236" s="228">
        <f>IF(N236="nulová",J236,0)</f>
        <v>0</v>
      </c>
      <c r="BJ236" s="17" t="s">
        <v>81</v>
      </c>
      <c r="BK236" s="228">
        <f>ROUND(I236*H236,2)</f>
        <v>0</v>
      </c>
      <c r="BL236" s="17" t="s">
        <v>128</v>
      </c>
      <c r="BM236" s="227" t="s">
        <v>341</v>
      </c>
    </row>
    <row r="237" spans="1:47" s="2" customFormat="1" ht="12">
      <c r="A237" s="38"/>
      <c r="B237" s="39"/>
      <c r="C237" s="40"/>
      <c r="D237" s="229" t="s">
        <v>130</v>
      </c>
      <c r="E237" s="40"/>
      <c r="F237" s="230" t="s">
        <v>342</v>
      </c>
      <c r="G237" s="40"/>
      <c r="H237" s="40"/>
      <c r="I237" s="231"/>
      <c r="J237" s="40"/>
      <c r="K237" s="40"/>
      <c r="L237" s="44"/>
      <c r="M237" s="232"/>
      <c r="N237" s="233"/>
      <c r="O237" s="91"/>
      <c r="P237" s="91"/>
      <c r="Q237" s="91"/>
      <c r="R237" s="91"/>
      <c r="S237" s="91"/>
      <c r="T237" s="92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130</v>
      </c>
      <c r="AU237" s="17" t="s">
        <v>83</v>
      </c>
    </row>
    <row r="238" spans="1:65" s="2" customFormat="1" ht="33" customHeight="1">
      <c r="A238" s="38"/>
      <c r="B238" s="39"/>
      <c r="C238" s="215" t="s">
        <v>343</v>
      </c>
      <c r="D238" s="215" t="s">
        <v>124</v>
      </c>
      <c r="E238" s="216" t="s">
        <v>344</v>
      </c>
      <c r="F238" s="217" t="s">
        <v>345</v>
      </c>
      <c r="G238" s="218" t="s">
        <v>139</v>
      </c>
      <c r="H238" s="219">
        <v>15</v>
      </c>
      <c r="I238" s="220"/>
      <c r="J238" s="221">
        <f>ROUND(I238*H238,2)</f>
        <v>0</v>
      </c>
      <c r="K238" s="222"/>
      <c r="L238" s="44"/>
      <c r="M238" s="223" t="s">
        <v>1</v>
      </c>
      <c r="N238" s="224" t="s">
        <v>38</v>
      </c>
      <c r="O238" s="91"/>
      <c r="P238" s="225">
        <f>O238*H238</f>
        <v>0</v>
      </c>
      <c r="Q238" s="225">
        <v>0.00061</v>
      </c>
      <c r="R238" s="225">
        <f>Q238*H238</f>
        <v>0.00915</v>
      </c>
      <c r="S238" s="225">
        <v>0</v>
      </c>
      <c r="T238" s="226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7" t="s">
        <v>128</v>
      </c>
      <c r="AT238" s="227" t="s">
        <v>124</v>
      </c>
      <c r="AU238" s="227" t="s">
        <v>83</v>
      </c>
      <c r="AY238" s="17" t="s">
        <v>122</v>
      </c>
      <c r="BE238" s="228">
        <f>IF(N238="základní",J238,0)</f>
        <v>0</v>
      </c>
      <c r="BF238" s="228">
        <f>IF(N238="snížená",J238,0)</f>
        <v>0</v>
      </c>
      <c r="BG238" s="228">
        <f>IF(N238="zákl. přenesená",J238,0)</f>
        <v>0</v>
      </c>
      <c r="BH238" s="228">
        <f>IF(N238="sníž. přenesená",J238,0)</f>
        <v>0</v>
      </c>
      <c r="BI238" s="228">
        <f>IF(N238="nulová",J238,0)</f>
        <v>0</v>
      </c>
      <c r="BJ238" s="17" t="s">
        <v>81</v>
      </c>
      <c r="BK238" s="228">
        <f>ROUND(I238*H238,2)</f>
        <v>0</v>
      </c>
      <c r="BL238" s="17" t="s">
        <v>128</v>
      </c>
      <c r="BM238" s="227" t="s">
        <v>346</v>
      </c>
    </row>
    <row r="239" spans="1:47" s="2" customFormat="1" ht="12">
      <c r="A239" s="38"/>
      <c r="B239" s="39"/>
      <c r="C239" s="40"/>
      <c r="D239" s="229" t="s">
        <v>130</v>
      </c>
      <c r="E239" s="40"/>
      <c r="F239" s="230" t="s">
        <v>347</v>
      </c>
      <c r="G239" s="40"/>
      <c r="H239" s="40"/>
      <c r="I239" s="231"/>
      <c r="J239" s="40"/>
      <c r="K239" s="40"/>
      <c r="L239" s="44"/>
      <c r="M239" s="232"/>
      <c r="N239" s="233"/>
      <c r="O239" s="91"/>
      <c r="P239" s="91"/>
      <c r="Q239" s="91"/>
      <c r="R239" s="91"/>
      <c r="S239" s="91"/>
      <c r="T239" s="92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130</v>
      </c>
      <c r="AU239" s="17" t="s">
        <v>83</v>
      </c>
    </row>
    <row r="240" spans="1:65" s="2" customFormat="1" ht="21.75" customHeight="1">
      <c r="A240" s="38"/>
      <c r="B240" s="39"/>
      <c r="C240" s="215" t="s">
        <v>348</v>
      </c>
      <c r="D240" s="215" t="s">
        <v>124</v>
      </c>
      <c r="E240" s="216" t="s">
        <v>349</v>
      </c>
      <c r="F240" s="217" t="s">
        <v>350</v>
      </c>
      <c r="G240" s="218" t="s">
        <v>139</v>
      </c>
      <c r="H240" s="219">
        <v>15</v>
      </c>
      <c r="I240" s="220"/>
      <c r="J240" s="221">
        <f>ROUND(I240*H240,2)</f>
        <v>0</v>
      </c>
      <c r="K240" s="222"/>
      <c r="L240" s="44"/>
      <c r="M240" s="223" t="s">
        <v>1</v>
      </c>
      <c r="N240" s="224" t="s">
        <v>38</v>
      </c>
      <c r="O240" s="91"/>
      <c r="P240" s="225">
        <f>O240*H240</f>
        <v>0</v>
      </c>
      <c r="Q240" s="225">
        <v>0</v>
      </c>
      <c r="R240" s="225">
        <f>Q240*H240</f>
        <v>0</v>
      </c>
      <c r="S240" s="225">
        <v>0</v>
      </c>
      <c r="T240" s="226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7" t="s">
        <v>128</v>
      </c>
      <c r="AT240" s="227" t="s">
        <v>124</v>
      </c>
      <c r="AU240" s="227" t="s">
        <v>83</v>
      </c>
      <c r="AY240" s="17" t="s">
        <v>122</v>
      </c>
      <c r="BE240" s="228">
        <f>IF(N240="základní",J240,0)</f>
        <v>0</v>
      </c>
      <c r="BF240" s="228">
        <f>IF(N240="snížená",J240,0)</f>
        <v>0</v>
      </c>
      <c r="BG240" s="228">
        <f>IF(N240="zákl. přenesená",J240,0)</f>
        <v>0</v>
      </c>
      <c r="BH240" s="228">
        <f>IF(N240="sníž. přenesená",J240,0)</f>
        <v>0</v>
      </c>
      <c r="BI240" s="228">
        <f>IF(N240="nulová",J240,0)</f>
        <v>0</v>
      </c>
      <c r="BJ240" s="17" t="s">
        <v>81</v>
      </c>
      <c r="BK240" s="228">
        <f>ROUND(I240*H240,2)</f>
        <v>0</v>
      </c>
      <c r="BL240" s="17" t="s">
        <v>128</v>
      </c>
      <c r="BM240" s="227" t="s">
        <v>351</v>
      </c>
    </row>
    <row r="241" spans="1:47" s="2" customFormat="1" ht="12">
      <c r="A241" s="38"/>
      <c r="B241" s="39"/>
      <c r="C241" s="40"/>
      <c r="D241" s="229" t="s">
        <v>130</v>
      </c>
      <c r="E241" s="40"/>
      <c r="F241" s="230" t="s">
        <v>352</v>
      </c>
      <c r="G241" s="40"/>
      <c r="H241" s="40"/>
      <c r="I241" s="231"/>
      <c r="J241" s="40"/>
      <c r="K241" s="40"/>
      <c r="L241" s="44"/>
      <c r="M241" s="232"/>
      <c r="N241" s="233"/>
      <c r="O241" s="91"/>
      <c r="P241" s="91"/>
      <c r="Q241" s="91"/>
      <c r="R241" s="91"/>
      <c r="S241" s="91"/>
      <c r="T241" s="92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130</v>
      </c>
      <c r="AU241" s="17" t="s">
        <v>83</v>
      </c>
    </row>
    <row r="242" spans="1:63" s="12" customFormat="1" ht="22.8" customHeight="1">
      <c r="A242" s="12"/>
      <c r="B242" s="199"/>
      <c r="C242" s="200"/>
      <c r="D242" s="201" t="s">
        <v>72</v>
      </c>
      <c r="E242" s="213" t="s">
        <v>353</v>
      </c>
      <c r="F242" s="213" t="s">
        <v>354</v>
      </c>
      <c r="G242" s="200"/>
      <c r="H242" s="200"/>
      <c r="I242" s="203"/>
      <c r="J242" s="214">
        <f>BK242</f>
        <v>0</v>
      </c>
      <c r="K242" s="200"/>
      <c r="L242" s="205"/>
      <c r="M242" s="206"/>
      <c r="N242" s="207"/>
      <c r="O242" s="207"/>
      <c r="P242" s="208">
        <f>SUM(P243:P253)</f>
        <v>0</v>
      </c>
      <c r="Q242" s="207"/>
      <c r="R242" s="208">
        <f>SUM(R243:R253)</f>
        <v>0</v>
      </c>
      <c r="S242" s="207"/>
      <c r="T242" s="209">
        <f>SUM(T243:T253)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10" t="s">
        <v>81</v>
      </c>
      <c r="AT242" s="211" t="s">
        <v>72</v>
      </c>
      <c r="AU242" s="211" t="s">
        <v>81</v>
      </c>
      <c r="AY242" s="210" t="s">
        <v>122</v>
      </c>
      <c r="BK242" s="212">
        <f>SUM(BK243:BK253)</f>
        <v>0</v>
      </c>
    </row>
    <row r="243" spans="1:65" s="2" customFormat="1" ht="21.75" customHeight="1">
      <c r="A243" s="38"/>
      <c r="B243" s="39"/>
      <c r="C243" s="215" t="s">
        <v>355</v>
      </c>
      <c r="D243" s="215" t="s">
        <v>124</v>
      </c>
      <c r="E243" s="216" t="s">
        <v>356</v>
      </c>
      <c r="F243" s="217" t="s">
        <v>357</v>
      </c>
      <c r="G243" s="218" t="s">
        <v>183</v>
      </c>
      <c r="H243" s="219">
        <v>11.67</v>
      </c>
      <c r="I243" s="220"/>
      <c r="J243" s="221">
        <f>ROUND(I243*H243,2)</f>
        <v>0</v>
      </c>
      <c r="K243" s="222"/>
      <c r="L243" s="44"/>
      <c r="M243" s="223" t="s">
        <v>1</v>
      </c>
      <c r="N243" s="224" t="s">
        <v>38</v>
      </c>
      <c r="O243" s="91"/>
      <c r="P243" s="225">
        <f>O243*H243</f>
        <v>0</v>
      </c>
      <c r="Q243" s="225">
        <v>0</v>
      </c>
      <c r="R243" s="225">
        <f>Q243*H243</f>
        <v>0</v>
      </c>
      <c r="S243" s="225">
        <v>0</v>
      </c>
      <c r="T243" s="226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7" t="s">
        <v>128</v>
      </c>
      <c r="AT243" s="227" t="s">
        <v>124</v>
      </c>
      <c r="AU243" s="227" t="s">
        <v>83</v>
      </c>
      <c r="AY243" s="17" t="s">
        <v>122</v>
      </c>
      <c r="BE243" s="228">
        <f>IF(N243="základní",J243,0)</f>
        <v>0</v>
      </c>
      <c r="BF243" s="228">
        <f>IF(N243="snížená",J243,0)</f>
        <v>0</v>
      </c>
      <c r="BG243" s="228">
        <f>IF(N243="zákl. přenesená",J243,0)</f>
        <v>0</v>
      </c>
      <c r="BH243" s="228">
        <f>IF(N243="sníž. přenesená",J243,0)</f>
        <v>0</v>
      </c>
      <c r="BI243" s="228">
        <f>IF(N243="nulová",J243,0)</f>
        <v>0</v>
      </c>
      <c r="BJ243" s="17" t="s">
        <v>81</v>
      </c>
      <c r="BK243" s="228">
        <f>ROUND(I243*H243,2)</f>
        <v>0</v>
      </c>
      <c r="BL243" s="17" t="s">
        <v>128</v>
      </c>
      <c r="BM243" s="227" t="s">
        <v>358</v>
      </c>
    </row>
    <row r="244" spans="1:47" s="2" customFormat="1" ht="12">
      <c r="A244" s="38"/>
      <c r="B244" s="39"/>
      <c r="C244" s="40"/>
      <c r="D244" s="229" t="s">
        <v>130</v>
      </c>
      <c r="E244" s="40"/>
      <c r="F244" s="230" t="s">
        <v>359</v>
      </c>
      <c r="G244" s="40"/>
      <c r="H244" s="40"/>
      <c r="I244" s="231"/>
      <c r="J244" s="40"/>
      <c r="K244" s="40"/>
      <c r="L244" s="44"/>
      <c r="M244" s="232"/>
      <c r="N244" s="233"/>
      <c r="O244" s="91"/>
      <c r="P244" s="91"/>
      <c r="Q244" s="91"/>
      <c r="R244" s="91"/>
      <c r="S244" s="91"/>
      <c r="T244" s="92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130</v>
      </c>
      <c r="AU244" s="17" t="s">
        <v>83</v>
      </c>
    </row>
    <row r="245" spans="1:65" s="2" customFormat="1" ht="33" customHeight="1">
      <c r="A245" s="38"/>
      <c r="B245" s="39"/>
      <c r="C245" s="215" t="s">
        <v>360</v>
      </c>
      <c r="D245" s="215" t="s">
        <v>124</v>
      </c>
      <c r="E245" s="216" t="s">
        <v>361</v>
      </c>
      <c r="F245" s="217" t="s">
        <v>362</v>
      </c>
      <c r="G245" s="218" t="s">
        <v>183</v>
      </c>
      <c r="H245" s="219">
        <v>116.7</v>
      </c>
      <c r="I245" s="220"/>
      <c r="J245" s="221">
        <f>ROUND(I245*H245,2)</f>
        <v>0</v>
      </c>
      <c r="K245" s="222"/>
      <c r="L245" s="44"/>
      <c r="M245" s="223" t="s">
        <v>1</v>
      </c>
      <c r="N245" s="224" t="s">
        <v>38</v>
      </c>
      <c r="O245" s="91"/>
      <c r="P245" s="225">
        <f>O245*H245</f>
        <v>0</v>
      </c>
      <c r="Q245" s="225">
        <v>0</v>
      </c>
      <c r="R245" s="225">
        <f>Q245*H245</f>
        <v>0</v>
      </c>
      <c r="S245" s="225">
        <v>0</v>
      </c>
      <c r="T245" s="226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7" t="s">
        <v>128</v>
      </c>
      <c r="AT245" s="227" t="s">
        <v>124</v>
      </c>
      <c r="AU245" s="227" t="s">
        <v>83</v>
      </c>
      <c r="AY245" s="17" t="s">
        <v>122</v>
      </c>
      <c r="BE245" s="228">
        <f>IF(N245="základní",J245,0)</f>
        <v>0</v>
      </c>
      <c r="BF245" s="228">
        <f>IF(N245="snížená",J245,0)</f>
        <v>0</v>
      </c>
      <c r="BG245" s="228">
        <f>IF(N245="zákl. přenesená",J245,0)</f>
        <v>0</v>
      </c>
      <c r="BH245" s="228">
        <f>IF(N245="sníž. přenesená",J245,0)</f>
        <v>0</v>
      </c>
      <c r="BI245" s="228">
        <f>IF(N245="nulová",J245,0)</f>
        <v>0</v>
      </c>
      <c r="BJ245" s="17" t="s">
        <v>81</v>
      </c>
      <c r="BK245" s="228">
        <f>ROUND(I245*H245,2)</f>
        <v>0</v>
      </c>
      <c r="BL245" s="17" t="s">
        <v>128</v>
      </c>
      <c r="BM245" s="227" t="s">
        <v>363</v>
      </c>
    </row>
    <row r="246" spans="1:47" s="2" customFormat="1" ht="12">
      <c r="A246" s="38"/>
      <c r="B246" s="39"/>
      <c r="C246" s="40"/>
      <c r="D246" s="229" t="s">
        <v>130</v>
      </c>
      <c r="E246" s="40"/>
      <c r="F246" s="230" t="s">
        <v>364</v>
      </c>
      <c r="G246" s="40"/>
      <c r="H246" s="40"/>
      <c r="I246" s="231"/>
      <c r="J246" s="40"/>
      <c r="K246" s="40"/>
      <c r="L246" s="44"/>
      <c r="M246" s="232"/>
      <c r="N246" s="233"/>
      <c r="O246" s="91"/>
      <c r="P246" s="91"/>
      <c r="Q246" s="91"/>
      <c r="R246" s="91"/>
      <c r="S246" s="91"/>
      <c r="T246" s="92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130</v>
      </c>
      <c r="AU246" s="17" t="s">
        <v>83</v>
      </c>
    </row>
    <row r="247" spans="1:51" s="13" customFormat="1" ht="12">
      <c r="A247" s="13"/>
      <c r="B247" s="234"/>
      <c r="C247" s="235"/>
      <c r="D247" s="229" t="s">
        <v>173</v>
      </c>
      <c r="E247" s="236" t="s">
        <v>1</v>
      </c>
      <c r="F247" s="237" t="s">
        <v>365</v>
      </c>
      <c r="G247" s="235"/>
      <c r="H247" s="238">
        <v>116.7</v>
      </c>
      <c r="I247" s="239"/>
      <c r="J247" s="235"/>
      <c r="K247" s="235"/>
      <c r="L247" s="240"/>
      <c r="M247" s="241"/>
      <c r="N247" s="242"/>
      <c r="O247" s="242"/>
      <c r="P247" s="242"/>
      <c r="Q247" s="242"/>
      <c r="R247" s="242"/>
      <c r="S247" s="242"/>
      <c r="T247" s="24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4" t="s">
        <v>173</v>
      </c>
      <c r="AU247" s="244" t="s">
        <v>83</v>
      </c>
      <c r="AV247" s="13" t="s">
        <v>83</v>
      </c>
      <c r="AW247" s="13" t="s">
        <v>30</v>
      </c>
      <c r="AX247" s="13" t="s">
        <v>81</v>
      </c>
      <c r="AY247" s="244" t="s">
        <v>122</v>
      </c>
    </row>
    <row r="248" spans="1:65" s="2" customFormat="1" ht="33" customHeight="1">
      <c r="A248" s="38"/>
      <c r="B248" s="39"/>
      <c r="C248" s="215" t="s">
        <v>366</v>
      </c>
      <c r="D248" s="215" t="s">
        <v>124</v>
      </c>
      <c r="E248" s="216" t="s">
        <v>367</v>
      </c>
      <c r="F248" s="217" t="s">
        <v>368</v>
      </c>
      <c r="G248" s="218" t="s">
        <v>183</v>
      </c>
      <c r="H248" s="219">
        <v>2.87</v>
      </c>
      <c r="I248" s="220"/>
      <c r="J248" s="221">
        <f>ROUND(I248*H248,2)</f>
        <v>0</v>
      </c>
      <c r="K248" s="222"/>
      <c r="L248" s="44"/>
      <c r="M248" s="223" t="s">
        <v>1</v>
      </c>
      <c r="N248" s="224" t="s">
        <v>38</v>
      </c>
      <c r="O248" s="91"/>
      <c r="P248" s="225">
        <f>O248*H248</f>
        <v>0</v>
      </c>
      <c r="Q248" s="225">
        <v>0</v>
      </c>
      <c r="R248" s="225">
        <f>Q248*H248</f>
        <v>0</v>
      </c>
      <c r="S248" s="225">
        <v>0</v>
      </c>
      <c r="T248" s="226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7" t="s">
        <v>128</v>
      </c>
      <c r="AT248" s="227" t="s">
        <v>124</v>
      </c>
      <c r="AU248" s="227" t="s">
        <v>83</v>
      </c>
      <c r="AY248" s="17" t="s">
        <v>122</v>
      </c>
      <c r="BE248" s="228">
        <f>IF(N248="základní",J248,0)</f>
        <v>0</v>
      </c>
      <c r="BF248" s="228">
        <f>IF(N248="snížená",J248,0)</f>
        <v>0</v>
      </c>
      <c r="BG248" s="228">
        <f>IF(N248="zákl. přenesená",J248,0)</f>
        <v>0</v>
      </c>
      <c r="BH248" s="228">
        <f>IF(N248="sníž. přenesená",J248,0)</f>
        <v>0</v>
      </c>
      <c r="BI248" s="228">
        <f>IF(N248="nulová",J248,0)</f>
        <v>0</v>
      </c>
      <c r="BJ248" s="17" t="s">
        <v>81</v>
      </c>
      <c r="BK248" s="228">
        <f>ROUND(I248*H248,2)</f>
        <v>0</v>
      </c>
      <c r="BL248" s="17" t="s">
        <v>128</v>
      </c>
      <c r="BM248" s="227" t="s">
        <v>369</v>
      </c>
    </row>
    <row r="249" spans="1:47" s="2" customFormat="1" ht="12">
      <c r="A249" s="38"/>
      <c r="B249" s="39"/>
      <c r="C249" s="40"/>
      <c r="D249" s="229" t="s">
        <v>130</v>
      </c>
      <c r="E249" s="40"/>
      <c r="F249" s="230" t="s">
        <v>370</v>
      </c>
      <c r="G249" s="40"/>
      <c r="H249" s="40"/>
      <c r="I249" s="231"/>
      <c r="J249" s="40"/>
      <c r="K249" s="40"/>
      <c r="L249" s="44"/>
      <c r="M249" s="232"/>
      <c r="N249" s="233"/>
      <c r="O249" s="91"/>
      <c r="P249" s="91"/>
      <c r="Q249" s="91"/>
      <c r="R249" s="91"/>
      <c r="S249" s="91"/>
      <c r="T249" s="92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130</v>
      </c>
      <c r="AU249" s="17" t="s">
        <v>83</v>
      </c>
    </row>
    <row r="250" spans="1:65" s="2" customFormat="1" ht="33" customHeight="1">
      <c r="A250" s="38"/>
      <c r="B250" s="39"/>
      <c r="C250" s="215" t="s">
        <v>371</v>
      </c>
      <c r="D250" s="215" t="s">
        <v>124</v>
      </c>
      <c r="E250" s="216" t="s">
        <v>372</v>
      </c>
      <c r="F250" s="217" t="s">
        <v>373</v>
      </c>
      <c r="G250" s="218" t="s">
        <v>183</v>
      </c>
      <c r="H250" s="219">
        <v>2.42</v>
      </c>
      <c r="I250" s="220"/>
      <c r="J250" s="221">
        <f>ROUND(I250*H250,2)</f>
        <v>0</v>
      </c>
      <c r="K250" s="222"/>
      <c r="L250" s="44"/>
      <c r="M250" s="223" t="s">
        <v>1</v>
      </c>
      <c r="N250" s="224" t="s">
        <v>38</v>
      </c>
      <c r="O250" s="91"/>
      <c r="P250" s="225">
        <f>O250*H250</f>
        <v>0</v>
      </c>
      <c r="Q250" s="225">
        <v>0</v>
      </c>
      <c r="R250" s="225">
        <f>Q250*H250</f>
        <v>0</v>
      </c>
      <c r="S250" s="225">
        <v>0</v>
      </c>
      <c r="T250" s="226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7" t="s">
        <v>128</v>
      </c>
      <c r="AT250" s="227" t="s">
        <v>124</v>
      </c>
      <c r="AU250" s="227" t="s">
        <v>83</v>
      </c>
      <c r="AY250" s="17" t="s">
        <v>122</v>
      </c>
      <c r="BE250" s="228">
        <f>IF(N250="základní",J250,0)</f>
        <v>0</v>
      </c>
      <c r="BF250" s="228">
        <f>IF(N250="snížená",J250,0)</f>
        <v>0</v>
      </c>
      <c r="BG250" s="228">
        <f>IF(N250="zákl. přenesená",J250,0)</f>
        <v>0</v>
      </c>
      <c r="BH250" s="228">
        <f>IF(N250="sníž. přenesená",J250,0)</f>
        <v>0</v>
      </c>
      <c r="BI250" s="228">
        <f>IF(N250="nulová",J250,0)</f>
        <v>0</v>
      </c>
      <c r="BJ250" s="17" t="s">
        <v>81</v>
      </c>
      <c r="BK250" s="228">
        <f>ROUND(I250*H250,2)</f>
        <v>0</v>
      </c>
      <c r="BL250" s="17" t="s">
        <v>128</v>
      </c>
      <c r="BM250" s="227" t="s">
        <v>374</v>
      </c>
    </row>
    <row r="251" spans="1:47" s="2" customFormat="1" ht="12">
      <c r="A251" s="38"/>
      <c r="B251" s="39"/>
      <c r="C251" s="40"/>
      <c r="D251" s="229" t="s">
        <v>130</v>
      </c>
      <c r="E251" s="40"/>
      <c r="F251" s="230" t="s">
        <v>375</v>
      </c>
      <c r="G251" s="40"/>
      <c r="H251" s="40"/>
      <c r="I251" s="231"/>
      <c r="J251" s="40"/>
      <c r="K251" s="40"/>
      <c r="L251" s="44"/>
      <c r="M251" s="232"/>
      <c r="N251" s="233"/>
      <c r="O251" s="91"/>
      <c r="P251" s="91"/>
      <c r="Q251" s="91"/>
      <c r="R251" s="91"/>
      <c r="S251" s="91"/>
      <c r="T251" s="92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130</v>
      </c>
      <c r="AU251" s="17" t="s">
        <v>83</v>
      </c>
    </row>
    <row r="252" spans="1:65" s="2" customFormat="1" ht="21.75" customHeight="1">
      <c r="A252" s="38"/>
      <c r="B252" s="39"/>
      <c r="C252" s="215" t="s">
        <v>376</v>
      </c>
      <c r="D252" s="215" t="s">
        <v>124</v>
      </c>
      <c r="E252" s="216" t="s">
        <v>377</v>
      </c>
      <c r="F252" s="217" t="s">
        <v>378</v>
      </c>
      <c r="G252" s="218" t="s">
        <v>183</v>
      </c>
      <c r="H252" s="219">
        <v>6.38</v>
      </c>
      <c r="I252" s="220"/>
      <c r="J252" s="221">
        <f>ROUND(I252*H252,2)</f>
        <v>0</v>
      </c>
      <c r="K252" s="222"/>
      <c r="L252" s="44"/>
      <c r="M252" s="223" t="s">
        <v>1</v>
      </c>
      <c r="N252" s="224" t="s">
        <v>38</v>
      </c>
      <c r="O252" s="91"/>
      <c r="P252" s="225">
        <f>O252*H252</f>
        <v>0</v>
      </c>
      <c r="Q252" s="225">
        <v>0</v>
      </c>
      <c r="R252" s="225">
        <f>Q252*H252</f>
        <v>0</v>
      </c>
      <c r="S252" s="225">
        <v>0</v>
      </c>
      <c r="T252" s="226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7" t="s">
        <v>128</v>
      </c>
      <c r="AT252" s="227" t="s">
        <v>124</v>
      </c>
      <c r="AU252" s="227" t="s">
        <v>83</v>
      </c>
      <c r="AY252" s="17" t="s">
        <v>122</v>
      </c>
      <c r="BE252" s="228">
        <f>IF(N252="základní",J252,0)</f>
        <v>0</v>
      </c>
      <c r="BF252" s="228">
        <f>IF(N252="snížená",J252,0)</f>
        <v>0</v>
      </c>
      <c r="BG252" s="228">
        <f>IF(N252="zákl. přenesená",J252,0)</f>
        <v>0</v>
      </c>
      <c r="BH252" s="228">
        <f>IF(N252="sníž. přenesená",J252,0)</f>
        <v>0</v>
      </c>
      <c r="BI252" s="228">
        <f>IF(N252="nulová",J252,0)</f>
        <v>0</v>
      </c>
      <c r="BJ252" s="17" t="s">
        <v>81</v>
      </c>
      <c r="BK252" s="228">
        <f>ROUND(I252*H252,2)</f>
        <v>0</v>
      </c>
      <c r="BL252" s="17" t="s">
        <v>128</v>
      </c>
      <c r="BM252" s="227" t="s">
        <v>379</v>
      </c>
    </row>
    <row r="253" spans="1:47" s="2" customFormat="1" ht="12">
      <c r="A253" s="38"/>
      <c r="B253" s="39"/>
      <c r="C253" s="40"/>
      <c r="D253" s="229" t="s">
        <v>130</v>
      </c>
      <c r="E253" s="40"/>
      <c r="F253" s="230" t="s">
        <v>185</v>
      </c>
      <c r="G253" s="40"/>
      <c r="H253" s="40"/>
      <c r="I253" s="231"/>
      <c r="J253" s="40"/>
      <c r="K253" s="40"/>
      <c r="L253" s="44"/>
      <c r="M253" s="232"/>
      <c r="N253" s="233"/>
      <c r="O253" s="91"/>
      <c r="P253" s="91"/>
      <c r="Q253" s="91"/>
      <c r="R253" s="91"/>
      <c r="S253" s="91"/>
      <c r="T253" s="92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130</v>
      </c>
      <c r="AU253" s="17" t="s">
        <v>83</v>
      </c>
    </row>
    <row r="254" spans="1:63" s="12" customFormat="1" ht="22.8" customHeight="1">
      <c r="A254" s="12"/>
      <c r="B254" s="199"/>
      <c r="C254" s="200"/>
      <c r="D254" s="201" t="s">
        <v>72</v>
      </c>
      <c r="E254" s="213" t="s">
        <v>380</v>
      </c>
      <c r="F254" s="213" t="s">
        <v>381</v>
      </c>
      <c r="G254" s="200"/>
      <c r="H254" s="200"/>
      <c r="I254" s="203"/>
      <c r="J254" s="214">
        <f>BK254</f>
        <v>0</v>
      </c>
      <c r="K254" s="200"/>
      <c r="L254" s="205"/>
      <c r="M254" s="206"/>
      <c r="N254" s="207"/>
      <c r="O254" s="207"/>
      <c r="P254" s="208">
        <f>SUM(P255:P256)</f>
        <v>0</v>
      </c>
      <c r="Q254" s="207"/>
      <c r="R254" s="208">
        <f>SUM(R255:R256)</f>
        <v>0</v>
      </c>
      <c r="S254" s="207"/>
      <c r="T254" s="209">
        <f>SUM(T255:T256)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10" t="s">
        <v>81</v>
      </c>
      <c r="AT254" s="211" t="s">
        <v>72</v>
      </c>
      <c r="AU254" s="211" t="s">
        <v>81</v>
      </c>
      <c r="AY254" s="210" t="s">
        <v>122</v>
      </c>
      <c r="BK254" s="212">
        <f>SUM(BK255:BK256)</f>
        <v>0</v>
      </c>
    </row>
    <row r="255" spans="1:65" s="2" customFormat="1" ht="21.75" customHeight="1">
      <c r="A255" s="38"/>
      <c r="B255" s="39"/>
      <c r="C255" s="215" t="s">
        <v>382</v>
      </c>
      <c r="D255" s="215" t="s">
        <v>124</v>
      </c>
      <c r="E255" s="216" t="s">
        <v>383</v>
      </c>
      <c r="F255" s="217" t="s">
        <v>384</v>
      </c>
      <c r="G255" s="218" t="s">
        <v>183</v>
      </c>
      <c r="H255" s="219">
        <v>136.656</v>
      </c>
      <c r="I255" s="220"/>
      <c r="J255" s="221">
        <f>ROUND(I255*H255,2)</f>
        <v>0</v>
      </c>
      <c r="K255" s="222"/>
      <c r="L255" s="44"/>
      <c r="M255" s="223" t="s">
        <v>1</v>
      </c>
      <c r="N255" s="224" t="s">
        <v>38</v>
      </c>
      <c r="O255" s="91"/>
      <c r="P255" s="225">
        <f>O255*H255</f>
        <v>0</v>
      </c>
      <c r="Q255" s="225">
        <v>0</v>
      </c>
      <c r="R255" s="225">
        <f>Q255*H255</f>
        <v>0</v>
      </c>
      <c r="S255" s="225">
        <v>0</v>
      </c>
      <c r="T255" s="226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7" t="s">
        <v>128</v>
      </c>
      <c r="AT255" s="227" t="s">
        <v>124</v>
      </c>
      <c r="AU255" s="227" t="s">
        <v>83</v>
      </c>
      <c r="AY255" s="17" t="s">
        <v>122</v>
      </c>
      <c r="BE255" s="228">
        <f>IF(N255="základní",J255,0)</f>
        <v>0</v>
      </c>
      <c r="BF255" s="228">
        <f>IF(N255="snížená",J255,0)</f>
        <v>0</v>
      </c>
      <c r="BG255" s="228">
        <f>IF(N255="zákl. přenesená",J255,0)</f>
        <v>0</v>
      </c>
      <c r="BH255" s="228">
        <f>IF(N255="sníž. přenesená",J255,0)</f>
        <v>0</v>
      </c>
      <c r="BI255" s="228">
        <f>IF(N255="nulová",J255,0)</f>
        <v>0</v>
      </c>
      <c r="BJ255" s="17" t="s">
        <v>81</v>
      </c>
      <c r="BK255" s="228">
        <f>ROUND(I255*H255,2)</f>
        <v>0</v>
      </c>
      <c r="BL255" s="17" t="s">
        <v>128</v>
      </c>
      <c r="BM255" s="227" t="s">
        <v>385</v>
      </c>
    </row>
    <row r="256" spans="1:47" s="2" customFormat="1" ht="12">
      <c r="A256" s="38"/>
      <c r="B256" s="39"/>
      <c r="C256" s="40"/>
      <c r="D256" s="229" t="s">
        <v>130</v>
      </c>
      <c r="E256" s="40"/>
      <c r="F256" s="230" t="s">
        <v>386</v>
      </c>
      <c r="G256" s="40"/>
      <c r="H256" s="40"/>
      <c r="I256" s="231"/>
      <c r="J256" s="40"/>
      <c r="K256" s="40"/>
      <c r="L256" s="44"/>
      <c r="M256" s="232"/>
      <c r="N256" s="233"/>
      <c r="O256" s="91"/>
      <c r="P256" s="91"/>
      <c r="Q256" s="91"/>
      <c r="R256" s="91"/>
      <c r="S256" s="91"/>
      <c r="T256" s="92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130</v>
      </c>
      <c r="AU256" s="17" t="s">
        <v>83</v>
      </c>
    </row>
    <row r="257" spans="1:63" s="12" customFormat="1" ht="25.9" customHeight="1">
      <c r="A257" s="12"/>
      <c r="B257" s="199"/>
      <c r="C257" s="200"/>
      <c r="D257" s="201" t="s">
        <v>72</v>
      </c>
      <c r="E257" s="202" t="s">
        <v>387</v>
      </c>
      <c r="F257" s="202" t="s">
        <v>388</v>
      </c>
      <c r="G257" s="200"/>
      <c r="H257" s="200"/>
      <c r="I257" s="203"/>
      <c r="J257" s="204">
        <f>BK257</f>
        <v>0</v>
      </c>
      <c r="K257" s="200"/>
      <c r="L257" s="205"/>
      <c r="M257" s="206"/>
      <c r="N257" s="207"/>
      <c r="O257" s="207"/>
      <c r="P257" s="208">
        <f>P258</f>
        <v>0</v>
      </c>
      <c r="Q257" s="207"/>
      <c r="R257" s="208">
        <f>R258</f>
        <v>0</v>
      </c>
      <c r="S257" s="207"/>
      <c r="T257" s="209">
        <f>T258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10" t="s">
        <v>128</v>
      </c>
      <c r="AT257" s="211" t="s">
        <v>72</v>
      </c>
      <c r="AU257" s="211" t="s">
        <v>73</v>
      </c>
      <c r="AY257" s="210" t="s">
        <v>122</v>
      </c>
      <c r="BK257" s="212">
        <f>BK258</f>
        <v>0</v>
      </c>
    </row>
    <row r="258" spans="1:63" s="12" customFormat="1" ht="22.8" customHeight="1">
      <c r="A258" s="12"/>
      <c r="B258" s="199"/>
      <c r="C258" s="200"/>
      <c r="D258" s="201" t="s">
        <v>72</v>
      </c>
      <c r="E258" s="213" t="s">
        <v>389</v>
      </c>
      <c r="F258" s="213" t="s">
        <v>390</v>
      </c>
      <c r="G258" s="200"/>
      <c r="H258" s="200"/>
      <c r="I258" s="203"/>
      <c r="J258" s="214">
        <f>BK258</f>
        <v>0</v>
      </c>
      <c r="K258" s="200"/>
      <c r="L258" s="205"/>
      <c r="M258" s="206"/>
      <c r="N258" s="207"/>
      <c r="O258" s="207"/>
      <c r="P258" s="208">
        <f>SUM(P259:P262)</f>
        <v>0</v>
      </c>
      <c r="Q258" s="207"/>
      <c r="R258" s="208">
        <f>SUM(R259:R262)</f>
        <v>0</v>
      </c>
      <c r="S258" s="207"/>
      <c r="T258" s="209">
        <f>SUM(T259:T262)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10" t="s">
        <v>128</v>
      </c>
      <c r="AT258" s="211" t="s">
        <v>72</v>
      </c>
      <c r="AU258" s="211" t="s">
        <v>81</v>
      </c>
      <c r="AY258" s="210" t="s">
        <v>122</v>
      </c>
      <c r="BK258" s="212">
        <f>SUM(BK259:BK262)</f>
        <v>0</v>
      </c>
    </row>
    <row r="259" spans="1:65" s="2" customFormat="1" ht="16.5" customHeight="1">
      <c r="A259" s="38"/>
      <c r="B259" s="39"/>
      <c r="C259" s="215" t="s">
        <v>391</v>
      </c>
      <c r="D259" s="215" t="s">
        <v>124</v>
      </c>
      <c r="E259" s="216" t="s">
        <v>392</v>
      </c>
      <c r="F259" s="217" t="s">
        <v>393</v>
      </c>
      <c r="G259" s="218" t="s">
        <v>394</v>
      </c>
      <c r="H259" s="219">
        <v>1</v>
      </c>
      <c r="I259" s="220"/>
      <c r="J259" s="221">
        <f>ROUND(I259*H259,2)</f>
        <v>0</v>
      </c>
      <c r="K259" s="222"/>
      <c r="L259" s="44"/>
      <c r="M259" s="223" t="s">
        <v>1</v>
      </c>
      <c r="N259" s="224" t="s">
        <v>38</v>
      </c>
      <c r="O259" s="91"/>
      <c r="P259" s="225">
        <f>O259*H259</f>
        <v>0</v>
      </c>
      <c r="Q259" s="225">
        <v>0</v>
      </c>
      <c r="R259" s="225">
        <f>Q259*H259</f>
        <v>0</v>
      </c>
      <c r="S259" s="225">
        <v>0</v>
      </c>
      <c r="T259" s="226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7" t="s">
        <v>395</v>
      </c>
      <c r="AT259" s="227" t="s">
        <v>124</v>
      </c>
      <c r="AU259" s="227" t="s">
        <v>83</v>
      </c>
      <c r="AY259" s="17" t="s">
        <v>122</v>
      </c>
      <c r="BE259" s="228">
        <f>IF(N259="základní",J259,0)</f>
        <v>0</v>
      </c>
      <c r="BF259" s="228">
        <f>IF(N259="snížená",J259,0)</f>
        <v>0</v>
      </c>
      <c r="BG259" s="228">
        <f>IF(N259="zákl. přenesená",J259,0)</f>
        <v>0</v>
      </c>
      <c r="BH259" s="228">
        <f>IF(N259="sníž. přenesená",J259,0)</f>
        <v>0</v>
      </c>
      <c r="BI259" s="228">
        <f>IF(N259="nulová",J259,0)</f>
        <v>0</v>
      </c>
      <c r="BJ259" s="17" t="s">
        <v>81</v>
      </c>
      <c r="BK259" s="228">
        <f>ROUND(I259*H259,2)</f>
        <v>0</v>
      </c>
      <c r="BL259" s="17" t="s">
        <v>395</v>
      </c>
      <c r="BM259" s="227" t="s">
        <v>396</v>
      </c>
    </row>
    <row r="260" spans="1:47" s="2" customFormat="1" ht="12">
      <c r="A260" s="38"/>
      <c r="B260" s="39"/>
      <c r="C260" s="40"/>
      <c r="D260" s="229" t="s">
        <v>130</v>
      </c>
      <c r="E260" s="40"/>
      <c r="F260" s="230" t="s">
        <v>393</v>
      </c>
      <c r="G260" s="40"/>
      <c r="H260" s="40"/>
      <c r="I260" s="231"/>
      <c r="J260" s="40"/>
      <c r="K260" s="40"/>
      <c r="L260" s="44"/>
      <c r="M260" s="232"/>
      <c r="N260" s="233"/>
      <c r="O260" s="91"/>
      <c r="P260" s="91"/>
      <c r="Q260" s="91"/>
      <c r="R260" s="91"/>
      <c r="S260" s="91"/>
      <c r="T260" s="92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130</v>
      </c>
      <c r="AU260" s="17" t="s">
        <v>83</v>
      </c>
    </row>
    <row r="261" spans="1:65" s="2" customFormat="1" ht="16.5" customHeight="1">
      <c r="A261" s="38"/>
      <c r="B261" s="39"/>
      <c r="C261" s="215" t="s">
        <v>397</v>
      </c>
      <c r="D261" s="215" t="s">
        <v>124</v>
      </c>
      <c r="E261" s="216" t="s">
        <v>398</v>
      </c>
      <c r="F261" s="217" t="s">
        <v>399</v>
      </c>
      <c r="G261" s="218" t="s">
        <v>394</v>
      </c>
      <c r="H261" s="219">
        <v>1</v>
      </c>
      <c r="I261" s="220"/>
      <c r="J261" s="221">
        <f>ROUND(I261*H261,2)</f>
        <v>0</v>
      </c>
      <c r="K261" s="222"/>
      <c r="L261" s="44"/>
      <c r="M261" s="223" t="s">
        <v>1</v>
      </c>
      <c r="N261" s="224" t="s">
        <v>38</v>
      </c>
      <c r="O261" s="91"/>
      <c r="P261" s="225">
        <f>O261*H261</f>
        <v>0</v>
      </c>
      <c r="Q261" s="225">
        <v>0</v>
      </c>
      <c r="R261" s="225">
        <f>Q261*H261</f>
        <v>0</v>
      </c>
      <c r="S261" s="225">
        <v>0</v>
      </c>
      <c r="T261" s="226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7" t="s">
        <v>395</v>
      </c>
      <c r="AT261" s="227" t="s">
        <v>124</v>
      </c>
      <c r="AU261" s="227" t="s">
        <v>83</v>
      </c>
      <c r="AY261" s="17" t="s">
        <v>122</v>
      </c>
      <c r="BE261" s="228">
        <f>IF(N261="základní",J261,0)</f>
        <v>0</v>
      </c>
      <c r="BF261" s="228">
        <f>IF(N261="snížená",J261,0)</f>
        <v>0</v>
      </c>
      <c r="BG261" s="228">
        <f>IF(N261="zákl. přenesená",J261,0)</f>
        <v>0</v>
      </c>
      <c r="BH261" s="228">
        <f>IF(N261="sníž. přenesená",J261,0)</f>
        <v>0</v>
      </c>
      <c r="BI261" s="228">
        <f>IF(N261="nulová",J261,0)</f>
        <v>0</v>
      </c>
      <c r="BJ261" s="17" t="s">
        <v>81</v>
      </c>
      <c r="BK261" s="228">
        <f>ROUND(I261*H261,2)</f>
        <v>0</v>
      </c>
      <c r="BL261" s="17" t="s">
        <v>395</v>
      </c>
      <c r="BM261" s="227" t="s">
        <v>400</v>
      </c>
    </row>
    <row r="262" spans="1:47" s="2" customFormat="1" ht="12">
      <c r="A262" s="38"/>
      <c r="B262" s="39"/>
      <c r="C262" s="40"/>
      <c r="D262" s="229" t="s">
        <v>130</v>
      </c>
      <c r="E262" s="40"/>
      <c r="F262" s="230" t="s">
        <v>399</v>
      </c>
      <c r="G262" s="40"/>
      <c r="H262" s="40"/>
      <c r="I262" s="231"/>
      <c r="J262" s="40"/>
      <c r="K262" s="40"/>
      <c r="L262" s="44"/>
      <c r="M262" s="232"/>
      <c r="N262" s="233"/>
      <c r="O262" s="91"/>
      <c r="P262" s="91"/>
      <c r="Q262" s="91"/>
      <c r="R262" s="91"/>
      <c r="S262" s="91"/>
      <c r="T262" s="92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130</v>
      </c>
      <c r="AU262" s="17" t="s">
        <v>83</v>
      </c>
    </row>
    <row r="263" spans="1:63" s="12" customFormat="1" ht="25.9" customHeight="1">
      <c r="A263" s="12"/>
      <c r="B263" s="199"/>
      <c r="C263" s="200"/>
      <c r="D263" s="201" t="s">
        <v>72</v>
      </c>
      <c r="E263" s="202" t="s">
        <v>401</v>
      </c>
      <c r="F263" s="202" t="s">
        <v>402</v>
      </c>
      <c r="G263" s="200"/>
      <c r="H263" s="200"/>
      <c r="I263" s="203"/>
      <c r="J263" s="204">
        <f>BK263</f>
        <v>0</v>
      </c>
      <c r="K263" s="200"/>
      <c r="L263" s="205"/>
      <c r="M263" s="206"/>
      <c r="N263" s="207"/>
      <c r="O263" s="207"/>
      <c r="P263" s="208">
        <f>P264+P271+P278</f>
        <v>0</v>
      </c>
      <c r="Q263" s="207"/>
      <c r="R263" s="208">
        <f>R264+R271+R278</f>
        <v>0</v>
      </c>
      <c r="S263" s="207"/>
      <c r="T263" s="209">
        <f>T264+T271+T278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10" t="s">
        <v>147</v>
      </c>
      <c r="AT263" s="211" t="s">
        <v>72</v>
      </c>
      <c r="AU263" s="211" t="s">
        <v>73</v>
      </c>
      <c r="AY263" s="210" t="s">
        <v>122</v>
      </c>
      <c r="BK263" s="212">
        <f>BK264+BK271+BK278</f>
        <v>0</v>
      </c>
    </row>
    <row r="264" spans="1:63" s="12" customFormat="1" ht="22.8" customHeight="1">
      <c r="A264" s="12"/>
      <c r="B264" s="199"/>
      <c r="C264" s="200"/>
      <c r="D264" s="201" t="s">
        <v>72</v>
      </c>
      <c r="E264" s="213" t="s">
        <v>403</v>
      </c>
      <c r="F264" s="213" t="s">
        <v>404</v>
      </c>
      <c r="G264" s="200"/>
      <c r="H264" s="200"/>
      <c r="I264" s="203"/>
      <c r="J264" s="214">
        <f>BK264</f>
        <v>0</v>
      </c>
      <c r="K264" s="200"/>
      <c r="L264" s="205"/>
      <c r="M264" s="206"/>
      <c r="N264" s="207"/>
      <c r="O264" s="207"/>
      <c r="P264" s="208">
        <f>SUM(P265:P270)</f>
        <v>0</v>
      </c>
      <c r="Q264" s="207"/>
      <c r="R264" s="208">
        <f>SUM(R265:R270)</f>
        <v>0</v>
      </c>
      <c r="S264" s="207"/>
      <c r="T264" s="209">
        <f>SUM(T265:T270)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10" t="s">
        <v>147</v>
      </c>
      <c r="AT264" s="211" t="s">
        <v>72</v>
      </c>
      <c r="AU264" s="211" t="s">
        <v>81</v>
      </c>
      <c r="AY264" s="210" t="s">
        <v>122</v>
      </c>
      <c r="BK264" s="212">
        <f>SUM(BK265:BK270)</f>
        <v>0</v>
      </c>
    </row>
    <row r="265" spans="1:65" s="2" customFormat="1" ht="16.5" customHeight="1">
      <c r="A265" s="38"/>
      <c r="B265" s="39"/>
      <c r="C265" s="215" t="s">
        <v>405</v>
      </c>
      <c r="D265" s="215" t="s">
        <v>124</v>
      </c>
      <c r="E265" s="216" t="s">
        <v>406</v>
      </c>
      <c r="F265" s="217" t="s">
        <v>407</v>
      </c>
      <c r="G265" s="218" t="s">
        <v>394</v>
      </c>
      <c r="H265" s="219">
        <v>1</v>
      </c>
      <c r="I265" s="220"/>
      <c r="J265" s="221">
        <f>ROUND(I265*H265,2)</f>
        <v>0</v>
      </c>
      <c r="K265" s="222"/>
      <c r="L265" s="44"/>
      <c r="M265" s="223" t="s">
        <v>1</v>
      </c>
      <c r="N265" s="224" t="s">
        <v>38</v>
      </c>
      <c r="O265" s="91"/>
      <c r="P265" s="225">
        <f>O265*H265</f>
        <v>0</v>
      </c>
      <c r="Q265" s="225">
        <v>0</v>
      </c>
      <c r="R265" s="225">
        <f>Q265*H265</f>
        <v>0</v>
      </c>
      <c r="S265" s="225">
        <v>0</v>
      </c>
      <c r="T265" s="226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7" t="s">
        <v>395</v>
      </c>
      <c r="AT265" s="227" t="s">
        <v>124</v>
      </c>
      <c r="AU265" s="227" t="s">
        <v>83</v>
      </c>
      <c r="AY265" s="17" t="s">
        <v>122</v>
      </c>
      <c r="BE265" s="228">
        <f>IF(N265="základní",J265,0)</f>
        <v>0</v>
      </c>
      <c r="BF265" s="228">
        <f>IF(N265="snížená",J265,0)</f>
        <v>0</v>
      </c>
      <c r="BG265" s="228">
        <f>IF(N265="zákl. přenesená",J265,0)</f>
        <v>0</v>
      </c>
      <c r="BH265" s="228">
        <f>IF(N265="sníž. přenesená",J265,0)</f>
        <v>0</v>
      </c>
      <c r="BI265" s="228">
        <f>IF(N265="nulová",J265,0)</f>
        <v>0</v>
      </c>
      <c r="BJ265" s="17" t="s">
        <v>81</v>
      </c>
      <c r="BK265" s="228">
        <f>ROUND(I265*H265,2)</f>
        <v>0</v>
      </c>
      <c r="BL265" s="17" t="s">
        <v>395</v>
      </c>
      <c r="BM265" s="227" t="s">
        <v>408</v>
      </c>
    </row>
    <row r="266" spans="1:47" s="2" customFormat="1" ht="12">
      <c r="A266" s="38"/>
      <c r="B266" s="39"/>
      <c r="C266" s="40"/>
      <c r="D266" s="229" t="s">
        <v>130</v>
      </c>
      <c r="E266" s="40"/>
      <c r="F266" s="230" t="s">
        <v>407</v>
      </c>
      <c r="G266" s="40"/>
      <c r="H266" s="40"/>
      <c r="I266" s="231"/>
      <c r="J266" s="40"/>
      <c r="K266" s="40"/>
      <c r="L266" s="44"/>
      <c r="M266" s="232"/>
      <c r="N266" s="233"/>
      <c r="O266" s="91"/>
      <c r="P266" s="91"/>
      <c r="Q266" s="91"/>
      <c r="R266" s="91"/>
      <c r="S266" s="91"/>
      <c r="T266" s="92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130</v>
      </c>
      <c r="AU266" s="17" t="s">
        <v>83</v>
      </c>
    </row>
    <row r="267" spans="1:65" s="2" customFormat="1" ht="16.5" customHeight="1">
      <c r="A267" s="38"/>
      <c r="B267" s="39"/>
      <c r="C267" s="215" t="s">
        <v>409</v>
      </c>
      <c r="D267" s="215" t="s">
        <v>124</v>
      </c>
      <c r="E267" s="216" t="s">
        <v>410</v>
      </c>
      <c r="F267" s="217" t="s">
        <v>411</v>
      </c>
      <c r="G267" s="218" t="s">
        <v>394</v>
      </c>
      <c r="H267" s="219">
        <v>1</v>
      </c>
      <c r="I267" s="220"/>
      <c r="J267" s="221">
        <f>ROUND(I267*H267,2)</f>
        <v>0</v>
      </c>
      <c r="K267" s="222"/>
      <c r="L267" s="44"/>
      <c r="M267" s="223" t="s">
        <v>1</v>
      </c>
      <c r="N267" s="224" t="s">
        <v>38</v>
      </c>
      <c r="O267" s="91"/>
      <c r="P267" s="225">
        <f>O267*H267</f>
        <v>0</v>
      </c>
      <c r="Q267" s="225">
        <v>0</v>
      </c>
      <c r="R267" s="225">
        <f>Q267*H267</f>
        <v>0</v>
      </c>
      <c r="S267" s="225">
        <v>0</v>
      </c>
      <c r="T267" s="226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7" t="s">
        <v>395</v>
      </c>
      <c r="AT267" s="227" t="s">
        <v>124</v>
      </c>
      <c r="AU267" s="227" t="s">
        <v>83</v>
      </c>
      <c r="AY267" s="17" t="s">
        <v>122</v>
      </c>
      <c r="BE267" s="228">
        <f>IF(N267="základní",J267,0)</f>
        <v>0</v>
      </c>
      <c r="BF267" s="228">
        <f>IF(N267="snížená",J267,0)</f>
        <v>0</v>
      </c>
      <c r="BG267" s="228">
        <f>IF(N267="zákl. přenesená",J267,0)</f>
        <v>0</v>
      </c>
      <c r="BH267" s="228">
        <f>IF(N267="sníž. přenesená",J267,0)</f>
        <v>0</v>
      </c>
      <c r="BI267" s="228">
        <f>IF(N267="nulová",J267,0)</f>
        <v>0</v>
      </c>
      <c r="BJ267" s="17" t="s">
        <v>81</v>
      </c>
      <c r="BK267" s="228">
        <f>ROUND(I267*H267,2)</f>
        <v>0</v>
      </c>
      <c r="BL267" s="17" t="s">
        <v>395</v>
      </c>
      <c r="BM267" s="227" t="s">
        <v>412</v>
      </c>
    </row>
    <row r="268" spans="1:47" s="2" customFormat="1" ht="12">
      <c r="A268" s="38"/>
      <c r="B268" s="39"/>
      <c r="C268" s="40"/>
      <c r="D268" s="229" t="s">
        <v>130</v>
      </c>
      <c r="E268" s="40"/>
      <c r="F268" s="230" t="s">
        <v>411</v>
      </c>
      <c r="G268" s="40"/>
      <c r="H268" s="40"/>
      <c r="I268" s="231"/>
      <c r="J268" s="40"/>
      <c r="K268" s="40"/>
      <c r="L268" s="44"/>
      <c r="M268" s="232"/>
      <c r="N268" s="233"/>
      <c r="O268" s="91"/>
      <c r="P268" s="91"/>
      <c r="Q268" s="91"/>
      <c r="R268" s="91"/>
      <c r="S268" s="91"/>
      <c r="T268" s="92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130</v>
      </c>
      <c r="AU268" s="17" t="s">
        <v>83</v>
      </c>
    </row>
    <row r="269" spans="1:65" s="2" customFormat="1" ht="16.5" customHeight="1">
      <c r="A269" s="38"/>
      <c r="B269" s="39"/>
      <c r="C269" s="215" t="s">
        <v>413</v>
      </c>
      <c r="D269" s="215" t="s">
        <v>124</v>
      </c>
      <c r="E269" s="216" t="s">
        <v>414</v>
      </c>
      <c r="F269" s="217" t="s">
        <v>415</v>
      </c>
      <c r="G269" s="218" t="s">
        <v>394</v>
      </c>
      <c r="H269" s="219">
        <v>1</v>
      </c>
      <c r="I269" s="220"/>
      <c r="J269" s="221">
        <f>ROUND(I269*H269,2)</f>
        <v>0</v>
      </c>
      <c r="K269" s="222"/>
      <c r="L269" s="44"/>
      <c r="M269" s="223" t="s">
        <v>1</v>
      </c>
      <c r="N269" s="224" t="s">
        <v>38</v>
      </c>
      <c r="O269" s="91"/>
      <c r="P269" s="225">
        <f>O269*H269</f>
        <v>0</v>
      </c>
      <c r="Q269" s="225">
        <v>0</v>
      </c>
      <c r="R269" s="225">
        <f>Q269*H269</f>
        <v>0</v>
      </c>
      <c r="S269" s="225">
        <v>0</v>
      </c>
      <c r="T269" s="226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7" t="s">
        <v>395</v>
      </c>
      <c r="AT269" s="227" t="s">
        <v>124</v>
      </c>
      <c r="AU269" s="227" t="s">
        <v>83</v>
      </c>
      <c r="AY269" s="17" t="s">
        <v>122</v>
      </c>
      <c r="BE269" s="228">
        <f>IF(N269="základní",J269,0)</f>
        <v>0</v>
      </c>
      <c r="BF269" s="228">
        <f>IF(N269="snížená",J269,0)</f>
        <v>0</v>
      </c>
      <c r="BG269" s="228">
        <f>IF(N269="zákl. přenesená",J269,0)</f>
        <v>0</v>
      </c>
      <c r="BH269" s="228">
        <f>IF(N269="sníž. přenesená",J269,0)</f>
        <v>0</v>
      </c>
      <c r="BI269" s="228">
        <f>IF(N269="nulová",J269,0)</f>
        <v>0</v>
      </c>
      <c r="BJ269" s="17" t="s">
        <v>81</v>
      </c>
      <c r="BK269" s="228">
        <f>ROUND(I269*H269,2)</f>
        <v>0</v>
      </c>
      <c r="BL269" s="17" t="s">
        <v>395</v>
      </c>
      <c r="BM269" s="227" t="s">
        <v>416</v>
      </c>
    </row>
    <row r="270" spans="1:47" s="2" customFormat="1" ht="12">
      <c r="A270" s="38"/>
      <c r="B270" s="39"/>
      <c r="C270" s="40"/>
      <c r="D270" s="229" t="s">
        <v>130</v>
      </c>
      <c r="E270" s="40"/>
      <c r="F270" s="230" t="s">
        <v>417</v>
      </c>
      <c r="G270" s="40"/>
      <c r="H270" s="40"/>
      <c r="I270" s="231"/>
      <c r="J270" s="40"/>
      <c r="K270" s="40"/>
      <c r="L270" s="44"/>
      <c r="M270" s="232"/>
      <c r="N270" s="233"/>
      <c r="O270" s="91"/>
      <c r="P270" s="91"/>
      <c r="Q270" s="91"/>
      <c r="R270" s="91"/>
      <c r="S270" s="91"/>
      <c r="T270" s="92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130</v>
      </c>
      <c r="AU270" s="17" t="s">
        <v>83</v>
      </c>
    </row>
    <row r="271" spans="1:63" s="12" customFormat="1" ht="22.8" customHeight="1">
      <c r="A271" s="12"/>
      <c r="B271" s="199"/>
      <c r="C271" s="200"/>
      <c r="D271" s="201" t="s">
        <v>72</v>
      </c>
      <c r="E271" s="213" t="s">
        <v>418</v>
      </c>
      <c r="F271" s="213" t="s">
        <v>419</v>
      </c>
      <c r="G271" s="200"/>
      <c r="H271" s="200"/>
      <c r="I271" s="203"/>
      <c r="J271" s="214">
        <f>BK271</f>
        <v>0</v>
      </c>
      <c r="K271" s="200"/>
      <c r="L271" s="205"/>
      <c r="M271" s="206"/>
      <c r="N271" s="207"/>
      <c r="O271" s="207"/>
      <c r="P271" s="208">
        <f>SUM(P272:P277)</f>
        <v>0</v>
      </c>
      <c r="Q271" s="207"/>
      <c r="R271" s="208">
        <f>SUM(R272:R277)</f>
        <v>0</v>
      </c>
      <c r="S271" s="207"/>
      <c r="T271" s="209">
        <f>SUM(T272:T277)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10" t="s">
        <v>147</v>
      </c>
      <c r="AT271" s="211" t="s">
        <v>72</v>
      </c>
      <c r="AU271" s="211" t="s">
        <v>81</v>
      </c>
      <c r="AY271" s="210" t="s">
        <v>122</v>
      </c>
      <c r="BK271" s="212">
        <f>SUM(BK272:BK277)</f>
        <v>0</v>
      </c>
    </row>
    <row r="272" spans="1:65" s="2" customFormat="1" ht="16.5" customHeight="1">
      <c r="A272" s="38"/>
      <c r="B272" s="39"/>
      <c r="C272" s="215" t="s">
        <v>420</v>
      </c>
      <c r="D272" s="215" t="s">
        <v>124</v>
      </c>
      <c r="E272" s="216" t="s">
        <v>421</v>
      </c>
      <c r="F272" s="217" t="s">
        <v>419</v>
      </c>
      <c r="G272" s="218" t="s">
        <v>394</v>
      </c>
      <c r="H272" s="219">
        <v>1</v>
      </c>
      <c r="I272" s="220"/>
      <c r="J272" s="221">
        <f>ROUND(I272*H272,2)</f>
        <v>0</v>
      </c>
      <c r="K272" s="222"/>
      <c r="L272" s="44"/>
      <c r="M272" s="223" t="s">
        <v>1</v>
      </c>
      <c r="N272" s="224" t="s">
        <v>38</v>
      </c>
      <c r="O272" s="91"/>
      <c r="P272" s="225">
        <f>O272*H272</f>
        <v>0</v>
      </c>
      <c r="Q272" s="225">
        <v>0</v>
      </c>
      <c r="R272" s="225">
        <f>Q272*H272</f>
        <v>0</v>
      </c>
      <c r="S272" s="225">
        <v>0</v>
      </c>
      <c r="T272" s="226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7" t="s">
        <v>395</v>
      </c>
      <c r="AT272" s="227" t="s">
        <v>124</v>
      </c>
      <c r="AU272" s="227" t="s">
        <v>83</v>
      </c>
      <c r="AY272" s="17" t="s">
        <v>122</v>
      </c>
      <c r="BE272" s="228">
        <f>IF(N272="základní",J272,0)</f>
        <v>0</v>
      </c>
      <c r="BF272" s="228">
        <f>IF(N272="snížená",J272,0)</f>
        <v>0</v>
      </c>
      <c r="BG272" s="228">
        <f>IF(N272="zákl. přenesená",J272,0)</f>
        <v>0</v>
      </c>
      <c r="BH272" s="228">
        <f>IF(N272="sníž. přenesená",J272,0)</f>
        <v>0</v>
      </c>
      <c r="BI272" s="228">
        <f>IF(N272="nulová",J272,0)</f>
        <v>0</v>
      </c>
      <c r="BJ272" s="17" t="s">
        <v>81</v>
      </c>
      <c r="BK272" s="228">
        <f>ROUND(I272*H272,2)</f>
        <v>0</v>
      </c>
      <c r="BL272" s="17" t="s">
        <v>395</v>
      </c>
      <c r="BM272" s="227" t="s">
        <v>422</v>
      </c>
    </row>
    <row r="273" spans="1:47" s="2" customFormat="1" ht="12">
      <c r="A273" s="38"/>
      <c r="B273" s="39"/>
      <c r="C273" s="40"/>
      <c r="D273" s="229" t="s">
        <v>130</v>
      </c>
      <c r="E273" s="40"/>
      <c r="F273" s="230" t="s">
        <v>419</v>
      </c>
      <c r="G273" s="40"/>
      <c r="H273" s="40"/>
      <c r="I273" s="231"/>
      <c r="J273" s="40"/>
      <c r="K273" s="40"/>
      <c r="L273" s="44"/>
      <c r="M273" s="232"/>
      <c r="N273" s="233"/>
      <c r="O273" s="91"/>
      <c r="P273" s="91"/>
      <c r="Q273" s="91"/>
      <c r="R273" s="91"/>
      <c r="S273" s="91"/>
      <c r="T273" s="92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130</v>
      </c>
      <c r="AU273" s="17" t="s">
        <v>83</v>
      </c>
    </row>
    <row r="274" spans="1:65" s="2" customFormat="1" ht="16.5" customHeight="1">
      <c r="A274" s="38"/>
      <c r="B274" s="39"/>
      <c r="C274" s="215" t="s">
        <v>423</v>
      </c>
      <c r="D274" s="215" t="s">
        <v>124</v>
      </c>
      <c r="E274" s="216" t="s">
        <v>424</v>
      </c>
      <c r="F274" s="217" t="s">
        <v>425</v>
      </c>
      <c r="G274" s="218" t="s">
        <v>394</v>
      </c>
      <c r="H274" s="219">
        <v>1</v>
      </c>
      <c r="I274" s="220"/>
      <c r="J274" s="221">
        <f>ROUND(I274*H274,2)</f>
        <v>0</v>
      </c>
      <c r="K274" s="222"/>
      <c r="L274" s="44"/>
      <c r="M274" s="223" t="s">
        <v>1</v>
      </c>
      <c r="N274" s="224" t="s">
        <v>38</v>
      </c>
      <c r="O274" s="91"/>
      <c r="P274" s="225">
        <f>O274*H274</f>
        <v>0</v>
      </c>
      <c r="Q274" s="225">
        <v>0</v>
      </c>
      <c r="R274" s="225">
        <f>Q274*H274</f>
        <v>0</v>
      </c>
      <c r="S274" s="225">
        <v>0</v>
      </c>
      <c r="T274" s="226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7" t="s">
        <v>395</v>
      </c>
      <c r="AT274" s="227" t="s">
        <v>124</v>
      </c>
      <c r="AU274" s="227" t="s">
        <v>83</v>
      </c>
      <c r="AY274" s="17" t="s">
        <v>122</v>
      </c>
      <c r="BE274" s="228">
        <f>IF(N274="základní",J274,0)</f>
        <v>0</v>
      </c>
      <c r="BF274" s="228">
        <f>IF(N274="snížená",J274,0)</f>
        <v>0</v>
      </c>
      <c r="BG274" s="228">
        <f>IF(N274="zákl. přenesená",J274,0)</f>
        <v>0</v>
      </c>
      <c r="BH274" s="228">
        <f>IF(N274="sníž. přenesená",J274,0)</f>
        <v>0</v>
      </c>
      <c r="BI274" s="228">
        <f>IF(N274="nulová",J274,0)</f>
        <v>0</v>
      </c>
      <c r="BJ274" s="17" t="s">
        <v>81</v>
      </c>
      <c r="BK274" s="228">
        <f>ROUND(I274*H274,2)</f>
        <v>0</v>
      </c>
      <c r="BL274" s="17" t="s">
        <v>395</v>
      </c>
      <c r="BM274" s="227" t="s">
        <v>426</v>
      </c>
    </row>
    <row r="275" spans="1:47" s="2" customFormat="1" ht="12">
      <c r="A275" s="38"/>
      <c r="B275" s="39"/>
      <c r="C275" s="40"/>
      <c r="D275" s="229" t="s">
        <v>130</v>
      </c>
      <c r="E275" s="40"/>
      <c r="F275" s="230" t="s">
        <v>425</v>
      </c>
      <c r="G275" s="40"/>
      <c r="H275" s="40"/>
      <c r="I275" s="231"/>
      <c r="J275" s="40"/>
      <c r="K275" s="40"/>
      <c r="L275" s="44"/>
      <c r="M275" s="232"/>
      <c r="N275" s="233"/>
      <c r="O275" s="91"/>
      <c r="P275" s="91"/>
      <c r="Q275" s="91"/>
      <c r="R275" s="91"/>
      <c r="S275" s="91"/>
      <c r="T275" s="92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130</v>
      </c>
      <c r="AU275" s="17" t="s">
        <v>83</v>
      </c>
    </row>
    <row r="276" spans="1:65" s="2" customFormat="1" ht="16.5" customHeight="1">
      <c r="A276" s="38"/>
      <c r="B276" s="39"/>
      <c r="C276" s="215" t="s">
        <v>427</v>
      </c>
      <c r="D276" s="215" t="s">
        <v>124</v>
      </c>
      <c r="E276" s="216" t="s">
        <v>428</v>
      </c>
      <c r="F276" s="217" t="s">
        <v>429</v>
      </c>
      <c r="G276" s="218" t="s">
        <v>246</v>
      </c>
      <c r="H276" s="219">
        <v>1</v>
      </c>
      <c r="I276" s="220"/>
      <c r="J276" s="221">
        <f>ROUND(I276*H276,2)</f>
        <v>0</v>
      </c>
      <c r="K276" s="222"/>
      <c r="L276" s="44"/>
      <c r="M276" s="223" t="s">
        <v>1</v>
      </c>
      <c r="N276" s="224" t="s">
        <v>38</v>
      </c>
      <c r="O276" s="91"/>
      <c r="P276" s="225">
        <f>O276*H276</f>
        <v>0</v>
      </c>
      <c r="Q276" s="225">
        <v>0</v>
      </c>
      <c r="R276" s="225">
        <f>Q276*H276</f>
        <v>0</v>
      </c>
      <c r="S276" s="225">
        <v>0</v>
      </c>
      <c r="T276" s="226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7" t="s">
        <v>395</v>
      </c>
      <c r="AT276" s="227" t="s">
        <v>124</v>
      </c>
      <c r="AU276" s="227" t="s">
        <v>83</v>
      </c>
      <c r="AY276" s="17" t="s">
        <v>122</v>
      </c>
      <c r="BE276" s="228">
        <f>IF(N276="základní",J276,0)</f>
        <v>0</v>
      </c>
      <c r="BF276" s="228">
        <f>IF(N276="snížená",J276,0)</f>
        <v>0</v>
      </c>
      <c r="BG276" s="228">
        <f>IF(N276="zákl. přenesená",J276,0)</f>
        <v>0</v>
      </c>
      <c r="BH276" s="228">
        <f>IF(N276="sníž. přenesená",J276,0)</f>
        <v>0</v>
      </c>
      <c r="BI276" s="228">
        <f>IF(N276="nulová",J276,0)</f>
        <v>0</v>
      </c>
      <c r="BJ276" s="17" t="s">
        <v>81</v>
      </c>
      <c r="BK276" s="228">
        <f>ROUND(I276*H276,2)</f>
        <v>0</v>
      </c>
      <c r="BL276" s="17" t="s">
        <v>395</v>
      </c>
      <c r="BM276" s="227" t="s">
        <v>430</v>
      </c>
    </row>
    <row r="277" spans="1:47" s="2" customFormat="1" ht="12">
      <c r="A277" s="38"/>
      <c r="B277" s="39"/>
      <c r="C277" s="40"/>
      <c r="D277" s="229" t="s">
        <v>130</v>
      </c>
      <c r="E277" s="40"/>
      <c r="F277" s="230" t="s">
        <v>429</v>
      </c>
      <c r="G277" s="40"/>
      <c r="H277" s="40"/>
      <c r="I277" s="231"/>
      <c r="J277" s="40"/>
      <c r="K277" s="40"/>
      <c r="L277" s="44"/>
      <c r="M277" s="232"/>
      <c r="N277" s="233"/>
      <c r="O277" s="91"/>
      <c r="P277" s="91"/>
      <c r="Q277" s="91"/>
      <c r="R277" s="91"/>
      <c r="S277" s="91"/>
      <c r="T277" s="92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130</v>
      </c>
      <c r="AU277" s="17" t="s">
        <v>83</v>
      </c>
    </row>
    <row r="278" spans="1:63" s="12" customFormat="1" ht="22.8" customHeight="1">
      <c r="A278" s="12"/>
      <c r="B278" s="199"/>
      <c r="C278" s="200"/>
      <c r="D278" s="201" t="s">
        <v>72</v>
      </c>
      <c r="E278" s="213" t="s">
        <v>431</v>
      </c>
      <c r="F278" s="213" t="s">
        <v>432</v>
      </c>
      <c r="G278" s="200"/>
      <c r="H278" s="200"/>
      <c r="I278" s="203"/>
      <c r="J278" s="214">
        <f>BK278</f>
        <v>0</v>
      </c>
      <c r="K278" s="200"/>
      <c r="L278" s="205"/>
      <c r="M278" s="206"/>
      <c r="N278" s="207"/>
      <c r="O278" s="207"/>
      <c r="P278" s="208">
        <f>SUM(P279:P280)</f>
        <v>0</v>
      </c>
      <c r="Q278" s="207"/>
      <c r="R278" s="208">
        <f>SUM(R279:R280)</f>
        <v>0</v>
      </c>
      <c r="S278" s="207"/>
      <c r="T278" s="209">
        <f>SUM(T279:T280)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10" t="s">
        <v>147</v>
      </c>
      <c r="AT278" s="211" t="s">
        <v>72</v>
      </c>
      <c r="AU278" s="211" t="s">
        <v>81</v>
      </c>
      <c r="AY278" s="210" t="s">
        <v>122</v>
      </c>
      <c r="BK278" s="212">
        <f>SUM(BK279:BK280)</f>
        <v>0</v>
      </c>
    </row>
    <row r="279" spans="1:65" s="2" customFormat="1" ht="16.5" customHeight="1">
      <c r="A279" s="38"/>
      <c r="B279" s="39"/>
      <c r="C279" s="215" t="s">
        <v>433</v>
      </c>
      <c r="D279" s="215" t="s">
        <v>124</v>
      </c>
      <c r="E279" s="216" t="s">
        <v>434</v>
      </c>
      <c r="F279" s="217" t="s">
        <v>435</v>
      </c>
      <c r="G279" s="218" t="s">
        <v>394</v>
      </c>
      <c r="H279" s="219">
        <v>1</v>
      </c>
      <c r="I279" s="220"/>
      <c r="J279" s="221">
        <f>ROUND(I279*H279,2)</f>
        <v>0</v>
      </c>
      <c r="K279" s="222"/>
      <c r="L279" s="44"/>
      <c r="M279" s="223" t="s">
        <v>1</v>
      </c>
      <c r="N279" s="224" t="s">
        <v>38</v>
      </c>
      <c r="O279" s="91"/>
      <c r="P279" s="225">
        <f>O279*H279</f>
        <v>0</v>
      </c>
      <c r="Q279" s="225">
        <v>0</v>
      </c>
      <c r="R279" s="225">
        <f>Q279*H279</f>
        <v>0</v>
      </c>
      <c r="S279" s="225">
        <v>0</v>
      </c>
      <c r="T279" s="226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7" t="s">
        <v>395</v>
      </c>
      <c r="AT279" s="227" t="s">
        <v>124</v>
      </c>
      <c r="AU279" s="227" t="s">
        <v>83</v>
      </c>
      <c r="AY279" s="17" t="s">
        <v>122</v>
      </c>
      <c r="BE279" s="228">
        <f>IF(N279="základní",J279,0)</f>
        <v>0</v>
      </c>
      <c r="BF279" s="228">
        <f>IF(N279="snížená",J279,0)</f>
        <v>0</v>
      </c>
      <c r="BG279" s="228">
        <f>IF(N279="zákl. přenesená",J279,0)</f>
        <v>0</v>
      </c>
      <c r="BH279" s="228">
        <f>IF(N279="sníž. přenesená",J279,0)</f>
        <v>0</v>
      </c>
      <c r="BI279" s="228">
        <f>IF(N279="nulová",J279,0)</f>
        <v>0</v>
      </c>
      <c r="BJ279" s="17" t="s">
        <v>81</v>
      </c>
      <c r="BK279" s="228">
        <f>ROUND(I279*H279,2)</f>
        <v>0</v>
      </c>
      <c r="BL279" s="17" t="s">
        <v>395</v>
      </c>
      <c r="BM279" s="227" t="s">
        <v>436</v>
      </c>
    </row>
    <row r="280" spans="1:47" s="2" customFormat="1" ht="12">
      <c r="A280" s="38"/>
      <c r="B280" s="39"/>
      <c r="C280" s="40"/>
      <c r="D280" s="229" t="s">
        <v>130</v>
      </c>
      <c r="E280" s="40"/>
      <c r="F280" s="230" t="s">
        <v>435</v>
      </c>
      <c r="G280" s="40"/>
      <c r="H280" s="40"/>
      <c r="I280" s="231"/>
      <c r="J280" s="40"/>
      <c r="K280" s="40"/>
      <c r="L280" s="44"/>
      <c r="M280" s="278"/>
      <c r="N280" s="279"/>
      <c r="O280" s="280"/>
      <c r="P280" s="280"/>
      <c r="Q280" s="280"/>
      <c r="R280" s="280"/>
      <c r="S280" s="280"/>
      <c r="T280" s="281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130</v>
      </c>
      <c r="AU280" s="17" t="s">
        <v>83</v>
      </c>
    </row>
    <row r="281" spans="1:31" s="2" customFormat="1" ht="6.95" customHeight="1">
      <c r="A281" s="38"/>
      <c r="B281" s="66"/>
      <c r="C281" s="67"/>
      <c r="D281" s="67"/>
      <c r="E281" s="67"/>
      <c r="F281" s="67"/>
      <c r="G281" s="67"/>
      <c r="H281" s="67"/>
      <c r="I281" s="67"/>
      <c r="J281" s="67"/>
      <c r="K281" s="67"/>
      <c r="L281" s="44"/>
      <c r="M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</row>
  </sheetData>
  <sheetProtection password="CC35" sheet="1" objects="1" scenarios="1" formatColumns="0" formatRows="0" autoFilter="0"/>
  <autoFilter ref="C129:K280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PC33-MICHAL\PC33</dc:creator>
  <cp:keywords/>
  <dc:description/>
  <cp:lastModifiedBy>PC33-MICHAL\PC33</cp:lastModifiedBy>
  <dcterms:created xsi:type="dcterms:W3CDTF">2021-03-30T12:54:40Z</dcterms:created>
  <dcterms:modified xsi:type="dcterms:W3CDTF">2021-03-30T12:54:42Z</dcterms:modified>
  <cp:category/>
  <cp:version/>
  <cp:contentType/>
  <cp:contentStatus/>
</cp:coreProperties>
</file>