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10740" activeTab="3"/>
  </bookViews>
  <sheets>
    <sheet name="Rekapitulace stavby" sheetId="1" r:id="rId1"/>
    <sheet name="2020-119-04 - SO 04 Mobiliář" sheetId="5" r:id="rId2"/>
    <sheet name="2020-119-07 - VRN - vedle..." sheetId="8" r:id="rId3"/>
    <sheet name="Pokyny pro vyplnění" sheetId="9" r:id="rId4"/>
  </sheets>
  <definedNames>
    <definedName name="_xlnm._FilterDatabase" localSheetId="1" hidden="1">'2020-119-04 - SO 04 Mobiliář'!$C$87:$K$109</definedName>
    <definedName name="_xlnm._FilterDatabase" localSheetId="2" hidden="1">'2020-119-07 - VRN - vedle...'!$C$83:$K$98</definedName>
    <definedName name="_xlnm.Print_Area" localSheetId="1">'2020-119-04 - SO 04 Mobiliář'!$C$4:$J$39,'2020-119-04 - SO 04 Mobiliář'!$C$45:$J$69,'2020-119-04 - SO 04 Mobiliář'!$C$75:$K$109</definedName>
    <definedName name="_xlnm.Print_Area" localSheetId="2">'2020-119-07 - VRN - vedle...'!$C$4:$J$39,'2020-119-07 - VRN - vedle...'!$C$45:$J$65,'2020-119-07 - VRN - vedle...'!$C$71:$K$98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'2020-119-04 - SO 04 Mobiliář'!$87:$87</definedName>
    <definedName name="_xlnm.Print_Titles" localSheetId="2">'2020-119-07 - VRN - vedle...'!$83:$83</definedName>
  </definedNames>
  <calcPr calcId="162913"/>
</workbook>
</file>

<file path=xl/sharedStrings.xml><?xml version="1.0" encoding="utf-8"?>
<sst xmlns="http://schemas.openxmlformats.org/spreadsheetml/2006/main" count="1252" uniqueCount="417">
  <si>
    <t>Export Komplet</t>
  </si>
  <si>
    <t>VZ</t>
  </si>
  <si>
    <t>2.0</t>
  </si>
  <si>
    <t/>
  </si>
  <si>
    <t>False</t>
  </si>
  <si>
    <t>{81a9f167-0ed5-4e81-ae55-79c25deeacce}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</si>
  <si>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</si>
  <si>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</si>
  <si>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</si>
  <si>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</si>
  <si>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</si>
  <si>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</si>
  <si>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</si>
  <si>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</si>
  <si>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2020-119</t>
  </si>
  <si>
    <t>Stavba:</t>
  </si>
  <si>
    <t>Malé zásahy Liberec- Prostor před KD</t>
  </si>
  <si>
    <t>KSO:</t>
  </si>
  <si>
    <t>CC-CZ:</t>
  </si>
  <si>
    <t>Místo:</t>
  </si>
  <si>
    <t>Ul. Jánská, prostor před KD Liberec</t>
  </si>
  <si>
    <t>Datum:</t>
  </si>
  <si>
    <t>25. 9. 2020</t>
  </si>
  <si>
    <t>Zadavatel:</t>
  </si>
  <si>
    <t>IČ:</t>
  </si>
  <si>
    <t>STATUTÁRNÍ MĚSTO LIBEREC,nám. Dr. E. Beneše 1</t>
  </si>
  <si>
    <t>DIČ:</t>
  </si>
  <si>
    <t>Zhotovitel:</t>
  </si>
  <si>
    <t xml:space="preserve"> </t>
  </si>
  <si>
    <t>Projektant:</t>
  </si>
  <si>
    <t>TERRA FLORIDA v.o.s.Grafická 20, Praha 5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</si>
  <si>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</si>
  <si>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</si>
  <si>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</si>
  <si>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</si>
  <si>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</si>
  <si>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</si>
  <si>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</si>
  <si>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</si>
  <si>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</si>
  <si>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</si>
  <si>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</si>
  <si>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</si>
  <si>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</si>
  <si>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</si>
  <si>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</si>
  <si>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</si>
  <si>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</si>
  <si>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</si>
  <si>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</si>
  <si>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</si>
  <si>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</si>
  <si>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</si>
  <si>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</si>
  <si>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</si>
  <si>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</si>
  <si>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</si>
  <si>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</si>
  <si>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</si>
  <si>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</si>
  <si>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</si>
  <si>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</si>
  <si>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</si>
  <si>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</si>
  <si>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</si>
  <si>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</si>
  <si>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</si>
  <si>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</si>
  <si>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</si>
  <si>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</si>
  <si>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</si>
  <si>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</si>
  <si>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</si>
  <si>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</si>
  <si>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</si>
  <si>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</si>
  <si>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</si>
  <si>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{ff5854d4-968e-4f59-812d-ce4395085c51}</t>
  </si>
  <si>
    <t>2</t>
  </si>
  <si>
    <t>{f16a54bb-2b89-4ddc-9d18-1967231dc21b}</t>
  </si>
  <si>
    <t>{1242a374-ca61-4e07-91ed-1b5d2a55f4cc}</t>
  </si>
  <si>
    <t>2020-119-04</t>
  </si>
  <si>
    <t>SO 04 Mobiliář</t>
  </si>
  <si>
    <t>{02b891a8-bcf9-4a2a-9697-5c71d201cc47}</t>
  </si>
  <si>
    <t>{8bdc7f51-5073-49ed-9e79-cf7d49de3572}</t>
  </si>
  <si>
    <t>{4367dd08-5e65-4f68-9050-86c2ee365332}</t>
  </si>
  <si>
    <t>2020-119-07</t>
  </si>
  <si>
    <t>VRN - vedlejší rozpočtové náklady</t>
  </si>
  <si>
    <t>{484c5303-3d28-4aed-a8ae-f015922b84ef}</t>
  </si>
  <si>
    <t>KRYCÍ LIST SOUPISU PRACÍ</t>
  </si>
  <si>
    <t>Objekt:</t>
  </si>
  <si>
    <t>Zpracováno dle metodiky ÚRS s maximálním zatříděním položek (popisu činností) dle Třídníku stavebních konstrukcí a prací. Použita databáze směrných cen 2020/II.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</si>
  <si>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</si>
  <si>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</si>
  <si>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</si>
  <si>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</si>
  <si>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</si>
  <si>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</si>
  <si>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</si>
  <si>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</si>
  <si>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</si>
  <si>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</si>
  <si>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</si>
  <si>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</si>
  <si>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</si>
  <si>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</si>
  <si>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</si>
  <si>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</si>
  <si>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</si>
  <si>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</si>
  <si>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</si>
  <si>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</si>
  <si>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</si>
  <si>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</si>
  <si>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</si>
  <si>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K</t>
  </si>
  <si>
    <t>m2</t>
  </si>
  <si>
    <t>CS ÚRS 2020 02</t>
  </si>
  <si>
    <t>4</t>
  </si>
  <si>
    <t>18</t>
  </si>
  <si>
    <t>3</t>
  </si>
  <si>
    <t>kus</t>
  </si>
  <si>
    <t>5</t>
  </si>
  <si>
    <t>6</t>
  </si>
  <si>
    <t>7</t>
  </si>
  <si>
    <t>8</t>
  </si>
  <si>
    <t>10</t>
  </si>
  <si>
    <t>t</t>
  </si>
  <si>
    <t>12</t>
  </si>
  <si>
    <t>16</t>
  </si>
  <si>
    <t>17</t>
  </si>
  <si>
    <t>998</t>
  </si>
  <si>
    <t>Přesun hmot</t>
  </si>
  <si>
    <t>19</t>
  </si>
  <si>
    <t>m3</t>
  </si>
  <si>
    <t>2020-119-04 - SO 04 Mobiliář</t>
  </si>
  <si>
    <t xml:space="preserve">    2-1 - Zakládání - patky pro odpadní koše</t>
  </si>
  <si>
    <t xml:space="preserve">    2-2 - Zakládání - patky pro lavičky</t>
  </si>
  <si>
    <t xml:space="preserve">    2-3 - Zakládání - patky pro stojany kol</t>
  </si>
  <si>
    <t xml:space="preserve">    93 - Různé dokončovací konstrukce a práce inženýrských staveb</t>
  </si>
  <si>
    <t xml:space="preserve">    95-1 - Různé dokončovací konstrukce a práce pozemních staveb- kotvení odpadních košů do patek</t>
  </si>
  <si>
    <t xml:space="preserve">    95-2 - Různé dokončovací konstrukce a práce pozemních staveb- kotvení laviček do patek</t>
  </si>
  <si>
    <t xml:space="preserve">    95-3 - Různé dokončovací konstrukce a práce pozemních staveb- kotvení stojanů kol do patek</t>
  </si>
  <si>
    <t>271532212</t>
  </si>
  <si>
    <t>Podsyp pod základové konstrukce se zhutněním a urovnáním povrchu z kameniva hrubého, frakce 16 - 32 mm</t>
  </si>
  <si>
    <t>275313711</t>
  </si>
  <si>
    <t>Základy z betonu prostého patky a bloky z betonu kamenem neprokládaného tř. C 20/25</t>
  </si>
  <si>
    <t>275351121</t>
  </si>
  <si>
    <t>Bednění základů patek zřízení</t>
  </si>
  <si>
    <t>275351122</t>
  </si>
  <si>
    <t>Bednění základů patek odstranění</t>
  </si>
  <si>
    <t>2-2</t>
  </si>
  <si>
    <t>Zakládání - patky pro lavičky</t>
  </si>
  <si>
    <t>-1075515861</t>
  </si>
  <si>
    <t>1975066239</t>
  </si>
  <si>
    <t>1689682954</t>
  </si>
  <si>
    <t>-621277558</t>
  </si>
  <si>
    <t>93</t>
  </si>
  <si>
    <t>Různé dokončovací konstrukce a práce inženýrských staveb</t>
  </si>
  <si>
    <t>M</t>
  </si>
  <si>
    <t>936124113</t>
  </si>
  <si>
    <t>Montáž lavičky parkové stabilní přichycené kotevními šrouby</t>
  </si>
  <si>
    <t>-932853413</t>
  </si>
  <si>
    <t>7491010.R</t>
  </si>
  <si>
    <t>Sedák je navržen ze tří hoblovaných dubových hranolů o rozměrech 150x150 mm. Délka dle konkrétního typu a umístění v rámci tvaru lavičky viz výkres č SO 04- detail 07</t>
  </si>
  <si>
    <t>-180608772</t>
  </si>
  <si>
    <t>7491010.R1</t>
  </si>
  <si>
    <t>Lavička typ 1 - Sedák je navržen ze tří hoblovaných dubových hranolů o rozměrech 150x150 mm. Délka dle konkrétního typu a umístění v rámci tvaru lavičky viz výkres č SO 04- detail 07</t>
  </si>
  <si>
    <t>201307888</t>
  </si>
  <si>
    <t>7491010.R2</t>
  </si>
  <si>
    <t>Lavička typ 2 - Sedák je navržen ze tří hoblovaných dubových hranolů o rozměrech 150x150 mm. Délka dle konkrétního typu a umístění v rámci tvaru lavičky viz výkres č SO 04- detail 07</t>
  </si>
  <si>
    <t>-1187326028</t>
  </si>
  <si>
    <t>20</t>
  </si>
  <si>
    <t>7491010.R3</t>
  </si>
  <si>
    <t>Lavička typ 3 - Sedák je navržen ze tří hoblovaných dubových hranolů o rozměrech 150x150 mm. Délka dle konkrétního typu a umístění v rámci tvaru lavičky viz výkres č SO 04- detail 07</t>
  </si>
  <si>
    <t>97013464</t>
  </si>
  <si>
    <t>7491010.R4</t>
  </si>
  <si>
    <t>Lavička typ 4 - Sedák je navržen ze tří hoblovaných dubových hranolů o rozměrech 150x150 mm. Délka dle konkrétního typu a umístění v rámci tvaru lavičky viz výkres č SO 04- detail 07</t>
  </si>
  <si>
    <t>42051855</t>
  </si>
  <si>
    <t>95-2</t>
  </si>
  <si>
    <t>Různé dokončovací konstrukce a práce pozemních staveb- kotvení laviček do patek</t>
  </si>
  <si>
    <t>28</t>
  </si>
  <si>
    <t>95 R</t>
  </si>
  <si>
    <t>Kotvení laviček viz TZ a výkres č. MZL_DPS_D_SO04_MO_DET_07- počet laviček 5 ks</t>
  </si>
  <si>
    <t>ks</t>
  </si>
  <si>
    <t>-1836833822</t>
  </si>
  <si>
    <t>33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</si>
  <si>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</si>
  <si>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</si>
  <si>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1014236525</t>
  </si>
  <si>
    <t>%</t>
  </si>
  <si>
    <t>2020-119-07 - VRN - vedlejší rozpočtové náklady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</si>
  <si>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</si>
  <si>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</si>
  <si>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</si>
  <si>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</si>
  <si>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</si>
  <si>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</si>
  <si>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</si>
  <si>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1024</t>
  </si>
  <si>
    <t>VRN3</t>
  </si>
  <si>
    <t>Zařízení staveniště</t>
  </si>
  <si>
    <t>031002000</t>
  </si>
  <si>
    <t>Související práce pro zařízení staveniště</t>
  </si>
  <si>
    <t>-752372568</t>
  </si>
  <si>
    <t>032002000</t>
  </si>
  <si>
    <t>Vybavení staveniště</t>
  </si>
  <si>
    <t>-496461302</t>
  </si>
  <si>
    <t>034303000.KV</t>
  </si>
  <si>
    <t>Dopravní značení na staveništi</t>
  </si>
  <si>
    <t>648756059</t>
  </si>
  <si>
    <t>034503000</t>
  </si>
  <si>
    <t>Informační tabule na staveništi</t>
  </si>
  <si>
    <t>-1441857989</t>
  </si>
  <si>
    <t>034703000</t>
  </si>
  <si>
    <t>Zařízení staveniště zabezpečení staveniště osvětlení staveniště</t>
  </si>
  <si>
    <t>-603012046</t>
  </si>
  <si>
    <t>VRN6</t>
  </si>
  <si>
    <t>Územní vlivy</t>
  </si>
  <si>
    <t>065002000</t>
  </si>
  <si>
    <t>Mimostaveništní doprava materiálů</t>
  </si>
  <si>
    <t>1656491185</t>
  </si>
  <si>
    <t>VRN7</t>
  </si>
  <si>
    <t>Provozní vlivy</t>
  </si>
  <si>
    <t>073002000</t>
  </si>
  <si>
    <t>Ztížený pohyb vozidel v centrech měst</t>
  </si>
  <si>
    <t>848902699</t>
  </si>
  <si>
    <t>VRN9</t>
  </si>
  <si>
    <t>Ostatní náklady</t>
  </si>
  <si>
    <t>091003000</t>
  </si>
  <si>
    <t>Ostatní náklady bez rozlišení</t>
  </si>
  <si>
    <t>2025278118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</si>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</sst>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6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17" fillId="0" borderId="18" xfId="0" applyNumberFormat="1" applyFont="1" applyBorder="1" applyAlignment="1" applyProtection="1">
      <alignment vertical="center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166" fontId="18" fillId="0" borderId="14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34" fillId="0" borderId="26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7" xfId="0" applyBorder="1" applyAlignment="1">
      <alignment vertical="top"/>
    </xf>
    <xf numFmtId="0" fontId="36" fillId="0" borderId="27" xfId="0" applyFont="1" applyBorder="1" applyAlignment="1">
      <alignment/>
    </xf>
    <xf numFmtId="0" fontId="31" fillId="0" borderId="24" xfId="0" applyFont="1" applyBorder="1" applyAlignment="1">
      <alignment vertical="top"/>
    </xf>
    <xf numFmtId="0" fontId="31" fillId="0" borderId="25" xfId="0" applyFont="1" applyBorder="1" applyAlignment="1">
      <alignment vertical="top"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3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66" fontId="27" fillId="0" borderId="6" xfId="0" applyNumberFormat="1" applyFont="1" applyBorder="1" applyAlignment="1" applyProtection="1">
      <alignment/>
      <protection/>
    </xf>
    <xf numFmtId="166" fontId="27" fillId="0" borderId="15" xfId="0" applyNumberFormat="1" applyFont="1" applyBorder="1" applyAlignment="1" applyProtection="1">
      <alignment/>
      <protection/>
    </xf>
    <xf numFmtId="4" fontId="2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7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7" fillId="0" borderId="18" xfId="0" applyFont="1" applyBorder="1" applyAlignment="1" applyProtection="1">
      <alignment horizontal="center" vertical="center"/>
      <protection/>
    </xf>
    <xf numFmtId="49" fontId="17" fillId="0" borderId="18" xfId="0" applyNumberFormat="1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167" fontId="17" fillId="0" borderId="18" xfId="0" applyNumberFormat="1" applyFont="1" applyBorder="1" applyAlignment="1" applyProtection="1">
      <alignment vertical="center"/>
      <protection/>
    </xf>
    <xf numFmtId="4" fontId="17" fillId="0" borderId="18" xfId="0" applyNumberFormat="1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49" fontId="29" fillId="0" borderId="18" xfId="0" applyNumberFormat="1" applyFont="1" applyBorder="1" applyAlignment="1" applyProtection="1">
      <alignment horizontal="left" vertical="center" wrapText="1"/>
      <protection/>
    </xf>
    <xf numFmtId="0" fontId="29" fillId="0" borderId="18" xfId="0" applyFont="1" applyBorder="1" applyAlignment="1" applyProtection="1">
      <alignment horizontal="left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167" fontId="29" fillId="0" borderId="18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 applyProtection="1">
      <alignment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166" fontId="18" fillId="0" borderId="14" xfId="0" applyNumberFormat="1" applyFont="1" applyBorder="1" applyAlignment="1" applyProtection="1">
      <alignment vertical="center"/>
      <protection/>
    </xf>
    <xf numFmtId="166" fontId="18" fillId="0" borderId="2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29" xfId="0" applyBorder="1" applyProtection="1">
      <protection/>
    </xf>
    <xf numFmtId="0" fontId="13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5" fillId="0" borderId="16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6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166" fontId="24" fillId="0" borderId="14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2" borderId="12" xfId="0" applyFont="1" applyFill="1" applyBorder="1" applyAlignment="1" applyProtection="1">
      <alignment horizontal="center" vertical="center"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>
      <alignment horizontal="center" vertical="center"/>
      <protection/>
    </xf>
    <xf numFmtId="0" fontId="17" fillId="2" borderId="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3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37">
      <selection activeCell="J59" sqref="J59:AF59"/>
    </sheetView>
  </sheetViews>
  <sheetFormatPr defaultColWidth="9.140625" defaultRowHeight="12"/>
  <cols>
    <col min="1" max="1" width="8.28125" style="31" customWidth="1"/>
    <col min="2" max="2" width="1.7109375" style="31" customWidth="1"/>
    <col min="3" max="3" width="4.140625" style="31" customWidth="1"/>
    <col min="4" max="33" width="2.7109375" style="31" customWidth="1"/>
    <col min="34" max="34" width="3.28125" style="31" customWidth="1"/>
    <col min="35" max="35" width="31.7109375" style="31" customWidth="1"/>
    <col min="36" max="37" width="2.421875" style="31" customWidth="1"/>
    <col min="38" max="38" width="8.28125" style="31" customWidth="1"/>
    <col min="39" max="39" width="3.28125" style="31" customWidth="1"/>
    <col min="40" max="40" width="13.28125" style="31" customWidth="1"/>
    <col min="41" max="41" width="7.421875" style="31" customWidth="1"/>
    <col min="42" max="42" width="4.140625" style="31" customWidth="1"/>
    <col min="43" max="43" width="15.7109375" style="31" customWidth="1"/>
    <col min="44" max="44" width="13.7109375" style="31" customWidth="1"/>
    <col min="45" max="47" width="25.8515625" style="31" hidden="1" customWidth="1"/>
    <col min="48" max="49" width="21.7109375" style="31" hidden="1" customWidth="1"/>
    <col min="50" max="51" width="25.00390625" style="31" hidden="1" customWidth="1"/>
    <col min="52" max="52" width="21.7109375" style="31" hidden="1" customWidth="1"/>
    <col min="53" max="53" width="19.140625" style="31" hidden="1" customWidth="1"/>
    <col min="54" max="54" width="25.00390625" style="31" hidden="1" customWidth="1"/>
    <col min="55" max="55" width="21.7109375" style="31" hidden="1" customWidth="1"/>
    <col min="56" max="56" width="19.140625" style="31" hidden="1" customWidth="1"/>
    <col min="57" max="57" width="66.421875" style="31" customWidth="1"/>
    <col min="58" max="70" width="9.28125" style="31" customWidth="1"/>
    <col min="71" max="91" width="9.28125" style="31" hidden="1" customWidth="1"/>
    <col min="92" max="16384" width="9.28125" style="31" customWidth="1"/>
  </cols>
  <sheetData>
    <row r="1" spans="1:74" ht="12">
      <c r="A1" s="283" t="s">
        <v>0</v>
      </c>
      <c r="AZ1" s="283" t="s">
        <v>1</v>
      </c>
      <c r="BA1" s="283" t="s">
        <v>2</v>
      </c>
      <c r="BB1" s="283" t="s">
        <v>3</v>
      </c>
      <c r="BT1" s="283" t="s">
        <v>4</v>
      </c>
      <c r="BU1" s="283" t="s">
        <v>4</v>
      </c>
      <c r="BV1" s="283" t="s">
        <v>5</v>
      </c>
    </row>
    <row r="2" spans="44:72" ht="36.95" customHeight="1">
      <c r="AR2" s="360" t="s">
        <v>6</v>
      </c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79" t="s">
        <v>7</v>
      </c>
      <c r="BT2" s="179" t="s">
        <v>8</v>
      </c>
    </row>
    <row r="3" spans="2:72" ht="6.95" customHeight="1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2"/>
      <c r="BS3" s="179" t="s">
        <v>7</v>
      </c>
      <c r="BT3" s="179" t="s">
        <v>9</v>
      </c>
    </row>
    <row r="4" spans="2:71" ht="24.95" customHeight="1">
      <c r="B4" s="182"/>
      <c r="D4" s="183" t="s">
        <v>10</v>
      </c>
      <c r="AR4" s="182"/>
      <c r="AS4" s="284" t="s">
        <v>11</v>
      </c>
      <c r="BS4" s="179" t="s">
        <v>12</v>
      </c>
    </row>
    <row r="5" spans="2:71" ht="12" customHeight="1">
      <c r="B5" s="182"/>
      <c r="D5" s="285" t="s">
        <v>13</v>
      </c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R5" s="182"/>
      <c r="BS5" s="179" t="s">
        <v>7</v>
      </c>
    </row>
    <row r="6" spans="2:71" ht="36.95" customHeight="1">
      <c r="B6" s="182"/>
      <c r="D6" s="286" t="s">
        <v>15</v>
      </c>
      <c r="K6" s="355" t="s">
        <v>16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R6" s="182"/>
      <c r="BS6" s="179" t="s">
        <v>7</v>
      </c>
    </row>
    <row r="7" spans="2:71" ht="12" customHeight="1">
      <c r="B7" s="182"/>
      <c r="D7" s="185" t="s">
        <v>17</v>
      </c>
      <c r="K7" s="190" t="s">
        <v>3</v>
      </c>
      <c r="AK7" s="185" t="s">
        <v>18</v>
      </c>
      <c r="AN7" s="190" t="s">
        <v>3</v>
      </c>
      <c r="AR7" s="182"/>
      <c r="BS7" s="179" t="s">
        <v>7</v>
      </c>
    </row>
    <row r="8" spans="2:71" ht="12" customHeight="1">
      <c r="B8" s="182"/>
      <c r="D8" s="185" t="s">
        <v>19</v>
      </c>
      <c r="K8" s="190" t="s">
        <v>20</v>
      </c>
      <c r="AK8" s="185" t="s">
        <v>21</v>
      </c>
      <c r="AN8" s="190" t="s">
        <v>22</v>
      </c>
      <c r="AR8" s="182"/>
      <c r="BS8" s="179" t="s">
        <v>7</v>
      </c>
    </row>
    <row r="9" spans="2:71" ht="14.45" customHeight="1">
      <c r="B9" s="182"/>
      <c r="AR9" s="182"/>
      <c r="BS9" s="179" t="s">
        <v>7</v>
      </c>
    </row>
    <row r="10" spans="2:71" ht="12" customHeight="1">
      <c r="B10" s="182"/>
      <c r="D10" s="185" t="s">
        <v>23</v>
      </c>
      <c r="AK10" s="185" t="s">
        <v>24</v>
      </c>
      <c r="AN10" s="190" t="s">
        <v>3</v>
      </c>
      <c r="AR10" s="182"/>
      <c r="BS10" s="179" t="s">
        <v>7</v>
      </c>
    </row>
    <row r="11" spans="2:71" ht="18.4" customHeight="1">
      <c r="B11" s="182"/>
      <c r="E11" s="190" t="s">
        <v>25</v>
      </c>
      <c r="AK11" s="185" t="s">
        <v>26</v>
      </c>
      <c r="AN11" s="190" t="s">
        <v>3</v>
      </c>
      <c r="AR11" s="182"/>
      <c r="BS11" s="179" t="s">
        <v>7</v>
      </c>
    </row>
    <row r="12" spans="2:71" ht="6.95" customHeight="1">
      <c r="B12" s="182"/>
      <c r="AR12" s="182"/>
      <c r="BS12" s="179" t="s">
        <v>7</v>
      </c>
    </row>
    <row r="13" spans="2:71" ht="12" customHeight="1">
      <c r="B13" s="182"/>
      <c r="D13" s="185" t="s">
        <v>27</v>
      </c>
      <c r="AK13" s="185" t="s">
        <v>24</v>
      </c>
      <c r="AN13" s="190" t="s">
        <v>3</v>
      </c>
      <c r="AR13" s="182"/>
      <c r="BS13" s="179" t="s">
        <v>7</v>
      </c>
    </row>
    <row r="14" spans="2:71" ht="12.75">
      <c r="B14" s="182"/>
      <c r="E14" s="190" t="s">
        <v>28</v>
      </c>
      <c r="AK14" s="185" t="s">
        <v>26</v>
      </c>
      <c r="AN14" s="190" t="s">
        <v>3</v>
      </c>
      <c r="AR14" s="182"/>
      <c r="BS14" s="179" t="s">
        <v>7</v>
      </c>
    </row>
    <row r="15" spans="2:71" ht="6.95" customHeight="1">
      <c r="B15" s="182"/>
      <c r="AR15" s="182"/>
      <c r="BS15" s="179" t="s">
        <v>4</v>
      </c>
    </row>
    <row r="16" spans="2:71" ht="12" customHeight="1">
      <c r="B16" s="182"/>
      <c r="D16" s="185" t="s">
        <v>29</v>
      </c>
      <c r="AK16" s="185" t="s">
        <v>24</v>
      </c>
      <c r="AN16" s="190" t="s">
        <v>3</v>
      </c>
      <c r="AR16" s="182"/>
      <c r="BS16" s="179" t="s">
        <v>4</v>
      </c>
    </row>
    <row r="17" spans="2:71" ht="18.4" customHeight="1">
      <c r="B17" s="182"/>
      <c r="E17" s="190" t="s">
        <v>30</v>
      </c>
      <c r="AK17" s="185" t="s">
        <v>26</v>
      </c>
      <c r="AN17" s="190" t="s">
        <v>3</v>
      </c>
      <c r="AR17" s="182"/>
      <c r="BS17" s="179" t="s">
        <v>31</v>
      </c>
    </row>
    <row r="18" spans="2:71" ht="6.95" customHeight="1">
      <c r="B18" s="182"/>
      <c r="AR18" s="182"/>
      <c r="BS18" s="179" t="s">
        <v>7</v>
      </c>
    </row>
    <row r="19" spans="2:71" ht="12" customHeight="1">
      <c r="B19" s="182"/>
      <c r="D19" s="185" t="s">
        <v>32</v>
      </c>
      <c r="AK19" s="185" t="s">
        <v>24</v>
      </c>
      <c r="AN19" s="190" t="s">
        <v>3</v>
      </c>
      <c r="AR19" s="182"/>
      <c r="BS19" s="179" t="s">
        <v>7</v>
      </c>
    </row>
    <row r="20" spans="2:71" ht="18.4" customHeight="1">
      <c r="B20" s="182"/>
      <c r="E20" s="190" t="s">
        <v>33</v>
      </c>
      <c r="AK20" s="185" t="s">
        <v>26</v>
      </c>
      <c r="AN20" s="190" t="s">
        <v>3</v>
      </c>
      <c r="AR20" s="182"/>
      <c r="BS20" s="179" t="s">
        <v>4</v>
      </c>
    </row>
    <row r="21" spans="2:44" ht="6.95" customHeight="1">
      <c r="B21" s="182"/>
      <c r="AR21" s="182"/>
    </row>
    <row r="22" spans="2:44" ht="12" customHeight="1">
      <c r="B22" s="182"/>
      <c r="D22" s="185" t="s">
        <v>34</v>
      </c>
      <c r="AR22" s="182"/>
    </row>
    <row r="23" spans="2:44" ht="47.25" customHeight="1">
      <c r="B23" s="182"/>
      <c r="E23" s="356" t="s">
        <v>35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R23" s="182"/>
    </row>
    <row r="24" spans="2:44" ht="6.95" customHeight="1">
      <c r="B24" s="182"/>
      <c r="AR24" s="182"/>
    </row>
    <row r="25" spans="2:44" ht="6.95" customHeight="1">
      <c r="B25" s="182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R25" s="182"/>
    </row>
    <row r="26" spans="1:57" s="189" customFormat="1" ht="25.9" customHeight="1">
      <c r="A26" s="186"/>
      <c r="B26" s="187"/>
      <c r="C26" s="186"/>
      <c r="D26" s="288" t="s">
        <v>36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357">
        <f>ROUND(AG54,2)</f>
        <v>0</v>
      </c>
      <c r="AL26" s="358"/>
      <c r="AM26" s="358"/>
      <c r="AN26" s="358"/>
      <c r="AO26" s="358"/>
      <c r="AP26" s="186"/>
      <c r="AQ26" s="186"/>
      <c r="AR26" s="187"/>
      <c r="BE26" s="186"/>
    </row>
    <row r="27" spans="1:57" s="189" customFormat="1" ht="6.95" customHeight="1">
      <c r="A27" s="186"/>
      <c r="B27" s="187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7"/>
      <c r="BE27" s="186"/>
    </row>
    <row r="28" spans="1:57" s="189" customFormat="1" ht="12.75">
      <c r="A28" s="186"/>
      <c r="B28" s="187"/>
      <c r="C28" s="186"/>
      <c r="D28" s="186"/>
      <c r="E28" s="186"/>
      <c r="F28" s="186"/>
      <c r="G28" s="186"/>
      <c r="H28" s="186"/>
      <c r="I28" s="186"/>
      <c r="J28" s="186"/>
      <c r="K28" s="186"/>
      <c r="L28" s="359" t="s">
        <v>37</v>
      </c>
      <c r="M28" s="359"/>
      <c r="N28" s="359"/>
      <c r="O28" s="359"/>
      <c r="P28" s="359"/>
      <c r="Q28" s="186"/>
      <c r="R28" s="186"/>
      <c r="S28" s="186"/>
      <c r="T28" s="186"/>
      <c r="U28" s="186"/>
      <c r="V28" s="186"/>
      <c r="W28" s="359" t="s">
        <v>38</v>
      </c>
      <c r="X28" s="359"/>
      <c r="Y28" s="359"/>
      <c r="Z28" s="359"/>
      <c r="AA28" s="359"/>
      <c r="AB28" s="359"/>
      <c r="AC28" s="359"/>
      <c r="AD28" s="359"/>
      <c r="AE28" s="359"/>
      <c r="AF28" s="186"/>
      <c r="AG28" s="186"/>
      <c r="AH28" s="186"/>
      <c r="AI28" s="186"/>
      <c r="AJ28" s="186"/>
      <c r="AK28" s="359" t="s">
        <v>39</v>
      </c>
      <c r="AL28" s="359"/>
      <c r="AM28" s="359"/>
      <c r="AN28" s="359"/>
      <c r="AO28" s="359"/>
      <c r="AP28" s="186"/>
      <c r="AQ28" s="186"/>
      <c r="AR28" s="187"/>
      <c r="BE28" s="186"/>
    </row>
    <row r="29" spans="2:44" s="290" customFormat="1" ht="14.45" customHeight="1">
      <c r="B29" s="291"/>
      <c r="D29" s="185" t="s">
        <v>40</v>
      </c>
      <c r="F29" s="185" t="s">
        <v>41</v>
      </c>
      <c r="L29" s="350">
        <v>0.21</v>
      </c>
      <c r="M29" s="351"/>
      <c r="N29" s="351"/>
      <c r="O29" s="351"/>
      <c r="P29" s="351"/>
      <c r="W29" s="352">
        <f>SUM(AG54)</f>
        <v>0</v>
      </c>
      <c r="X29" s="351"/>
      <c r="Y29" s="351"/>
      <c r="Z29" s="351"/>
      <c r="AA29" s="351"/>
      <c r="AB29" s="351"/>
      <c r="AC29" s="351"/>
      <c r="AD29" s="351"/>
      <c r="AE29" s="351"/>
      <c r="AK29" s="352">
        <f>SUM(W29/100*21)</f>
        <v>0</v>
      </c>
      <c r="AL29" s="351"/>
      <c r="AM29" s="351"/>
      <c r="AN29" s="351"/>
      <c r="AO29" s="351"/>
      <c r="AR29" s="291"/>
    </row>
    <row r="30" spans="2:44" s="290" customFormat="1" ht="14.45" customHeight="1">
      <c r="B30" s="291"/>
      <c r="F30" s="185" t="s">
        <v>42</v>
      </c>
      <c r="L30" s="350">
        <v>0.15</v>
      </c>
      <c r="M30" s="351"/>
      <c r="N30" s="351"/>
      <c r="O30" s="351"/>
      <c r="P30" s="351"/>
      <c r="W30" s="352">
        <v>0</v>
      </c>
      <c r="X30" s="351"/>
      <c r="Y30" s="351"/>
      <c r="Z30" s="351"/>
      <c r="AA30" s="351"/>
      <c r="AB30" s="351"/>
      <c r="AC30" s="351"/>
      <c r="AD30" s="351"/>
      <c r="AE30" s="351"/>
      <c r="AK30" s="352">
        <v>0</v>
      </c>
      <c r="AL30" s="351"/>
      <c r="AM30" s="351"/>
      <c r="AN30" s="351"/>
      <c r="AO30" s="351"/>
      <c r="AR30" s="291"/>
    </row>
    <row r="31" spans="2:44" s="290" customFormat="1" ht="14.45" customHeight="1" hidden="1">
      <c r="B31" s="291"/>
      <c r="F31" s="185" t="s">
        <v>43</v>
      </c>
      <c r="L31" s="350">
        <v>0.21</v>
      </c>
      <c r="M31" s="351"/>
      <c r="N31" s="351"/>
      <c r="O31" s="351"/>
      <c r="P31" s="351"/>
      <c r="W31" s="352" t="e">
        <f>ROUND(BB54,2)</f>
        <v>#REF!</v>
      </c>
      <c r="X31" s="351"/>
      <c r="Y31" s="351"/>
      <c r="Z31" s="351"/>
      <c r="AA31" s="351"/>
      <c r="AB31" s="351"/>
      <c r="AC31" s="351"/>
      <c r="AD31" s="351"/>
      <c r="AE31" s="351"/>
      <c r="AK31" s="352">
        <v>0</v>
      </c>
      <c r="AL31" s="351"/>
      <c r="AM31" s="351"/>
      <c r="AN31" s="351"/>
      <c r="AO31" s="351"/>
      <c r="AR31" s="291"/>
    </row>
    <row r="32" spans="2:44" s="290" customFormat="1" ht="14.45" customHeight="1" hidden="1">
      <c r="B32" s="291"/>
      <c r="F32" s="185" t="s">
        <v>44</v>
      </c>
      <c r="L32" s="350">
        <v>0.15</v>
      </c>
      <c r="M32" s="351"/>
      <c r="N32" s="351"/>
      <c r="O32" s="351"/>
      <c r="P32" s="351"/>
      <c r="W32" s="352" t="e">
        <f>ROUND(BC54,2)</f>
        <v>#REF!</v>
      </c>
      <c r="X32" s="351"/>
      <c r="Y32" s="351"/>
      <c r="Z32" s="351"/>
      <c r="AA32" s="351"/>
      <c r="AB32" s="351"/>
      <c r="AC32" s="351"/>
      <c r="AD32" s="351"/>
      <c r="AE32" s="351"/>
      <c r="AK32" s="352">
        <v>0</v>
      </c>
      <c r="AL32" s="351"/>
      <c r="AM32" s="351"/>
      <c r="AN32" s="351"/>
      <c r="AO32" s="351"/>
      <c r="AR32" s="291"/>
    </row>
    <row r="33" spans="2:44" s="290" customFormat="1" ht="14.45" customHeight="1" hidden="1">
      <c r="B33" s="291"/>
      <c r="F33" s="185" t="s">
        <v>45</v>
      </c>
      <c r="L33" s="350">
        <v>0</v>
      </c>
      <c r="M33" s="351"/>
      <c r="N33" s="351"/>
      <c r="O33" s="351"/>
      <c r="P33" s="351"/>
      <c r="W33" s="352" t="e">
        <f>ROUND(BD54,2)</f>
        <v>#REF!</v>
      </c>
      <c r="X33" s="351"/>
      <c r="Y33" s="351"/>
      <c r="Z33" s="351"/>
      <c r="AA33" s="351"/>
      <c r="AB33" s="351"/>
      <c r="AC33" s="351"/>
      <c r="AD33" s="351"/>
      <c r="AE33" s="351"/>
      <c r="AK33" s="352">
        <v>0</v>
      </c>
      <c r="AL33" s="351"/>
      <c r="AM33" s="351"/>
      <c r="AN33" s="351"/>
      <c r="AO33" s="351"/>
      <c r="AR33" s="291"/>
    </row>
    <row r="34" spans="1:57" s="189" customFormat="1" ht="6.95" customHeight="1">
      <c r="A34" s="186"/>
      <c r="B34" s="18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7"/>
      <c r="BE34" s="186"/>
    </row>
    <row r="35" spans="1:57" s="189" customFormat="1" ht="25.9" customHeight="1">
      <c r="A35" s="186"/>
      <c r="B35" s="187"/>
      <c r="C35" s="292"/>
      <c r="D35" s="293" t="s">
        <v>46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5" t="s">
        <v>47</v>
      </c>
      <c r="U35" s="294"/>
      <c r="V35" s="294"/>
      <c r="W35" s="294"/>
      <c r="X35" s="364" t="s">
        <v>48</v>
      </c>
      <c r="Y35" s="362"/>
      <c r="Z35" s="362"/>
      <c r="AA35" s="362"/>
      <c r="AB35" s="362"/>
      <c r="AC35" s="294"/>
      <c r="AD35" s="294"/>
      <c r="AE35" s="294"/>
      <c r="AF35" s="294"/>
      <c r="AG35" s="294"/>
      <c r="AH35" s="294"/>
      <c r="AI35" s="294"/>
      <c r="AJ35" s="294"/>
      <c r="AK35" s="361">
        <f>SUM(AK26:AK33)</f>
        <v>0</v>
      </c>
      <c r="AL35" s="362"/>
      <c r="AM35" s="362"/>
      <c r="AN35" s="362"/>
      <c r="AO35" s="363"/>
      <c r="AP35" s="292"/>
      <c r="AQ35" s="292"/>
      <c r="AR35" s="187"/>
      <c r="BE35" s="186"/>
    </row>
    <row r="36" spans="1:57" s="189" customFormat="1" ht="6.95" customHeight="1">
      <c r="A36" s="186"/>
      <c r="B36" s="187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7"/>
      <c r="BE36" s="186"/>
    </row>
    <row r="37" spans="1:57" s="189" customFormat="1" ht="6.95" customHeight="1">
      <c r="A37" s="186"/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187"/>
      <c r="BE37" s="186"/>
    </row>
    <row r="41" spans="1:57" s="189" customFormat="1" ht="6.95" customHeight="1">
      <c r="A41" s="186"/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187"/>
      <c r="BE41" s="186"/>
    </row>
    <row r="42" spans="1:57" s="189" customFormat="1" ht="24.95" customHeight="1">
      <c r="A42" s="186"/>
      <c r="B42" s="187"/>
      <c r="C42" s="183" t="s">
        <v>49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7"/>
      <c r="BE42" s="186"/>
    </row>
    <row r="43" spans="1:57" s="189" customFormat="1" ht="6.95" customHeight="1">
      <c r="A43" s="186"/>
      <c r="B43" s="187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7"/>
      <c r="BE43" s="186"/>
    </row>
    <row r="44" spans="2:44" s="296" customFormat="1" ht="12" customHeight="1">
      <c r="B44" s="297"/>
      <c r="C44" s="185" t="s">
        <v>13</v>
      </c>
      <c r="L44" s="296" t="str">
        <f>K5</f>
        <v>2020-119</v>
      </c>
      <c r="AR44" s="297"/>
    </row>
    <row r="45" spans="2:44" s="298" customFormat="1" ht="36.95" customHeight="1">
      <c r="B45" s="299"/>
      <c r="C45" s="300" t="s">
        <v>15</v>
      </c>
      <c r="L45" s="332" t="str">
        <f>K6</f>
        <v>Malé zásahy Liberec- Prostor před KD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R45" s="299"/>
    </row>
    <row r="46" spans="1:57" s="189" customFormat="1" ht="6.95" customHeight="1">
      <c r="A46" s="186"/>
      <c r="B46" s="187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BE46" s="186"/>
    </row>
    <row r="47" spans="1:57" s="189" customFormat="1" ht="12" customHeight="1">
      <c r="A47" s="186"/>
      <c r="B47" s="187"/>
      <c r="C47" s="185" t="s">
        <v>19</v>
      </c>
      <c r="D47" s="186"/>
      <c r="E47" s="186"/>
      <c r="F47" s="186"/>
      <c r="G47" s="186"/>
      <c r="H47" s="186"/>
      <c r="I47" s="186"/>
      <c r="J47" s="186"/>
      <c r="K47" s="186"/>
      <c r="L47" s="301" t="str">
        <f>IF(K8="","",K8)</f>
        <v>Ul. Jánská, prostor před KD Liberec</v>
      </c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5" t="s">
        <v>21</v>
      </c>
      <c r="AJ47" s="186"/>
      <c r="AK47" s="186"/>
      <c r="AL47" s="186"/>
      <c r="AM47" s="334" t="str">
        <f>IF(AN8="","",AN8)</f>
        <v>25. 9. 2020</v>
      </c>
      <c r="AN47" s="334"/>
      <c r="AO47" s="186"/>
      <c r="AP47" s="186"/>
      <c r="AQ47" s="186"/>
      <c r="AR47" s="187"/>
      <c r="BE47" s="186"/>
    </row>
    <row r="48" spans="1:57" s="189" customFormat="1" ht="6.95" customHeight="1">
      <c r="A48" s="186"/>
      <c r="B48" s="187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7"/>
      <c r="BE48" s="186"/>
    </row>
    <row r="49" spans="1:57" s="189" customFormat="1" ht="25.7" customHeight="1">
      <c r="A49" s="186"/>
      <c r="B49" s="187"/>
      <c r="C49" s="185" t="s">
        <v>23</v>
      </c>
      <c r="D49" s="186"/>
      <c r="E49" s="186"/>
      <c r="F49" s="186"/>
      <c r="G49" s="186"/>
      <c r="H49" s="186"/>
      <c r="I49" s="186"/>
      <c r="J49" s="186"/>
      <c r="K49" s="186"/>
      <c r="L49" s="296" t="str">
        <f>IF(E11="","",E11)</f>
        <v>STATUTÁRNÍ MĚSTO LIBEREC,nám. Dr. E. Beneše 1</v>
      </c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5" t="s">
        <v>29</v>
      </c>
      <c r="AJ49" s="186"/>
      <c r="AK49" s="186"/>
      <c r="AL49" s="186"/>
      <c r="AM49" s="335" t="str">
        <f>IF(E17="","",E17)</f>
        <v>TERRA FLORIDA v.o.s.Grafická 20, Praha 5</v>
      </c>
      <c r="AN49" s="336"/>
      <c r="AO49" s="336"/>
      <c r="AP49" s="336"/>
      <c r="AQ49" s="186"/>
      <c r="AR49" s="187"/>
      <c r="AS49" s="337" t="s">
        <v>50</v>
      </c>
      <c r="AT49" s="338"/>
      <c r="AU49" s="241"/>
      <c r="AV49" s="241"/>
      <c r="AW49" s="241"/>
      <c r="AX49" s="241"/>
      <c r="AY49" s="241"/>
      <c r="AZ49" s="241"/>
      <c r="BA49" s="241"/>
      <c r="BB49" s="241"/>
      <c r="BC49" s="241"/>
      <c r="BD49" s="302"/>
      <c r="BE49" s="186"/>
    </row>
    <row r="50" spans="1:57" s="189" customFormat="1" ht="15.2" customHeight="1">
      <c r="A50" s="186"/>
      <c r="B50" s="187"/>
      <c r="C50" s="185" t="s">
        <v>27</v>
      </c>
      <c r="D50" s="186"/>
      <c r="E50" s="186"/>
      <c r="F50" s="186"/>
      <c r="G50" s="186"/>
      <c r="H50" s="186"/>
      <c r="I50" s="186"/>
      <c r="J50" s="186"/>
      <c r="K50" s="186"/>
      <c r="L50" s="296" t="str">
        <f>IF(E14="","",E14)</f>
        <v xml:space="preserve"> </v>
      </c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5" t="s">
        <v>32</v>
      </c>
      <c r="AJ50" s="186"/>
      <c r="AK50" s="186"/>
      <c r="AL50" s="186"/>
      <c r="AM50" s="335" t="str">
        <f>IF(E20="","",E20)</f>
        <v>Ing. Dana Mlejnková</v>
      </c>
      <c r="AN50" s="336"/>
      <c r="AO50" s="336"/>
      <c r="AP50" s="336"/>
      <c r="AQ50" s="186"/>
      <c r="AR50" s="187"/>
      <c r="AS50" s="339"/>
      <c r="AT50" s="340"/>
      <c r="AU50" s="303"/>
      <c r="AV50" s="303"/>
      <c r="AW50" s="303"/>
      <c r="AX50" s="303"/>
      <c r="AY50" s="303"/>
      <c r="AZ50" s="303"/>
      <c r="BA50" s="303"/>
      <c r="BB50" s="303"/>
      <c r="BC50" s="303"/>
      <c r="BD50" s="304"/>
      <c r="BE50" s="186"/>
    </row>
    <row r="51" spans="1:57" s="189" customFormat="1" ht="10.9" customHeight="1">
      <c r="A51" s="186"/>
      <c r="B51" s="187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7"/>
      <c r="AS51" s="339"/>
      <c r="AT51" s="340"/>
      <c r="AU51" s="303"/>
      <c r="AV51" s="303"/>
      <c r="AW51" s="303"/>
      <c r="AX51" s="303"/>
      <c r="AY51" s="303"/>
      <c r="AZ51" s="303"/>
      <c r="BA51" s="303"/>
      <c r="BB51" s="303"/>
      <c r="BC51" s="303"/>
      <c r="BD51" s="304"/>
      <c r="BE51" s="186"/>
    </row>
    <row r="52" spans="1:57" s="189" customFormat="1" ht="29.25" customHeight="1">
      <c r="A52" s="186"/>
      <c r="B52" s="187"/>
      <c r="C52" s="341" t="s">
        <v>51</v>
      </c>
      <c r="D52" s="342"/>
      <c r="E52" s="342"/>
      <c r="F52" s="342"/>
      <c r="G52" s="342"/>
      <c r="H52" s="205"/>
      <c r="I52" s="343" t="s">
        <v>52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53</v>
      </c>
      <c r="AH52" s="342"/>
      <c r="AI52" s="342"/>
      <c r="AJ52" s="342"/>
      <c r="AK52" s="342"/>
      <c r="AL52" s="342"/>
      <c r="AM52" s="342"/>
      <c r="AN52" s="343" t="s">
        <v>54</v>
      </c>
      <c r="AO52" s="342"/>
      <c r="AP52" s="342"/>
      <c r="AQ52" s="305" t="s">
        <v>55</v>
      </c>
      <c r="AR52" s="187"/>
      <c r="AS52" s="234" t="s">
        <v>56</v>
      </c>
      <c r="AT52" s="235" t="s">
        <v>57</v>
      </c>
      <c r="AU52" s="235" t="s">
        <v>58</v>
      </c>
      <c r="AV52" s="235" t="s">
        <v>59</v>
      </c>
      <c r="AW52" s="235" t="s">
        <v>60</v>
      </c>
      <c r="AX52" s="235" t="s">
        <v>61</v>
      </c>
      <c r="AY52" s="235" t="s">
        <v>62</v>
      </c>
      <c r="AZ52" s="235" t="s">
        <v>63</v>
      </c>
      <c r="BA52" s="235" t="s">
        <v>64</v>
      </c>
      <c r="BB52" s="235" t="s">
        <v>65</v>
      </c>
      <c r="BC52" s="235" t="s">
        <v>66</v>
      </c>
      <c r="BD52" s="236" t="s">
        <v>67</v>
      </c>
      <c r="BE52" s="186"/>
    </row>
    <row r="53" spans="1:57" s="189" customFormat="1" ht="10.9" customHeight="1">
      <c r="A53" s="186"/>
      <c r="B53" s="18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7"/>
      <c r="AS53" s="240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306"/>
      <c r="BE53" s="186"/>
    </row>
    <row r="54" spans="2:90" s="307" customFormat="1" ht="32.45" customHeight="1">
      <c r="B54" s="308"/>
      <c r="C54" s="238" t="s">
        <v>68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48">
        <f>ROUND(SUM(AG55:AG61),2)</f>
        <v>0</v>
      </c>
      <c r="AH54" s="348"/>
      <c r="AI54" s="348"/>
      <c r="AJ54" s="348"/>
      <c r="AK54" s="348"/>
      <c r="AL54" s="348"/>
      <c r="AM54" s="348"/>
      <c r="AN54" s="349">
        <f>SUM(AG54*1.21)</f>
        <v>0</v>
      </c>
      <c r="AO54" s="349"/>
      <c r="AP54" s="349"/>
      <c r="AQ54" s="310" t="s">
        <v>3</v>
      </c>
      <c r="AR54" s="308"/>
      <c r="AS54" s="311">
        <f>ROUND(SUM(AS55:AS61),2)</f>
        <v>0</v>
      </c>
      <c r="AT54" s="312" t="e">
        <f aca="true" t="shared" si="0" ref="AT54:AT61">ROUND(SUM(AV54:AW54),2)</f>
        <v>#REF!</v>
      </c>
      <c r="AU54" s="313" t="e">
        <f>ROUND(SUM(AU55:AU61),5)</f>
        <v>#REF!</v>
      </c>
      <c r="AV54" s="312" t="e">
        <f>ROUND(AZ54*L29,2)</f>
        <v>#REF!</v>
      </c>
      <c r="AW54" s="312" t="e">
        <f>ROUND(BA54*L30,2)</f>
        <v>#REF!</v>
      </c>
      <c r="AX54" s="312" t="e">
        <f>ROUND(BB54*L29,2)</f>
        <v>#REF!</v>
      </c>
      <c r="AY54" s="312" t="e">
        <f>ROUND(BC54*L30,2)</f>
        <v>#REF!</v>
      </c>
      <c r="AZ54" s="312" t="e">
        <f>ROUND(SUM(AZ55:AZ61),2)</f>
        <v>#REF!</v>
      </c>
      <c r="BA54" s="312" t="e">
        <f>ROUND(SUM(BA55:BA61),2)</f>
        <v>#REF!</v>
      </c>
      <c r="BB54" s="312" t="e">
        <f>ROUND(SUM(BB55:BB61),2)</f>
        <v>#REF!</v>
      </c>
      <c r="BC54" s="312" t="e">
        <f>ROUND(SUM(BC55:BC61),2)</f>
        <v>#REF!</v>
      </c>
      <c r="BD54" s="314" t="e">
        <f>ROUND(SUM(BD55:BD61),2)</f>
        <v>#REF!</v>
      </c>
      <c r="BS54" s="315" t="s">
        <v>69</v>
      </c>
      <c r="BT54" s="315" t="s">
        <v>70</v>
      </c>
      <c r="BU54" s="316" t="s">
        <v>71</v>
      </c>
      <c r="BV54" s="315" t="s">
        <v>72</v>
      </c>
      <c r="BW54" s="315" t="s">
        <v>5</v>
      </c>
      <c r="BX54" s="315" t="s">
        <v>73</v>
      </c>
      <c r="CL54" s="315" t="s">
        <v>3</v>
      </c>
    </row>
    <row r="55" spans="1:91" s="326" customFormat="1" ht="24.75" customHeight="1">
      <c r="A55" s="317" t="s">
        <v>74</v>
      </c>
      <c r="B55" s="318"/>
      <c r="C55" s="319"/>
      <c r="D55" s="347"/>
      <c r="E55" s="347"/>
      <c r="F55" s="347"/>
      <c r="G55" s="347"/>
      <c r="H55" s="347"/>
      <c r="I55" s="320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/>
      <c r="AH55" s="346"/>
      <c r="AI55" s="346"/>
      <c r="AJ55" s="346"/>
      <c r="AK55" s="346"/>
      <c r="AL55" s="346"/>
      <c r="AM55" s="346"/>
      <c r="AN55" s="345"/>
      <c r="AO55" s="346"/>
      <c r="AP55" s="346"/>
      <c r="AQ55" s="321"/>
      <c r="AR55" s="318"/>
      <c r="AS55" s="322">
        <v>0</v>
      </c>
      <c r="AT55" s="323" t="e">
        <f t="shared" si="0"/>
        <v>#REF!</v>
      </c>
      <c r="AU55" s="324" t="e">
        <f>#REF!</f>
        <v>#REF!</v>
      </c>
      <c r="AV55" s="323" t="e">
        <f>#REF!</f>
        <v>#REF!</v>
      </c>
      <c r="AW55" s="323" t="e">
        <f>#REF!</f>
        <v>#REF!</v>
      </c>
      <c r="AX55" s="323" t="e">
        <f>#REF!</f>
        <v>#REF!</v>
      </c>
      <c r="AY55" s="323" t="e">
        <f>#REF!</f>
        <v>#REF!</v>
      </c>
      <c r="AZ55" s="323" t="e">
        <f>#REF!</f>
        <v>#REF!</v>
      </c>
      <c r="BA55" s="323" t="e">
        <f>#REF!</f>
        <v>#REF!</v>
      </c>
      <c r="BB55" s="323" t="e">
        <f>#REF!</f>
        <v>#REF!</v>
      </c>
      <c r="BC55" s="323" t="e">
        <f>#REF!</f>
        <v>#REF!</v>
      </c>
      <c r="BD55" s="325" t="e">
        <f>#REF!</f>
        <v>#REF!</v>
      </c>
      <c r="BT55" s="327" t="s">
        <v>76</v>
      </c>
      <c r="BV55" s="327" t="s">
        <v>72</v>
      </c>
      <c r="BW55" s="327" t="s">
        <v>77</v>
      </c>
      <c r="BX55" s="327" t="s">
        <v>5</v>
      </c>
      <c r="CL55" s="327" t="s">
        <v>3</v>
      </c>
      <c r="CM55" s="327" t="s">
        <v>78</v>
      </c>
    </row>
    <row r="56" spans="1:91" s="326" customFormat="1" ht="24.75" customHeight="1">
      <c r="A56" s="317" t="s">
        <v>74</v>
      </c>
      <c r="B56" s="318"/>
      <c r="C56" s="319"/>
      <c r="D56" s="347"/>
      <c r="E56" s="347"/>
      <c r="F56" s="347"/>
      <c r="G56" s="347"/>
      <c r="H56" s="347"/>
      <c r="I56" s="320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5"/>
      <c r="AH56" s="346"/>
      <c r="AI56" s="346"/>
      <c r="AJ56" s="346"/>
      <c r="AK56" s="346"/>
      <c r="AL56" s="346"/>
      <c r="AM56" s="346"/>
      <c r="AN56" s="345"/>
      <c r="AO56" s="346"/>
      <c r="AP56" s="346"/>
      <c r="AQ56" s="321"/>
      <c r="AR56" s="318"/>
      <c r="AS56" s="322">
        <v>0</v>
      </c>
      <c r="AT56" s="323" t="e">
        <f t="shared" si="0"/>
        <v>#REF!</v>
      </c>
      <c r="AU56" s="324" t="e">
        <f>#REF!</f>
        <v>#REF!</v>
      </c>
      <c r="AV56" s="323" t="e">
        <f>#REF!</f>
        <v>#REF!</v>
      </c>
      <c r="AW56" s="323" t="e">
        <f>#REF!</f>
        <v>#REF!</v>
      </c>
      <c r="AX56" s="323" t="e">
        <f>#REF!</f>
        <v>#REF!</v>
      </c>
      <c r="AY56" s="323" t="e">
        <f>#REF!</f>
        <v>#REF!</v>
      </c>
      <c r="AZ56" s="323" t="e">
        <f>#REF!</f>
        <v>#REF!</v>
      </c>
      <c r="BA56" s="323" t="e">
        <f>#REF!</f>
        <v>#REF!</v>
      </c>
      <c r="BB56" s="323" t="e">
        <f>#REF!</f>
        <v>#REF!</v>
      </c>
      <c r="BC56" s="323" t="e">
        <f>#REF!</f>
        <v>#REF!</v>
      </c>
      <c r="BD56" s="325" t="e">
        <f>#REF!</f>
        <v>#REF!</v>
      </c>
      <c r="BT56" s="327" t="s">
        <v>76</v>
      </c>
      <c r="BV56" s="327" t="s">
        <v>72</v>
      </c>
      <c r="BW56" s="327" t="s">
        <v>79</v>
      </c>
      <c r="BX56" s="327" t="s">
        <v>5</v>
      </c>
      <c r="CL56" s="327" t="s">
        <v>3</v>
      </c>
      <c r="CM56" s="327" t="s">
        <v>78</v>
      </c>
    </row>
    <row r="57" spans="1:91" s="326" customFormat="1" ht="24.75" customHeight="1">
      <c r="A57" s="317" t="s">
        <v>74</v>
      </c>
      <c r="B57" s="318"/>
      <c r="C57" s="319"/>
      <c r="D57" s="347"/>
      <c r="E57" s="347"/>
      <c r="F57" s="347"/>
      <c r="G57" s="347"/>
      <c r="H57" s="347"/>
      <c r="I57" s="320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5"/>
      <c r="AH57" s="346"/>
      <c r="AI57" s="346"/>
      <c r="AJ57" s="346"/>
      <c r="AK57" s="346"/>
      <c r="AL57" s="346"/>
      <c r="AM57" s="346"/>
      <c r="AN57" s="345"/>
      <c r="AO57" s="346"/>
      <c r="AP57" s="346"/>
      <c r="AQ57" s="321"/>
      <c r="AR57" s="318"/>
      <c r="AS57" s="322">
        <v>0</v>
      </c>
      <c r="AT57" s="323" t="e">
        <f t="shared" si="0"/>
        <v>#REF!</v>
      </c>
      <c r="AU57" s="324" t="e">
        <f>#REF!</f>
        <v>#REF!</v>
      </c>
      <c r="AV57" s="323" t="e">
        <f>#REF!</f>
        <v>#REF!</v>
      </c>
      <c r="AW57" s="323" t="e">
        <f>#REF!</f>
        <v>#REF!</v>
      </c>
      <c r="AX57" s="323" t="e">
        <f>#REF!</f>
        <v>#REF!</v>
      </c>
      <c r="AY57" s="323" t="e">
        <f>#REF!</f>
        <v>#REF!</v>
      </c>
      <c r="AZ57" s="323" t="e">
        <f>#REF!</f>
        <v>#REF!</v>
      </c>
      <c r="BA57" s="323" t="e">
        <f>#REF!</f>
        <v>#REF!</v>
      </c>
      <c r="BB57" s="323" t="e">
        <f>#REF!</f>
        <v>#REF!</v>
      </c>
      <c r="BC57" s="323" t="e">
        <f>#REF!</f>
        <v>#REF!</v>
      </c>
      <c r="BD57" s="325" t="e">
        <f>#REF!</f>
        <v>#REF!</v>
      </c>
      <c r="BT57" s="327" t="s">
        <v>76</v>
      </c>
      <c r="BV57" s="327" t="s">
        <v>72</v>
      </c>
      <c r="BW57" s="327" t="s">
        <v>80</v>
      </c>
      <c r="BX57" s="327" t="s">
        <v>5</v>
      </c>
      <c r="CL57" s="327" t="s">
        <v>3</v>
      </c>
      <c r="CM57" s="327" t="s">
        <v>78</v>
      </c>
    </row>
    <row r="58" spans="1:91" s="326" customFormat="1" ht="24.75" customHeight="1">
      <c r="A58" s="317" t="s">
        <v>74</v>
      </c>
      <c r="B58" s="318"/>
      <c r="C58" s="319"/>
      <c r="D58" s="347" t="s">
        <v>81</v>
      </c>
      <c r="E58" s="347"/>
      <c r="F58" s="347"/>
      <c r="G58" s="347"/>
      <c r="H58" s="347"/>
      <c r="I58" s="320"/>
      <c r="J58" s="347" t="s">
        <v>82</v>
      </c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5">
        <f>'2020-119-04 - SO 04 Mobiliář'!J30</f>
        <v>0</v>
      </c>
      <c r="AH58" s="346"/>
      <c r="AI58" s="346"/>
      <c r="AJ58" s="346"/>
      <c r="AK58" s="346"/>
      <c r="AL58" s="346"/>
      <c r="AM58" s="346"/>
      <c r="AN58" s="345">
        <f aca="true" t="shared" si="1" ref="AN58:AN61">SUM(AG58,AT58)</f>
        <v>0</v>
      </c>
      <c r="AO58" s="346"/>
      <c r="AP58" s="346"/>
      <c r="AQ58" s="321" t="s">
        <v>75</v>
      </c>
      <c r="AR58" s="318"/>
      <c r="AS58" s="322">
        <v>0</v>
      </c>
      <c r="AT58" s="323">
        <f t="shared" si="0"/>
        <v>0</v>
      </c>
      <c r="AU58" s="324" t="e">
        <f>'2020-119-04 - SO 04 Mobiliář'!P88</f>
        <v>#REF!</v>
      </c>
      <c r="AV58" s="323">
        <f>'2020-119-04 - SO 04 Mobiliář'!J33</f>
        <v>0</v>
      </c>
      <c r="AW58" s="323">
        <f>'2020-119-04 - SO 04 Mobiliář'!J34</f>
        <v>0</v>
      </c>
      <c r="AX58" s="323">
        <f>'2020-119-04 - SO 04 Mobiliář'!J35</f>
        <v>0</v>
      </c>
      <c r="AY58" s="323">
        <f>'2020-119-04 - SO 04 Mobiliář'!J36</f>
        <v>0</v>
      </c>
      <c r="AZ58" s="323">
        <f>'2020-119-04 - SO 04 Mobiliář'!F33</f>
        <v>0</v>
      </c>
      <c r="BA58" s="323">
        <f>'2020-119-04 - SO 04 Mobiliář'!F34</f>
        <v>0</v>
      </c>
      <c r="BB58" s="323">
        <f>'2020-119-04 - SO 04 Mobiliář'!F35</f>
        <v>0</v>
      </c>
      <c r="BC58" s="323">
        <f>'2020-119-04 - SO 04 Mobiliář'!F36</f>
        <v>0</v>
      </c>
      <c r="BD58" s="325">
        <f>'2020-119-04 - SO 04 Mobiliář'!F37</f>
        <v>0</v>
      </c>
      <c r="BT58" s="327" t="s">
        <v>76</v>
      </c>
      <c r="BV58" s="327" t="s">
        <v>72</v>
      </c>
      <c r="BW58" s="327" t="s">
        <v>83</v>
      </c>
      <c r="BX58" s="327" t="s">
        <v>5</v>
      </c>
      <c r="CL58" s="327" t="s">
        <v>3</v>
      </c>
      <c r="CM58" s="327" t="s">
        <v>78</v>
      </c>
    </row>
    <row r="59" spans="1:91" s="326" customFormat="1" ht="24.75" customHeight="1">
      <c r="A59" s="317" t="s">
        <v>74</v>
      </c>
      <c r="B59" s="318"/>
      <c r="C59" s="319"/>
      <c r="D59" s="347"/>
      <c r="E59" s="347"/>
      <c r="F59" s="347"/>
      <c r="G59" s="347"/>
      <c r="H59" s="347"/>
      <c r="I59" s="320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5"/>
      <c r="AH59" s="346"/>
      <c r="AI59" s="346"/>
      <c r="AJ59" s="346"/>
      <c r="AK59" s="346"/>
      <c r="AL59" s="346"/>
      <c r="AM59" s="346"/>
      <c r="AN59" s="345"/>
      <c r="AO59" s="346"/>
      <c r="AP59" s="346"/>
      <c r="AQ59" s="321"/>
      <c r="AR59" s="318"/>
      <c r="AS59" s="322">
        <v>0</v>
      </c>
      <c r="AT59" s="323" t="e">
        <f t="shared" si="0"/>
        <v>#REF!</v>
      </c>
      <c r="AU59" s="324" t="e">
        <f>#REF!</f>
        <v>#REF!</v>
      </c>
      <c r="AV59" s="323" t="e">
        <f>#REF!</f>
        <v>#REF!</v>
      </c>
      <c r="AW59" s="323" t="e">
        <f>#REF!</f>
        <v>#REF!</v>
      </c>
      <c r="AX59" s="323" t="e">
        <f>#REF!</f>
        <v>#REF!</v>
      </c>
      <c r="AY59" s="323" t="e">
        <f>#REF!</f>
        <v>#REF!</v>
      </c>
      <c r="AZ59" s="323" t="e">
        <f>#REF!</f>
        <v>#REF!</v>
      </c>
      <c r="BA59" s="323" t="e">
        <f>#REF!</f>
        <v>#REF!</v>
      </c>
      <c r="BB59" s="323" t="e">
        <f>#REF!</f>
        <v>#REF!</v>
      </c>
      <c r="BC59" s="323" t="e">
        <f>#REF!</f>
        <v>#REF!</v>
      </c>
      <c r="BD59" s="325" t="e">
        <f>#REF!</f>
        <v>#REF!</v>
      </c>
      <c r="BT59" s="327" t="s">
        <v>76</v>
      </c>
      <c r="BV59" s="327" t="s">
        <v>72</v>
      </c>
      <c r="BW59" s="327" t="s">
        <v>84</v>
      </c>
      <c r="BX59" s="327" t="s">
        <v>5</v>
      </c>
      <c r="CL59" s="327" t="s">
        <v>3</v>
      </c>
      <c r="CM59" s="327" t="s">
        <v>78</v>
      </c>
    </row>
    <row r="60" spans="1:91" s="326" customFormat="1" ht="24.75" customHeight="1">
      <c r="A60" s="317" t="s">
        <v>74</v>
      </c>
      <c r="B60" s="318"/>
      <c r="C60" s="319"/>
      <c r="D60" s="347"/>
      <c r="E60" s="347"/>
      <c r="F60" s="347"/>
      <c r="G60" s="347"/>
      <c r="H60" s="347"/>
      <c r="I60" s="320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5"/>
      <c r="AH60" s="346"/>
      <c r="AI60" s="346"/>
      <c r="AJ60" s="346"/>
      <c r="AK60" s="346"/>
      <c r="AL60" s="346"/>
      <c r="AM60" s="346"/>
      <c r="AN60" s="345"/>
      <c r="AO60" s="346"/>
      <c r="AP60" s="346"/>
      <c r="AQ60" s="321"/>
      <c r="AR60" s="318"/>
      <c r="AS60" s="322">
        <v>0</v>
      </c>
      <c r="AT60" s="323" t="e">
        <f t="shared" si="0"/>
        <v>#REF!</v>
      </c>
      <c r="AU60" s="324" t="e">
        <f>#REF!</f>
        <v>#REF!</v>
      </c>
      <c r="AV60" s="323" t="e">
        <f>#REF!</f>
        <v>#REF!</v>
      </c>
      <c r="AW60" s="323" t="e">
        <f>#REF!</f>
        <v>#REF!</v>
      </c>
      <c r="AX60" s="323" t="e">
        <f>#REF!</f>
        <v>#REF!</v>
      </c>
      <c r="AY60" s="323" t="e">
        <f>#REF!</f>
        <v>#REF!</v>
      </c>
      <c r="AZ60" s="323" t="e">
        <f>#REF!</f>
        <v>#REF!</v>
      </c>
      <c r="BA60" s="323" t="e">
        <f>#REF!</f>
        <v>#REF!</v>
      </c>
      <c r="BB60" s="323" t="e">
        <f>#REF!</f>
        <v>#REF!</v>
      </c>
      <c r="BC60" s="323" t="e">
        <f>#REF!</f>
        <v>#REF!</v>
      </c>
      <c r="BD60" s="325" t="e">
        <f>#REF!</f>
        <v>#REF!</v>
      </c>
      <c r="BT60" s="327" t="s">
        <v>76</v>
      </c>
      <c r="BV60" s="327" t="s">
        <v>72</v>
      </c>
      <c r="BW60" s="327" t="s">
        <v>85</v>
      </c>
      <c r="BX60" s="327" t="s">
        <v>5</v>
      </c>
      <c r="CL60" s="327" t="s">
        <v>3</v>
      </c>
      <c r="CM60" s="327" t="s">
        <v>78</v>
      </c>
    </row>
    <row r="61" spans="1:91" s="326" customFormat="1" ht="24.75" customHeight="1">
      <c r="A61" s="317" t="s">
        <v>74</v>
      </c>
      <c r="B61" s="318"/>
      <c r="C61" s="319"/>
      <c r="D61" s="347" t="s">
        <v>86</v>
      </c>
      <c r="E61" s="347"/>
      <c r="F61" s="347"/>
      <c r="G61" s="347"/>
      <c r="H61" s="347"/>
      <c r="I61" s="320"/>
      <c r="J61" s="347" t="s">
        <v>87</v>
      </c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5">
        <f>'2020-119-07 - VRN - vedle...'!J30</f>
        <v>0</v>
      </c>
      <c r="AH61" s="346"/>
      <c r="AI61" s="346"/>
      <c r="AJ61" s="346"/>
      <c r="AK61" s="346"/>
      <c r="AL61" s="346"/>
      <c r="AM61" s="346"/>
      <c r="AN61" s="345">
        <f t="shared" si="1"/>
        <v>0</v>
      </c>
      <c r="AO61" s="346"/>
      <c r="AP61" s="346"/>
      <c r="AQ61" s="321" t="s">
        <v>75</v>
      </c>
      <c r="AR61" s="318"/>
      <c r="AS61" s="328">
        <v>0</v>
      </c>
      <c r="AT61" s="329">
        <f t="shared" si="0"/>
        <v>0</v>
      </c>
      <c r="AU61" s="330" t="e">
        <f>'2020-119-07 - VRN - vedle...'!P84</f>
        <v>#REF!</v>
      </c>
      <c r="AV61" s="329">
        <f>'2020-119-07 - VRN - vedle...'!J33</f>
        <v>0</v>
      </c>
      <c r="AW61" s="329">
        <f>'2020-119-07 - VRN - vedle...'!J34</f>
        <v>0</v>
      </c>
      <c r="AX61" s="329">
        <f>'2020-119-07 - VRN - vedle...'!J35</f>
        <v>0</v>
      </c>
      <c r="AY61" s="329">
        <f>'2020-119-07 - VRN - vedle...'!J36</f>
        <v>0</v>
      </c>
      <c r="AZ61" s="329">
        <f>'2020-119-07 - VRN - vedle...'!F33</f>
        <v>0</v>
      </c>
      <c r="BA61" s="329">
        <f>'2020-119-07 - VRN - vedle...'!F34</f>
        <v>0</v>
      </c>
      <c r="BB61" s="329">
        <f>'2020-119-07 - VRN - vedle...'!F35</f>
        <v>0</v>
      </c>
      <c r="BC61" s="329">
        <f>'2020-119-07 - VRN - vedle...'!F36</f>
        <v>0</v>
      </c>
      <c r="BD61" s="331">
        <f>'2020-119-07 - VRN - vedle...'!F37</f>
        <v>0</v>
      </c>
      <c r="BT61" s="327" t="s">
        <v>76</v>
      </c>
      <c r="BV61" s="327" t="s">
        <v>72</v>
      </c>
      <c r="BW61" s="327" t="s">
        <v>88</v>
      </c>
      <c r="BX61" s="327" t="s">
        <v>5</v>
      </c>
      <c r="CL61" s="327" t="s">
        <v>3</v>
      </c>
      <c r="CM61" s="327" t="s">
        <v>78</v>
      </c>
    </row>
    <row r="62" spans="1:57" s="189" customFormat="1" ht="30" customHeight="1">
      <c r="A62" s="186"/>
      <c r="B62" s="187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7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</row>
    <row r="63" spans="1:57" s="189" customFormat="1" ht="6.95" customHeight="1">
      <c r="A63" s="186"/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187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</row>
  </sheetData>
  <sheetProtection algorithmName="SHA-512" hashValue="VsLtnW5pFSa8qInMaB/+rkPo+z4IiBkZipjPOqc4STzgf1V4fL8TplVfyka5uO4ydFCeCIuOl2xRS8AT2VqN1w==" saltValue="Qma3Y6O60w/uz8ue5nlO9A==" spinCount="100000" sheet="1" objects="1" scenarios="1" selectLockedCells="1" selectUnlockedCells="1"/>
  <mergeCells count="6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J58:AF58"/>
    <mergeCell ref="D58:H58"/>
    <mergeCell ref="AN59:AP59"/>
    <mergeCell ref="AG59:AM59"/>
    <mergeCell ref="D59:H59"/>
    <mergeCell ref="J59:AF59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2020-119-01 - SO 01 Přípr...'!C2" display="/"/>
    <hyperlink ref="A56" location="'2020-119-02 - SO 02 HTU'!C2" display="/"/>
    <hyperlink ref="A57" location="'2020-119-03 - SO 03 Mlato...'!C2" display="/"/>
    <hyperlink ref="A58" location="'2020-119-04 - SO 04 Mobiliář'!C2" display="/"/>
    <hyperlink ref="A59" location="'2020-119-05 - SO 05 Veřej...'!C2" display="/"/>
    <hyperlink ref="A60" location="'2020-119-06 - SO 06 Kraji...'!C2" display="/"/>
    <hyperlink ref="A61" location="'2020-119-07 - VRN - ved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92">
      <selection activeCell="I109" sqref="I109"/>
    </sheetView>
  </sheetViews>
  <sheetFormatPr defaultColWidth="9.140625" defaultRowHeight="12"/>
  <cols>
    <col min="1" max="1" width="8.28125" style="31" customWidth="1"/>
    <col min="2" max="2" width="1.1484375" style="31" customWidth="1"/>
    <col min="3" max="3" width="4.140625" style="31" customWidth="1"/>
    <col min="4" max="4" width="4.28125" style="31" customWidth="1"/>
    <col min="5" max="5" width="17.140625" style="31" customWidth="1"/>
    <col min="6" max="6" width="100.8515625" style="31" customWidth="1"/>
    <col min="7" max="7" width="7.421875" style="31" customWidth="1"/>
    <col min="8" max="8" width="11.421875" style="31" customWidth="1"/>
    <col min="9" max="11" width="20.140625" style="31" customWidth="1"/>
    <col min="12" max="12" width="9.28125" style="31" customWidth="1"/>
    <col min="13" max="13" width="10.8515625" style="31" hidden="1" customWidth="1"/>
    <col min="14" max="14" width="9.28125" style="31" hidden="1" customWidth="1"/>
    <col min="15" max="20" width="14.140625" style="31" hidden="1" customWidth="1"/>
    <col min="21" max="21" width="16.28125" style="31" hidden="1" customWidth="1"/>
    <col min="22" max="22" width="12.28125" style="31" customWidth="1"/>
    <col min="23" max="23" width="16.28125" style="31" customWidth="1"/>
    <col min="24" max="24" width="12.28125" style="31" customWidth="1"/>
    <col min="25" max="25" width="15.00390625" style="31" customWidth="1"/>
    <col min="26" max="26" width="11.00390625" style="31" customWidth="1"/>
    <col min="27" max="27" width="15.00390625" style="31" customWidth="1"/>
    <col min="28" max="28" width="16.28125" style="31" customWidth="1"/>
    <col min="29" max="29" width="11.00390625" style="31" customWidth="1"/>
    <col min="30" max="30" width="15.00390625" style="31" customWidth="1"/>
    <col min="31" max="31" width="16.28125" style="31" customWidth="1"/>
    <col min="32" max="43" width="9.28125" style="31" customWidth="1"/>
    <col min="44" max="65" width="9.28125" style="31" hidden="1" customWidth="1"/>
    <col min="66" max="16384" width="9.28125" style="31" customWidth="1"/>
  </cols>
  <sheetData>
    <row r="1" ht="12"/>
    <row r="2" spans="12:46" ht="36.95" customHeight="1">
      <c r="L2" s="360" t="s">
        <v>6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79" t="s">
        <v>83</v>
      </c>
    </row>
    <row r="3" spans="2:46" ht="6.95" customHeight="1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2"/>
      <c r="AT3" s="179" t="s">
        <v>78</v>
      </c>
    </row>
    <row r="4" spans="2:46" ht="24.95" customHeight="1">
      <c r="B4" s="182"/>
      <c r="D4" s="183" t="s">
        <v>89</v>
      </c>
      <c r="L4" s="182"/>
      <c r="M4" s="184" t="s">
        <v>11</v>
      </c>
      <c r="AT4" s="179" t="s">
        <v>4</v>
      </c>
    </row>
    <row r="5" spans="2:12" ht="6.95" customHeight="1">
      <c r="B5" s="182"/>
      <c r="L5" s="182"/>
    </row>
    <row r="6" spans="2:12" ht="12" customHeight="1">
      <c r="B6" s="182"/>
      <c r="D6" s="185" t="s">
        <v>15</v>
      </c>
      <c r="L6" s="182"/>
    </row>
    <row r="7" spans="2:12" ht="16.5" customHeight="1">
      <c r="B7" s="182"/>
      <c r="E7" s="366" t="str">
        <f>'Rekapitulace stavby'!K6</f>
        <v>Malé zásahy Liberec- Prostor před KD</v>
      </c>
      <c r="F7" s="367"/>
      <c r="G7" s="367"/>
      <c r="H7" s="367"/>
      <c r="L7" s="182"/>
    </row>
    <row r="8" spans="1:31" s="189" customFormat="1" ht="12" customHeight="1">
      <c r="A8" s="186"/>
      <c r="B8" s="187"/>
      <c r="C8" s="186"/>
      <c r="D8" s="185" t="s">
        <v>90</v>
      </c>
      <c r="E8" s="186"/>
      <c r="F8" s="186"/>
      <c r="G8" s="186"/>
      <c r="H8" s="186"/>
      <c r="I8" s="186"/>
      <c r="J8" s="186"/>
      <c r="K8" s="186"/>
      <c r="L8" s="188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 s="189" customFormat="1" ht="16.5" customHeight="1">
      <c r="A9" s="186"/>
      <c r="B9" s="187"/>
      <c r="C9" s="186"/>
      <c r="D9" s="186"/>
      <c r="E9" s="332" t="s">
        <v>135</v>
      </c>
      <c r="F9" s="365"/>
      <c r="G9" s="365"/>
      <c r="H9" s="365"/>
      <c r="I9" s="186"/>
      <c r="J9" s="186"/>
      <c r="K9" s="186"/>
      <c r="L9" s="188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s="189" customFormat="1" ht="12">
      <c r="A10" s="186"/>
      <c r="B10" s="187"/>
      <c r="C10" s="186"/>
      <c r="D10" s="186"/>
      <c r="E10" s="186"/>
      <c r="F10" s="186"/>
      <c r="G10" s="186"/>
      <c r="H10" s="186"/>
      <c r="I10" s="186"/>
      <c r="J10" s="186"/>
      <c r="K10" s="186"/>
      <c r="L10" s="188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s="189" customFormat="1" ht="12" customHeight="1">
      <c r="A11" s="186"/>
      <c r="B11" s="187"/>
      <c r="C11" s="186"/>
      <c r="D11" s="185" t="s">
        <v>17</v>
      </c>
      <c r="E11" s="186"/>
      <c r="F11" s="190" t="s">
        <v>3</v>
      </c>
      <c r="G11" s="186"/>
      <c r="H11" s="186"/>
      <c r="I11" s="185" t="s">
        <v>18</v>
      </c>
      <c r="J11" s="190" t="s">
        <v>3</v>
      </c>
      <c r="K11" s="186"/>
      <c r="L11" s="188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 s="189" customFormat="1" ht="12" customHeight="1">
      <c r="A12" s="186"/>
      <c r="B12" s="187"/>
      <c r="C12" s="186"/>
      <c r="D12" s="185" t="s">
        <v>19</v>
      </c>
      <c r="E12" s="186"/>
      <c r="F12" s="190" t="s">
        <v>20</v>
      </c>
      <c r="G12" s="186"/>
      <c r="H12" s="186"/>
      <c r="I12" s="185" t="s">
        <v>21</v>
      </c>
      <c r="J12" s="191" t="str">
        <f>'Rekapitulace stavby'!AN8</f>
        <v>25. 9. 2020</v>
      </c>
      <c r="K12" s="186"/>
      <c r="L12" s="188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s="189" customFormat="1" ht="10.9" customHeight="1">
      <c r="A13" s="186"/>
      <c r="B13" s="187"/>
      <c r="C13" s="186"/>
      <c r="D13" s="186"/>
      <c r="E13" s="186"/>
      <c r="F13" s="186"/>
      <c r="G13" s="186"/>
      <c r="H13" s="186"/>
      <c r="I13" s="186"/>
      <c r="J13" s="186"/>
      <c r="K13" s="186"/>
      <c r="L13" s="188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s="189" customFormat="1" ht="12" customHeight="1">
      <c r="A14" s="186"/>
      <c r="B14" s="187"/>
      <c r="C14" s="186"/>
      <c r="D14" s="185" t="s">
        <v>23</v>
      </c>
      <c r="E14" s="186"/>
      <c r="F14" s="186"/>
      <c r="G14" s="186"/>
      <c r="H14" s="186"/>
      <c r="I14" s="185" t="s">
        <v>24</v>
      </c>
      <c r="J14" s="190" t="s">
        <v>3</v>
      </c>
      <c r="K14" s="186"/>
      <c r="L14" s="188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s="189" customFormat="1" ht="18" customHeight="1">
      <c r="A15" s="186"/>
      <c r="B15" s="187"/>
      <c r="C15" s="186"/>
      <c r="D15" s="186"/>
      <c r="E15" s="190" t="s">
        <v>25</v>
      </c>
      <c r="F15" s="186"/>
      <c r="G15" s="186"/>
      <c r="H15" s="186"/>
      <c r="I15" s="185" t="s">
        <v>26</v>
      </c>
      <c r="J15" s="190" t="s">
        <v>3</v>
      </c>
      <c r="K15" s="186"/>
      <c r="L15" s="188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s="189" customFormat="1" ht="6.95" customHeight="1">
      <c r="A16" s="186"/>
      <c r="B16" s="187"/>
      <c r="C16" s="186"/>
      <c r="D16" s="186"/>
      <c r="E16" s="186"/>
      <c r="F16" s="186"/>
      <c r="G16" s="186"/>
      <c r="H16" s="186"/>
      <c r="I16" s="186"/>
      <c r="J16" s="186"/>
      <c r="K16" s="186"/>
      <c r="L16" s="188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s="189" customFormat="1" ht="12" customHeight="1">
      <c r="A17" s="186"/>
      <c r="B17" s="187"/>
      <c r="C17" s="186"/>
      <c r="D17" s="185" t="s">
        <v>27</v>
      </c>
      <c r="E17" s="186"/>
      <c r="F17" s="186"/>
      <c r="G17" s="186"/>
      <c r="H17" s="186"/>
      <c r="I17" s="185" t="s">
        <v>24</v>
      </c>
      <c r="J17" s="190" t="str">
        <f>'Rekapitulace stavby'!AN13</f>
        <v/>
      </c>
      <c r="K17" s="186"/>
      <c r="L17" s="188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189" customFormat="1" ht="18" customHeight="1">
      <c r="A18" s="186"/>
      <c r="B18" s="187"/>
      <c r="C18" s="186"/>
      <c r="D18" s="186"/>
      <c r="E18" s="353" t="str">
        <f>'Rekapitulace stavby'!E14</f>
        <v xml:space="preserve"> </v>
      </c>
      <c r="F18" s="353"/>
      <c r="G18" s="353"/>
      <c r="H18" s="353"/>
      <c r="I18" s="185" t="s">
        <v>26</v>
      </c>
      <c r="J18" s="190" t="str">
        <f>'Rekapitulace stavby'!AN14</f>
        <v/>
      </c>
      <c r="K18" s="186"/>
      <c r="L18" s="188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s="189" customFormat="1" ht="6.95" customHeight="1">
      <c r="A19" s="186"/>
      <c r="B19" s="187"/>
      <c r="C19" s="186"/>
      <c r="D19" s="186"/>
      <c r="E19" s="186"/>
      <c r="F19" s="186"/>
      <c r="G19" s="186"/>
      <c r="H19" s="186"/>
      <c r="I19" s="186"/>
      <c r="J19" s="186"/>
      <c r="K19" s="186"/>
      <c r="L19" s="188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s="189" customFormat="1" ht="12" customHeight="1">
      <c r="A20" s="186"/>
      <c r="B20" s="187"/>
      <c r="C20" s="186"/>
      <c r="D20" s="185" t="s">
        <v>29</v>
      </c>
      <c r="E20" s="186"/>
      <c r="F20" s="186"/>
      <c r="G20" s="186"/>
      <c r="H20" s="186"/>
      <c r="I20" s="185" t="s">
        <v>24</v>
      </c>
      <c r="J20" s="190" t="s">
        <v>3</v>
      </c>
      <c r="K20" s="186"/>
      <c r="L20" s="188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s="189" customFormat="1" ht="18" customHeight="1">
      <c r="A21" s="186"/>
      <c r="B21" s="187"/>
      <c r="C21" s="186"/>
      <c r="D21" s="186"/>
      <c r="E21" s="190" t="s">
        <v>30</v>
      </c>
      <c r="F21" s="186"/>
      <c r="G21" s="186"/>
      <c r="H21" s="186"/>
      <c r="I21" s="185" t="s">
        <v>26</v>
      </c>
      <c r="J21" s="190" t="s">
        <v>3</v>
      </c>
      <c r="K21" s="186"/>
      <c r="L21" s="188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s="189" customFormat="1" ht="6.95" customHeight="1">
      <c r="A22" s="186"/>
      <c r="B22" s="187"/>
      <c r="C22" s="186"/>
      <c r="D22" s="186"/>
      <c r="E22" s="186"/>
      <c r="F22" s="186"/>
      <c r="G22" s="186"/>
      <c r="H22" s="186"/>
      <c r="I22" s="186"/>
      <c r="J22" s="186"/>
      <c r="K22" s="186"/>
      <c r="L22" s="188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 s="189" customFormat="1" ht="12" customHeight="1">
      <c r="A23" s="186"/>
      <c r="B23" s="187"/>
      <c r="C23" s="186"/>
      <c r="D23" s="185" t="s">
        <v>32</v>
      </c>
      <c r="E23" s="186"/>
      <c r="F23" s="186"/>
      <c r="G23" s="186"/>
      <c r="H23" s="186"/>
      <c r="I23" s="185" t="s">
        <v>24</v>
      </c>
      <c r="J23" s="190" t="s">
        <v>3</v>
      </c>
      <c r="K23" s="186"/>
      <c r="L23" s="188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189" customFormat="1" ht="18" customHeight="1">
      <c r="A24" s="186"/>
      <c r="B24" s="187"/>
      <c r="C24" s="186"/>
      <c r="D24" s="186"/>
      <c r="E24" s="190" t="s">
        <v>33</v>
      </c>
      <c r="F24" s="186"/>
      <c r="G24" s="186"/>
      <c r="H24" s="186"/>
      <c r="I24" s="185" t="s">
        <v>26</v>
      </c>
      <c r="J24" s="190" t="s">
        <v>3</v>
      </c>
      <c r="K24" s="186"/>
      <c r="L24" s="188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s="189" customFormat="1" ht="6.95" customHeight="1">
      <c r="A25" s="186"/>
      <c r="B25" s="187"/>
      <c r="C25" s="186"/>
      <c r="D25" s="186"/>
      <c r="E25" s="186"/>
      <c r="F25" s="186"/>
      <c r="G25" s="186"/>
      <c r="H25" s="186"/>
      <c r="I25" s="186"/>
      <c r="J25" s="186"/>
      <c r="K25" s="186"/>
      <c r="L25" s="188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s="189" customFormat="1" ht="12" customHeight="1">
      <c r="A26" s="186"/>
      <c r="B26" s="187"/>
      <c r="C26" s="186"/>
      <c r="D26" s="185" t="s">
        <v>34</v>
      </c>
      <c r="E26" s="186"/>
      <c r="F26" s="186"/>
      <c r="G26" s="186"/>
      <c r="H26" s="186"/>
      <c r="I26" s="186"/>
      <c r="J26" s="186"/>
      <c r="K26" s="186"/>
      <c r="L26" s="188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s="195" customFormat="1" ht="71.25" customHeight="1">
      <c r="A27" s="192"/>
      <c r="B27" s="193"/>
      <c r="C27" s="192"/>
      <c r="D27" s="192"/>
      <c r="E27" s="356" t="s">
        <v>91</v>
      </c>
      <c r="F27" s="356"/>
      <c r="G27" s="356"/>
      <c r="H27" s="356"/>
      <c r="I27" s="192"/>
      <c r="J27" s="192"/>
      <c r="K27" s="192"/>
      <c r="L27" s="194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</row>
    <row r="28" spans="1:31" s="189" customFormat="1" ht="6.95" customHeight="1">
      <c r="A28" s="186"/>
      <c r="B28" s="187"/>
      <c r="C28" s="186"/>
      <c r="D28" s="186"/>
      <c r="E28" s="186"/>
      <c r="F28" s="186"/>
      <c r="G28" s="186"/>
      <c r="H28" s="186"/>
      <c r="I28" s="186"/>
      <c r="J28" s="186"/>
      <c r="K28" s="186"/>
      <c r="L28" s="188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s="189" customFormat="1" ht="6.95" customHeight="1">
      <c r="A29" s="186"/>
      <c r="B29" s="187"/>
      <c r="C29" s="186"/>
      <c r="D29" s="196"/>
      <c r="E29" s="196"/>
      <c r="F29" s="196"/>
      <c r="G29" s="196"/>
      <c r="H29" s="196"/>
      <c r="I29" s="196"/>
      <c r="J29" s="196"/>
      <c r="K29" s="196"/>
      <c r="L29" s="188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s="189" customFormat="1" ht="25.35" customHeight="1">
      <c r="A30" s="186"/>
      <c r="B30" s="187"/>
      <c r="C30" s="186"/>
      <c r="D30" s="197" t="s">
        <v>36</v>
      </c>
      <c r="E30" s="186"/>
      <c r="F30" s="186"/>
      <c r="G30" s="186"/>
      <c r="H30" s="186"/>
      <c r="I30" s="186"/>
      <c r="J30" s="198">
        <f>ROUND(J88,2)</f>
        <v>0</v>
      </c>
      <c r="K30" s="186"/>
      <c r="L30" s="188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s="189" customFormat="1" ht="6.95" customHeight="1">
      <c r="A31" s="186"/>
      <c r="B31" s="187"/>
      <c r="C31" s="186"/>
      <c r="D31" s="196"/>
      <c r="E31" s="196"/>
      <c r="F31" s="196"/>
      <c r="G31" s="196"/>
      <c r="H31" s="196"/>
      <c r="I31" s="196"/>
      <c r="J31" s="196"/>
      <c r="K31" s="196"/>
      <c r="L31" s="188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s="189" customFormat="1" ht="14.45" customHeight="1">
      <c r="A32" s="186"/>
      <c r="B32" s="187"/>
      <c r="C32" s="186"/>
      <c r="D32" s="186"/>
      <c r="E32" s="186"/>
      <c r="F32" s="199" t="s">
        <v>38</v>
      </c>
      <c r="G32" s="186"/>
      <c r="H32" s="186"/>
      <c r="I32" s="199" t="s">
        <v>37</v>
      </c>
      <c r="J32" s="199" t="s">
        <v>39</v>
      </c>
      <c r="K32" s="186"/>
      <c r="L32" s="188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 s="189" customFormat="1" ht="14.45" customHeight="1">
      <c r="A33" s="186"/>
      <c r="B33" s="187"/>
      <c r="C33" s="186"/>
      <c r="D33" s="200" t="s">
        <v>40</v>
      </c>
      <c r="E33" s="185" t="s">
        <v>41</v>
      </c>
      <c r="F33" s="201">
        <f>ROUND((SUM(BE88:BE109)),2)</f>
        <v>0</v>
      </c>
      <c r="G33" s="186"/>
      <c r="H33" s="186"/>
      <c r="I33" s="202">
        <v>0.21</v>
      </c>
      <c r="J33" s="201">
        <f>ROUND(((SUM(BE88:BE109))*I33),2)</f>
        <v>0</v>
      </c>
      <c r="K33" s="186"/>
      <c r="L33" s="188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</row>
    <row r="34" spans="1:31" s="189" customFormat="1" ht="14.45" customHeight="1">
      <c r="A34" s="186"/>
      <c r="B34" s="187"/>
      <c r="C34" s="186"/>
      <c r="D34" s="186"/>
      <c r="E34" s="185" t="s">
        <v>42</v>
      </c>
      <c r="F34" s="201">
        <f>ROUND((SUM(BF88:BF109)),2)</f>
        <v>0</v>
      </c>
      <c r="G34" s="186"/>
      <c r="H34" s="186"/>
      <c r="I34" s="202">
        <v>0.15</v>
      </c>
      <c r="J34" s="201">
        <f>ROUND(((SUM(BF88:BF109))*I34),2)</f>
        <v>0</v>
      </c>
      <c r="K34" s="186"/>
      <c r="L34" s="188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s="189" customFormat="1" ht="14.45" customHeight="1" hidden="1">
      <c r="A35" s="186"/>
      <c r="B35" s="187"/>
      <c r="C35" s="186"/>
      <c r="D35" s="186"/>
      <c r="E35" s="185" t="s">
        <v>43</v>
      </c>
      <c r="F35" s="201">
        <f>ROUND((SUM(BG88:BG109)),2)</f>
        <v>0</v>
      </c>
      <c r="G35" s="186"/>
      <c r="H35" s="186"/>
      <c r="I35" s="202">
        <v>0.21</v>
      </c>
      <c r="J35" s="201">
        <f>0</f>
        <v>0</v>
      </c>
      <c r="K35" s="186"/>
      <c r="L35" s="188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</row>
    <row r="36" spans="1:31" s="189" customFormat="1" ht="14.45" customHeight="1" hidden="1">
      <c r="A36" s="186"/>
      <c r="B36" s="187"/>
      <c r="C36" s="186"/>
      <c r="D36" s="186"/>
      <c r="E36" s="185" t="s">
        <v>44</v>
      </c>
      <c r="F36" s="201">
        <f>ROUND((SUM(BH88:BH109)),2)</f>
        <v>0</v>
      </c>
      <c r="G36" s="186"/>
      <c r="H36" s="186"/>
      <c r="I36" s="202">
        <v>0.15</v>
      </c>
      <c r="J36" s="201">
        <f>0</f>
        <v>0</v>
      </c>
      <c r="K36" s="186"/>
      <c r="L36" s="188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</row>
    <row r="37" spans="1:31" s="189" customFormat="1" ht="14.45" customHeight="1" hidden="1">
      <c r="A37" s="186"/>
      <c r="B37" s="187"/>
      <c r="C37" s="186"/>
      <c r="D37" s="186"/>
      <c r="E37" s="185" t="s">
        <v>45</v>
      </c>
      <c r="F37" s="201">
        <f>ROUND((SUM(BI88:BI109)),2)</f>
        <v>0</v>
      </c>
      <c r="G37" s="186"/>
      <c r="H37" s="186"/>
      <c r="I37" s="202">
        <v>0</v>
      </c>
      <c r="J37" s="201">
        <f>0</f>
        <v>0</v>
      </c>
      <c r="K37" s="186"/>
      <c r="L37" s="188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</row>
    <row r="38" spans="1:31" s="189" customFormat="1" ht="6.95" customHeight="1">
      <c r="A38" s="186"/>
      <c r="B38" s="187"/>
      <c r="C38" s="186"/>
      <c r="D38" s="186"/>
      <c r="E38" s="186"/>
      <c r="F38" s="186"/>
      <c r="G38" s="186"/>
      <c r="H38" s="186"/>
      <c r="I38" s="186"/>
      <c r="J38" s="186"/>
      <c r="K38" s="186"/>
      <c r="L38" s="188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</row>
    <row r="39" spans="1:31" s="189" customFormat="1" ht="25.35" customHeight="1">
      <c r="A39" s="186"/>
      <c r="B39" s="187"/>
      <c r="C39" s="203"/>
      <c r="D39" s="204" t="s">
        <v>46</v>
      </c>
      <c r="E39" s="205"/>
      <c r="F39" s="205"/>
      <c r="G39" s="206" t="s">
        <v>47</v>
      </c>
      <c r="H39" s="207" t="s">
        <v>48</v>
      </c>
      <c r="I39" s="205"/>
      <c r="J39" s="208">
        <f>SUM(J30:J37)</f>
        <v>0</v>
      </c>
      <c r="K39" s="209"/>
      <c r="L39" s="188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</row>
    <row r="40" spans="1:31" s="189" customFormat="1" ht="14.45" customHeight="1">
      <c r="A40" s="186"/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188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</row>
    <row r="44" spans="1:31" s="189" customFormat="1" ht="6.95" customHeight="1">
      <c r="A44" s="186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</row>
    <row r="45" spans="1:31" s="189" customFormat="1" ht="24.95" customHeight="1">
      <c r="A45" s="186"/>
      <c r="B45" s="187"/>
      <c r="C45" s="183" t="s">
        <v>92</v>
      </c>
      <c r="D45" s="186"/>
      <c r="E45" s="186"/>
      <c r="F45" s="186"/>
      <c r="G45" s="186"/>
      <c r="H45" s="186"/>
      <c r="I45" s="186"/>
      <c r="J45" s="186"/>
      <c r="K45" s="186"/>
      <c r="L45" s="188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</row>
    <row r="46" spans="1:31" s="189" customFormat="1" ht="6.95" customHeight="1">
      <c r="A46" s="186"/>
      <c r="B46" s="187"/>
      <c r="C46" s="186"/>
      <c r="D46" s="186"/>
      <c r="E46" s="186"/>
      <c r="F46" s="186"/>
      <c r="G46" s="186"/>
      <c r="H46" s="186"/>
      <c r="I46" s="186"/>
      <c r="J46" s="186"/>
      <c r="K46" s="186"/>
      <c r="L46" s="188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</row>
    <row r="47" spans="1:31" s="189" customFormat="1" ht="12" customHeight="1">
      <c r="A47" s="186"/>
      <c r="B47" s="187"/>
      <c r="C47" s="185" t="s">
        <v>15</v>
      </c>
      <c r="D47" s="186"/>
      <c r="E47" s="186"/>
      <c r="F47" s="186"/>
      <c r="G47" s="186"/>
      <c r="H47" s="186"/>
      <c r="I47" s="186"/>
      <c r="J47" s="186"/>
      <c r="K47" s="186"/>
      <c r="L47" s="188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</row>
    <row r="48" spans="1:31" s="189" customFormat="1" ht="16.5" customHeight="1">
      <c r="A48" s="186"/>
      <c r="B48" s="187"/>
      <c r="C48" s="186"/>
      <c r="D48" s="186"/>
      <c r="E48" s="366" t="str">
        <f>E7</f>
        <v>Malé zásahy Liberec- Prostor před KD</v>
      </c>
      <c r="F48" s="367"/>
      <c r="G48" s="367"/>
      <c r="H48" s="367"/>
      <c r="I48" s="186"/>
      <c r="J48" s="186"/>
      <c r="K48" s="186"/>
      <c r="L48" s="188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</row>
    <row r="49" spans="1:31" s="189" customFormat="1" ht="12" customHeight="1">
      <c r="A49" s="186"/>
      <c r="B49" s="187"/>
      <c r="C49" s="185" t="s">
        <v>90</v>
      </c>
      <c r="D49" s="186"/>
      <c r="E49" s="186"/>
      <c r="F49" s="186"/>
      <c r="G49" s="186"/>
      <c r="H49" s="186"/>
      <c r="I49" s="186"/>
      <c r="J49" s="186"/>
      <c r="K49" s="186"/>
      <c r="L49" s="188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</row>
    <row r="50" spans="1:31" s="189" customFormat="1" ht="16.5" customHeight="1">
      <c r="A50" s="186"/>
      <c r="B50" s="187"/>
      <c r="C50" s="186"/>
      <c r="D50" s="186"/>
      <c r="E50" s="332" t="str">
        <f>E9</f>
        <v>2020-119-04 - SO 04 Mobiliář</v>
      </c>
      <c r="F50" s="365"/>
      <c r="G50" s="365"/>
      <c r="H50" s="365"/>
      <c r="I50" s="186"/>
      <c r="J50" s="186"/>
      <c r="K50" s="186"/>
      <c r="L50" s="188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</row>
    <row r="51" spans="1:31" s="189" customFormat="1" ht="6.95" customHeight="1">
      <c r="A51" s="186"/>
      <c r="B51" s="187"/>
      <c r="C51" s="186"/>
      <c r="D51" s="186"/>
      <c r="E51" s="186"/>
      <c r="F51" s="186"/>
      <c r="G51" s="186"/>
      <c r="H51" s="186"/>
      <c r="I51" s="186"/>
      <c r="J51" s="186"/>
      <c r="K51" s="186"/>
      <c r="L51" s="188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</row>
    <row r="52" spans="1:31" s="189" customFormat="1" ht="12" customHeight="1">
      <c r="A52" s="186"/>
      <c r="B52" s="187"/>
      <c r="C52" s="185" t="s">
        <v>19</v>
      </c>
      <c r="D52" s="186"/>
      <c r="E52" s="186"/>
      <c r="F52" s="190" t="str">
        <f>F12</f>
        <v>Ul. Jánská, prostor před KD Liberec</v>
      </c>
      <c r="G52" s="186"/>
      <c r="H52" s="186"/>
      <c r="I52" s="185" t="s">
        <v>21</v>
      </c>
      <c r="J52" s="191" t="str">
        <f>IF(J12="","",J12)</f>
        <v>25. 9. 2020</v>
      </c>
      <c r="K52" s="186"/>
      <c r="L52" s="188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</row>
    <row r="53" spans="1:31" s="189" customFormat="1" ht="6.95" customHeight="1">
      <c r="A53" s="186"/>
      <c r="B53" s="187"/>
      <c r="C53" s="186"/>
      <c r="D53" s="186"/>
      <c r="E53" s="186"/>
      <c r="F53" s="186"/>
      <c r="G53" s="186"/>
      <c r="H53" s="186"/>
      <c r="I53" s="186"/>
      <c r="J53" s="186"/>
      <c r="K53" s="186"/>
      <c r="L53" s="188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</row>
    <row r="54" spans="1:31" s="189" customFormat="1" ht="40.15" customHeight="1">
      <c r="A54" s="186"/>
      <c r="B54" s="187"/>
      <c r="C54" s="185" t="s">
        <v>23</v>
      </c>
      <c r="D54" s="186"/>
      <c r="E54" s="186"/>
      <c r="F54" s="190" t="str">
        <f>E15</f>
        <v>STATUTÁRNÍ MĚSTO LIBEREC,nám. Dr. E. Beneše 1</v>
      </c>
      <c r="G54" s="186"/>
      <c r="H54" s="186"/>
      <c r="I54" s="185" t="s">
        <v>29</v>
      </c>
      <c r="J54" s="214" t="str">
        <f>E21</f>
        <v>TERRA FLORIDA v.o.s.Grafická 20, Praha 5</v>
      </c>
      <c r="K54" s="186"/>
      <c r="L54" s="188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</row>
    <row r="55" spans="1:31" s="189" customFormat="1" ht="25.7" customHeight="1">
      <c r="A55" s="186"/>
      <c r="B55" s="187"/>
      <c r="C55" s="185" t="s">
        <v>27</v>
      </c>
      <c r="D55" s="186"/>
      <c r="E55" s="186"/>
      <c r="F55" s="190" t="str">
        <f>IF(E18="","",E18)</f>
        <v xml:space="preserve"> </v>
      </c>
      <c r="G55" s="186"/>
      <c r="H55" s="186"/>
      <c r="I55" s="185" t="s">
        <v>32</v>
      </c>
      <c r="J55" s="214" t="str">
        <f>E24</f>
        <v>Ing. Dana Mlejnková</v>
      </c>
      <c r="K55" s="186"/>
      <c r="L55" s="188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</row>
    <row r="56" spans="1:31" s="189" customFormat="1" ht="10.35" customHeight="1">
      <c r="A56" s="186"/>
      <c r="B56" s="187"/>
      <c r="C56" s="186"/>
      <c r="D56" s="186"/>
      <c r="E56" s="186"/>
      <c r="F56" s="186"/>
      <c r="G56" s="186"/>
      <c r="H56" s="186"/>
      <c r="I56" s="186"/>
      <c r="J56" s="186"/>
      <c r="K56" s="186"/>
      <c r="L56" s="188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</row>
    <row r="57" spans="1:31" s="189" customFormat="1" ht="29.25" customHeight="1">
      <c r="A57" s="186"/>
      <c r="B57" s="187"/>
      <c r="C57" s="215" t="s">
        <v>93</v>
      </c>
      <c r="D57" s="203"/>
      <c r="E57" s="203"/>
      <c r="F57" s="203"/>
      <c r="G57" s="203"/>
      <c r="H57" s="203"/>
      <c r="I57" s="203"/>
      <c r="J57" s="216" t="s">
        <v>94</v>
      </c>
      <c r="K57" s="203"/>
      <c r="L57" s="188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</row>
    <row r="58" spans="1:31" s="189" customFormat="1" ht="10.35" customHeight="1">
      <c r="A58" s="186"/>
      <c r="B58" s="187"/>
      <c r="C58" s="186"/>
      <c r="D58" s="186"/>
      <c r="E58" s="186"/>
      <c r="F58" s="186"/>
      <c r="G58" s="186"/>
      <c r="H58" s="186"/>
      <c r="I58" s="186"/>
      <c r="J58" s="186"/>
      <c r="K58" s="186"/>
      <c r="L58" s="188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</row>
    <row r="59" spans="1:47" s="189" customFormat="1" ht="22.9" customHeight="1">
      <c r="A59" s="186"/>
      <c r="B59" s="187"/>
      <c r="C59" s="217" t="s">
        <v>68</v>
      </c>
      <c r="D59" s="186"/>
      <c r="E59" s="186"/>
      <c r="F59" s="186"/>
      <c r="G59" s="186"/>
      <c r="H59" s="186"/>
      <c r="I59" s="186"/>
      <c r="J59" s="198">
        <f>J88</f>
        <v>0</v>
      </c>
      <c r="K59" s="186"/>
      <c r="L59" s="188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U59" s="179" t="s">
        <v>95</v>
      </c>
    </row>
    <row r="60" spans="2:12" s="218" customFormat="1" ht="24.95" customHeight="1">
      <c r="B60" s="219"/>
      <c r="D60" s="220" t="s">
        <v>96</v>
      </c>
      <c r="E60" s="221"/>
      <c r="F60" s="221"/>
      <c r="G60" s="221"/>
      <c r="H60" s="221"/>
      <c r="I60" s="221"/>
      <c r="J60" s="222">
        <f>J89</f>
        <v>0</v>
      </c>
      <c r="L60" s="219"/>
    </row>
    <row r="61" spans="2:12" s="223" customFormat="1" ht="19.9" customHeight="1">
      <c r="B61" s="224"/>
      <c r="D61" s="225" t="s">
        <v>136</v>
      </c>
      <c r="E61" s="226"/>
      <c r="F61" s="226"/>
      <c r="G61" s="226"/>
      <c r="H61" s="226"/>
      <c r="I61" s="226"/>
      <c r="J61" s="227">
        <f>J90</f>
        <v>0</v>
      </c>
      <c r="L61" s="224"/>
    </row>
    <row r="62" spans="2:12" s="223" customFormat="1" ht="19.9" customHeight="1">
      <c r="B62" s="224"/>
      <c r="D62" s="225" t="s">
        <v>137</v>
      </c>
      <c r="E62" s="226"/>
      <c r="F62" s="226"/>
      <c r="G62" s="226"/>
      <c r="H62" s="226"/>
      <c r="I62" s="226"/>
      <c r="J62" s="227">
        <f>J91</f>
        <v>0</v>
      </c>
      <c r="L62" s="224"/>
    </row>
    <row r="63" spans="2:12" s="223" customFormat="1" ht="19.9" customHeight="1">
      <c r="B63" s="224"/>
      <c r="D63" s="225" t="s">
        <v>138</v>
      </c>
      <c r="E63" s="226"/>
      <c r="F63" s="226"/>
      <c r="G63" s="226"/>
      <c r="H63" s="226"/>
      <c r="I63" s="226"/>
      <c r="J63" s="227">
        <f>J96</f>
        <v>0</v>
      </c>
      <c r="L63" s="224"/>
    </row>
    <row r="64" spans="2:12" s="223" customFormat="1" ht="19.9" customHeight="1">
      <c r="B64" s="224"/>
      <c r="D64" s="225" t="s">
        <v>139</v>
      </c>
      <c r="E64" s="226"/>
      <c r="F64" s="226"/>
      <c r="G64" s="226"/>
      <c r="H64" s="226"/>
      <c r="I64" s="226"/>
      <c r="J64" s="227">
        <f>J97</f>
        <v>0</v>
      </c>
      <c r="L64" s="224"/>
    </row>
    <row r="65" spans="2:12" s="223" customFormat="1" ht="19.9" customHeight="1">
      <c r="B65" s="224"/>
      <c r="D65" s="225" t="s">
        <v>140</v>
      </c>
      <c r="E65" s="226"/>
      <c r="F65" s="226"/>
      <c r="G65" s="226"/>
      <c r="H65" s="226"/>
      <c r="I65" s="226"/>
      <c r="J65" s="227">
        <f>J104</f>
        <v>0</v>
      </c>
      <c r="L65" s="224"/>
    </row>
    <row r="66" spans="2:12" s="223" customFormat="1" ht="19.9" customHeight="1">
      <c r="B66" s="224"/>
      <c r="D66" s="225" t="s">
        <v>141</v>
      </c>
      <c r="E66" s="226"/>
      <c r="F66" s="226"/>
      <c r="G66" s="226"/>
      <c r="H66" s="226"/>
      <c r="I66" s="226"/>
      <c r="J66" s="227">
        <f>J105</f>
        <v>0</v>
      </c>
      <c r="L66" s="224"/>
    </row>
    <row r="67" spans="2:12" s="223" customFormat="1" ht="19.9" customHeight="1">
      <c r="B67" s="224"/>
      <c r="D67" s="225" t="s">
        <v>142</v>
      </c>
      <c r="E67" s="226"/>
      <c r="F67" s="226"/>
      <c r="G67" s="226"/>
      <c r="H67" s="226"/>
      <c r="I67" s="226"/>
      <c r="J67" s="227">
        <f>J107</f>
        <v>0</v>
      </c>
      <c r="L67" s="224"/>
    </row>
    <row r="68" spans="2:12" s="223" customFormat="1" ht="19.9" customHeight="1">
      <c r="B68" s="224"/>
      <c r="D68" s="225" t="s">
        <v>97</v>
      </c>
      <c r="E68" s="226"/>
      <c r="F68" s="226"/>
      <c r="G68" s="226"/>
      <c r="H68" s="226"/>
      <c r="I68" s="226"/>
      <c r="J68" s="227">
        <f>J108</f>
        <v>0</v>
      </c>
      <c r="L68" s="224"/>
    </row>
    <row r="69" spans="1:31" s="189" customFormat="1" ht="21.75" customHeight="1">
      <c r="A69" s="186"/>
      <c r="B69" s="187"/>
      <c r="C69" s="186"/>
      <c r="D69" s="186"/>
      <c r="E69" s="186"/>
      <c r="F69" s="186"/>
      <c r="G69" s="186"/>
      <c r="H69" s="186"/>
      <c r="I69" s="186"/>
      <c r="J69" s="186"/>
      <c r="K69" s="186"/>
      <c r="L69" s="188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</row>
    <row r="70" spans="1:31" s="189" customFormat="1" ht="6.95" customHeight="1">
      <c r="A70" s="186"/>
      <c r="B70" s="210"/>
      <c r="C70" s="211"/>
      <c r="D70" s="211"/>
      <c r="E70" s="211"/>
      <c r="F70" s="211"/>
      <c r="G70" s="211"/>
      <c r="H70" s="211"/>
      <c r="I70" s="211"/>
      <c r="J70" s="211"/>
      <c r="K70" s="211"/>
      <c r="L70" s="188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</row>
    <row r="74" spans="1:31" s="189" customFormat="1" ht="6.95" customHeight="1">
      <c r="A74" s="186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188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</row>
    <row r="75" spans="1:31" s="189" customFormat="1" ht="24.95" customHeight="1">
      <c r="A75" s="186"/>
      <c r="B75" s="187"/>
      <c r="C75" s="183" t="s">
        <v>98</v>
      </c>
      <c r="D75" s="186"/>
      <c r="E75" s="186"/>
      <c r="F75" s="186"/>
      <c r="G75" s="186"/>
      <c r="H75" s="186"/>
      <c r="I75" s="186"/>
      <c r="J75" s="186"/>
      <c r="K75" s="186"/>
      <c r="L75" s="188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</row>
    <row r="76" spans="1:31" s="189" customFormat="1" ht="6.95" customHeight="1">
      <c r="A76" s="186"/>
      <c r="B76" s="187"/>
      <c r="C76" s="186"/>
      <c r="D76" s="186"/>
      <c r="E76" s="186"/>
      <c r="F76" s="186"/>
      <c r="G76" s="186"/>
      <c r="H76" s="186"/>
      <c r="I76" s="186"/>
      <c r="J76" s="186"/>
      <c r="K76" s="186"/>
      <c r="L76" s="188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</row>
    <row r="77" spans="1:31" s="189" customFormat="1" ht="12" customHeight="1">
      <c r="A77" s="186"/>
      <c r="B77" s="187"/>
      <c r="C77" s="185" t="s">
        <v>15</v>
      </c>
      <c r="D77" s="186"/>
      <c r="E77" s="186"/>
      <c r="F77" s="186"/>
      <c r="G77" s="186"/>
      <c r="H77" s="186"/>
      <c r="I77" s="186"/>
      <c r="J77" s="186"/>
      <c r="K77" s="186"/>
      <c r="L77" s="188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</row>
    <row r="78" spans="1:31" s="189" customFormat="1" ht="16.5" customHeight="1">
      <c r="A78" s="186"/>
      <c r="B78" s="187"/>
      <c r="C78" s="186"/>
      <c r="D78" s="186"/>
      <c r="E78" s="366" t="str">
        <f>E7</f>
        <v>Malé zásahy Liberec- Prostor před KD</v>
      </c>
      <c r="F78" s="367"/>
      <c r="G78" s="367"/>
      <c r="H78" s="367"/>
      <c r="I78" s="186"/>
      <c r="J78" s="186"/>
      <c r="K78" s="186"/>
      <c r="L78" s="188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</row>
    <row r="79" spans="1:31" s="189" customFormat="1" ht="12" customHeight="1">
      <c r="A79" s="186"/>
      <c r="B79" s="187"/>
      <c r="C79" s="185" t="s">
        <v>90</v>
      </c>
      <c r="D79" s="186"/>
      <c r="E79" s="186"/>
      <c r="F79" s="186"/>
      <c r="G79" s="186"/>
      <c r="H79" s="186"/>
      <c r="I79" s="186"/>
      <c r="J79" s="186"/>
      <c r="K79" s="186"/>
      <c r="L79" s="188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</row>
    <row r="80" spans="1:31" s="189" customFormat="1" ht="16.5" customHeight="1">
      <c r="A80" s="186"/>
      <c r="B80" s="187"/>
      <c r="C80" s="186"/>
      <c r="D80" s="186"/>
      <c r="E80" s="332" t="str">
        <f>E9</f>
        <v>2020-119-04 - SO 04 Mobiliář</v>
      </c>
      <c r="F80" s="365"/>
      <c r="G80" s="365"/>
      <c r="H80" s="365"/>
      <c r="I80" s="186"/>
      <c r="J80" s="186"/>
      <c r="K80" s="186"/>
      <c r="L80" s="188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31" s="189" customFormat="1" ht="6.95" customHeight="1">
      <c r="A81" s="186"/>
      <c r="B81" s="187"/>
      <c r="C81" s="186"/>
      <c r="D81" s="186"/>
      <c r="E81" s="186"/>
      <c r="F81" s="186"/>
      <c r="G81" s="186"/>
      <c r="H81" s="186"/>
      <c r="I81" s="186"/>
      <c r="J81" s="186"/>
      <c r="K81" s="186"/>
      <c r="L81" s="188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</row>
    <row r="82" spans="1:31" s="189" customFormat="1" ht="12" customHeight="1">
      <c r="A82" s="186"/>
      <c r="B82" s="187"/>
      <c r="C82" s="185" t="s">
        <v>19</v>
      </c>
      <c r="D82" s="186"/>
      <c r="E82" s="186"/>
      <c r="F82" s="190" t="str">
        <f>F12</f>
        <v>Ul. Jánská, prostor před KD Liberec</v>
      </c>
      <c r="G82" s="186"/>
      <c r="H82" s="186"/>
      <c r="I82" s="185" t="s">
        <v>21</v>
      </c>
      <c r="J82" s="191" t="str">
        <f>IF(J12="","",J12)</f>
        <v>25. 9. 2020</v>
      </c>
      <c r="K82" s="186"/>
      <c r="L82" s="188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31" s="189" customFormat="1" ht="6.95" customHeight="1">
      <c r="A83" s="186"/>
      <c r="B83" s="187"/>
      <c r="C83" s="186"/>
      <c r="D83" s="186"/>
      <c r="E83" s="186"/>
      <c r="F83" s="186"/>
      <c r="G83" s="186"/>
      <c r="H83" s="186"/>
      <c r="I83" s="186"/>
      <c r="J83" s="186"/>
      <c r="K83" s="186"/>
      <c r="L83" s="188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31" s="189" customFormat="1" ht="40.15" customHeight="1">
      <c r="A84" s="186"/>
      <c r="B84" s="187"/>
      <c r="C84" s="185" t="s">
        <v>23</v>
      </c>
      <c r="D84" s="186"/>
      <c r="E84" s="186"/>
      <c r="F84" s="190" t="str">
        <f>E15</f>
        <v>STATUTÁRNÍ MĚSTO LIBEREC,nám. Dr. E. Beneše 1</v>
      </c>
      <c r="G84" s="186"/>
      <c r="H84" s="186"/>
      <c r="I84" s="185" t="s">
        <v>29</v>
      </c>
      <c r="J84" s="214" t="str">
        <f>E21</f>
        <v>TERRA FLORIDA v.o.s.Grafická 20, Praha 5</v>
      </c>
      <c r="K84" s="186"/>
      <c r="L84" s="188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31" s="189" customFormat="1" ht="25.7" customHeight="1">
      <c r="A85" s="186"/>
      <c r="B85" s="187"/>
      <c r="C85" s="185" t="s">
        <v>27</v>
      </c>
      <c r="D85" s="186"/>
      <c r="E85" s="186"/>
      <c r="F85" s="190" t="str">
        <f>IF(E18="","",E18)</f>
        <v xml:space="preserve"> </v>
      </c>
      <c r="G85" s="186"/>
      <c r="H85" s="186"/>
      <c r="I85" s="185" t="s">
        <v>32</v>
      </c>
      <c r="J85" s="214" t="str">
        <f>E24</f>
        <v>Ing. Dana Mlejnková</v>
      </c>
      <c r="K85" s="186"/>
      <c r="L85" s="188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31" s="189" customFormat="1" ht="10.35" customHeight="1">
      <c r="A86" s="186"/>
      <c r="B86" s="187"/>
      <c r="C86" s="186"/>
      <c r="D86" s="186"/>
      <c r="E86" s="186"/>
      <c r="F86" s="186"/>
      <c r="G86" s="186"/>
      <c r="H86" s="186"/>
      <c r="I86" s="186"/>
      <c r="J86" s="186"/>
      <c r="K86" s="186"/>
      <c r="L86" s="188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31" s="237" customFormat="1" ht="29.25" customHeight="1">
      <c r="A87" s="228"/>
      <c r="B87" s="229"/>
      <c r="C87" s="230" t="s">
        <v>99</v>
      </c>
      <c r="D87" s="231" t="s">
        <v>55</v>
      </c>
      <c r="E87" s="231" t="s">
        <v>51</v>
      </c>
      <c r="F87" s="231" t="s">
        <v>52</v>
      </c>
      <c r="G87" s="231" t="s">
        <v>100</v>
      </c>
      <c r="H87" s="231" t="s">
        <v>101</v>
      </c>
      <c r="I87" s="231" t="s">
        <v>102</v>
      </c>
      <c r="J87" s="231" t="s">
        <v>94</v>
      </c>
      <c r="K87" s="232" t="s">
        <v>103</v>
      </c>
      <c r="L87" s="233"/>
      <c r="M87" s="234" t="s">
        <v>3</v>
      </c>
      <c r="N87" s="235" t="s">
        <v>40</v>
      </c>
      <c r="O87" s="235" t="s">
        <v>104</v>
      </c>
      <c r="P87" s="235" t="s">
        <v>105</v>
      </c>
      <c r="Q87" s="235" t="s">
        <v>106</v>
      </c>
      <c r="R87" s="235" t="s">
        <v>107</v>
      </c>
      <c r="S87" s="235" t="s">
        <v>108</v>
      </c>
      <c r="T87" s="236" t="s">
        <v>109</v>
      </c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</row>
    <row r="88" spans="1:63" s="189" customFormat="1" ht="22.9" customHeight="1">
      <c r="A88" s="186"/>
      <c r="B88" s="187"/>
      <c r="C88" s="238" t="s">
        <v>110</v>
      </c>
      <c r="D88" s="186"/>
      <c r="E88" s="186"/>
      <c r="F88" s="186"/>
      <c r="G88" s="186"/>
      <c r="H88" s="186"/>
      <c r="I88" s="186"/>
      <c r="J88" s="239">
        <f>SUM(J89)</f>
        <v>0</v>
      </c>
      <c r="K88" s="186"/>
      <c r="L88" s="187"/>
      <c r="M88" s="240"/>
      <c r="N88" s="241"/>
      <c r="O88" s="196"/>
      <c r="P88" s="242" t="e">
        <f>P89</f>
        <v>#REF!</v>
      </c>
      <c r="Q88" s="196"/>
      <c r="R88" s="242" t="e">
        <f>R89</f>
        <v>#REF!</v>
      </c>
      <c r="S88" s="196"/>
      <c r="T88" s="243" t="e">
        <f>T89</f>
        <v>#REF!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T88" s="179" t="s">
        <v>69</v>
      </c>
      <c r="AU88" s="179" t="s">
        <v>95</v>
      </c>
      <c r="BK88" s="244" t="e">
        <f>BK89</f>
        <v>#REF!</v>
      </c>
    </row>
    <row r="89" spans="2:63" s="245" customFormat="1" ht="25.9" customHeight="1">
      <c r="B89" s="246"/>
      <c r="D89" s="247" t="s">
        <v>69</v>
      </c>
      <c r="E89" s="248" t="s">
        <v>111</v>
      </c>
      <c r="F89" s="248" t="s">
        <v>112</v>
      </c>
      <c r="J89" s="249">
        <f>SUM(J91+J97+J105+J108)</f>
        <v>0</v>
      </c>
      <c r="L89" s="246"/>
      <c r="M89" s="250"/>
      <c r="N89" s="251"/>
      <c r="O89" s="251"/>
      <c r="P89" s="252" t="e">
        <f>P90+P91+P96+P97+P104+P105+P107+P108</f>
        <v>#REF!</v>
      </c>
      <c r="Q89" s="251"/>
      <c r="R89" s="252" t="e">
        <f>R90+R91+R96+R97+R104+R105+R107+R108</f>
        <v>#REF!</v>
      </c>
      <c r="S89" s="251"/>
      <c r="T89" s="253" t="e">
        <f>T90+T91+T96+T97+T104+T105+T107+T108</f>
        <v>#REF!</v>
      </c>
      <c r="AR89" s="247" t="s">
        <v>76</v>
      </c>
      <c r="AT89" s="254" t="s">
        <v>69</v>
      </c>
      <c r="AU89" s="254" t="s">
        <v>70</v>
      </c>
      <c r="AY89" s="247" t="s">
        <v>113</v>
      </c>
      <c r="BK89" s="255" t="e">
        <f>BK90+BK91+BK96+BK97+BK104+BK105+BK107+BK108</f>
        <v>#REF!</v>
      </c>
    </row>
    <row r="90" spans="2:63" s="245" customFormat="1" ht="22.9" customHeight="1">
      <c r="B90" s="246"/>
      <c r="D90" s="247"/>
      <c r="E90" s="256"/>
      <c r="F90" s="256"/>
      <c r="J90" s="257"/>
      <c r="L90" s="246"/>
      <c r="M90" s="250"/>
      <c r="N90" s="251"/>
      <c r="O90" s="251"/>
      <c r="P90" s="252" t="e">
        <f>SUM(#REF!)</f>
        <v>#REF!</v>
      </c>
      <c r="Q90" s="251"/>
      <c r="R90" s="252" t="e">
        <f>SUM(#REF!)</f>
        <v>#REF!</v>
      </c>
      <c r="S90" s="251"/>
      <c r="T90" s="253" t="e">
        <f>SUM(#REF!)</f>
        <v>#REF!</v>
      </c>
      <c r="AR90" s="247" t="s">
        <v>76</v>
      </c>
      <c r="AT90" s="254" t="s">
        <v>69</v>
      </c>
      <c r="AU90" s="254" t="s">
        <v>76</v>
      </c>
      <c r="AY90" s="247" t="s">
        <v>113</v>
      </c>
      <c r="BK90" s="255" t="e">
        <f>SUM(#REF!)</f>
        <v>#REF!</v>
      </c>
    </row>
    <row r="91" spans="2:63" s="245" customFormat="1" ht="22.9" customHeight="1">
      <c r="B91" s="246"/>
      <c r="D91" s="247" t="s">
        <v>69</v>
      </c>
      <c r="E91" s="256" t="s">
        <v>151</v>
      </c>
      <c r="F91" s="256" t="s">
        <v>152</v>
      </c>
      <c r="J91" s="257">
        <f>BK91</f>
        <v>0</v>
      </c>
      <c r="L91" s="246"/>
      <c r="M91" s="250"/>
      <c r="N91" s="251"/>
      <c r="O91" s="251"/>
      <c r="P91" s="252">
        <f>SUM(P92:P95)</f>
        <v>2.3348310000000003</v>
      </c>
      <c r="Q91" s="251"/>
      <c r="R91" s="252">
        <f>SUM(R92:R95)</f>
        <v>1.3431711599999998</v>
      </c>
      <c r="S91" s="251"/>
      <c r="T91" s="253">
        <f>SUM(T92:T95)</f>
        <v>0</v>
      </c>
      <c r="AR91" s="247" t="s">
        <v>76</v>
      </c>
      <c r="AT91" s="254" t="s">
        <v>69</v>
      </c>
      <c r="AU91" s="254" t="s">
        <v>76</v>
      </c>
      <c r="AY91" s="247" t="s">
        <v>113</v>
      </c>
      <c r="BK91" s="255">
        <f>SUM(BK92:BK95)</f>
        <v>0</v>
      </c>
    </row>
    <row r="92" spans="1:65" s="189" customFormat="1" ht="14.45" customHeight="1">
      <c r="A92" s="186"/>
      <c r="B92" s="187"/>
      <c r="C92" s="258" t="s">
        <v>122</v>
      </c>
      <c r="D92" s="258" t="s">
        <v>115</v>
      </c>
      <c r="E92" s="259" t="s">
        <v>143</v>
      </c>
      <c r="F92" s="260" t="s">
        <v>144</v>
      </c>
      <c r="G92" s="261" t="s">
        <v>134</v>
      </c>
      <c r="H92" s="262">
        <v>0.111</v>
      </c>
      <c r="I92" s="80"/>
      <c r="J92" s="263">
        <f>ROUND(I92*H92,2)</f>
        <v>0</v>
      </c>
      <c r="K92" s="260" t="s">
        <v>117</v>
      </c>
      <c r="L92" s="187"/>
      <c r="M92" s="264" t="s">
        <v>3</v>
      </c>
      <c r="N92" s="265" t="s">
        <v>41</v>
      </c>
      <c r="O92" s="266">
        <v>1.025</v>
      </c>
      <c r="P92" s="266">
        <f>O92*H92</f>
        <v>0.11377499999999999</v>
      </c>
      <c r="Q92" s="266">
        <v>2.16</v>
      </c>
      <c r="R92" s="266">
        <f>Q92*H92</f>
        <v>0.23976000000000003</v>
      </c>
      <c r="S92" s="266">
        <v>0</v>
      </c>
      <c r="T92" s="267">
        <f>S92*H92</f>
        <v>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R92" s="268" t="s">
        <v>118</v>
      </c>
      <c r="AT92" s="268" t="s">
        <v>115</v>
      </c>
      <c r="AU92" s="268" t="s">
        <v>78</v>
      </c>
      <c r="AY92" s="179" t="s">
        <v>113</v>
      </c>
      <c r="BE92" s="269">
        <f>IF(N92="základní",J92,0)</f>
        <v>0</v>
      </c>
      <c r="BF92" s="269">
        <f>IF(N92="snížená",J92,0)</f>
        <v>0</v>
      </c>
      <c r="BG92" s="269">
        <f>IF(N92="zákl. přenesená",J92,0)</f>
        <v>0</v>
      </c>
      <c r="BH92" s="269">
        <f>IF(N92="sníž. přenesená",J92,0)</f>
        <v>0</v>
      </c>
      <c r="BI92" s="269">
        <f>IF(N92="nulová",J92,0)</f>
        <v>0</v>
      </c>
      <c r="BJ92" s="179" t="s">
        <v>76</v>
      </c>
      <c r="BK92" s="269">
        <f>ROUND(I92*H92,2)</f>
        <v>0</v>
      </c>
      <c r="BL92" s="179" t="s">
        <v>118</v>
      </c>
      <c r="BM92" s="268" t="s">
        <v>153</v>
      </c>
    </row>
    <row r="93" spans="1:65" s="189" customFormat="1" ht="14.45" customHeight="1">
      <c r="A93" s="186"/>
      <c r="B93" s="187"/>
      <c r="C93" s="258" t="s">
        <v>123</v>
      </c>
      <c r="D93" s="258" t="s">
        <v>115</v>
      </c>
      <c r="E93" s="259" t="s">
        <v>145</v>
      </c>
      <c r="F93" s="260" t="s">
        <v>146</v>
      </c>
      <c r="G93" s="261" t="s">
        <v>134</v>
      </c>
      <c r="H93" s="262">
        <v>0.444</v>
      </c>
      <c r="I93" s="80"/>
      <c r="J93" s="263">
        <f>ROUND(I93*H93,2)</f>
        <v>0</v>
      </c>
      <c r="K93" s="260" t="s">
        <v>117</v>
      </c>
      <c r="L93" s="187"/>
      <c r="M93" s="264" t="s">
        <v>3</v>
      </c>
      <c r="N93" s="265" t="s">
        <v>41</v>
      </c>
      <c r="O93" s="266">
        <v>0.584</v>
      </c>
      <c r="P93" s="266">
        <f>O93*H93</f>
        <v>0.25929599999999997</v>
      </c>
      <c r="Q93" s="266">
        <v>2.45329</v>
      </c>
      <c r="R93" s="266">
        <f>Q93*H93</f>
        <v>1.08926076</v>
      </c>
      <c r="S93" s="266">
        <v>0</v>
      </c>
      <c r="T93" s="267">
        <f>S93*H93</f>
        <v>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R93" s="268" t="s">
        <v>118</v>
      </c>
      <c r="AT93" s="268" t="s">
        <v>115</v>
      </c>
      <c r="AU93" s="268" t="s">
        <v>78</v>
      </c>
      <c r="AY93" s="179" t="s">
        <v>113</v>
      </c>
      <c r="BE93" s="269">
        <f>IF(N93="základní",J93,0)</f>
        <v>0</v>
      </c>
      <c r="BF93" s="269">
        <f>IF(N93="snížená",J93,0)</f>
        <v>0</v>
      </c>
      <c r="BG93" s="269">
        <f>IF(N93="zákl. přenesená",J93,0)</f>
        <v>0</v>
      </c>
      <c r="BH93" s="269">
        <f>IF(N93="sníž. přenesená",J93,0)</f>
        <v>0</v>
      </c>
      <c r="BI93" s="269">
        <f>IF(N93="nulová",J93,0)</f>
        <v>0</v>
      </c>
      <c r="BJ93" s="179" t="s">
        <v>76</v>
      </c>
      <c r="BK93" s="269">
        <f>ROUND(I93*H93,2)</f>
        <v>0</v>
      </c>
      <c r="BL93" s="179" t="s">
        <v>118</v>
      </c>
      <c r="BM93" s="268" t="s">
        <v>154</v>
      </c>
    </row>
    <row r="94" spans="1:65" s="189" customFormat="1" ht="14.45" customHeight="1">
      <c r="A94" s="186"/>
      <c r="B94" s="187"/>
      <c r="C94" s="258" t="s">
        <v>124</v>
      </c>
      <c r="D94" s="258" t="s">
        <v>115</v>
      </c>
      <c r="E94" s="259" t="s">
        <v>147</v>
      </c>
      <c r="F94" s="260" t="s">
        <v>148</v>
      </c>
      <c r="G94" s="261" t="s">
        <v>116</v>
      </c>
      <c r="H94" s="262">
        <v>5.36</v>
      </c>
      <c r="I94" s="80"/>
      <c r="J94" s="263">
        <f>ROUND(I94*H94,2)</f>
        <v>0</v>
      </c>
      <c r="K94" s="260" t="s">
        <v>117</v>
      </c>
      <c r="L94" s="187"/>
      <c r="M94" s="264" t="s">
        <v>3</v>
      </c>
      <c r="N94" s="265" t="s">
        <v>41</v>
      </c>
      <c r="O94" s="266">
        <v>0.274</v>
      </c>
      <c r="P94" s="266">
        <f>O94*H94</f>
        <v>1.4686400000000002</v>
      </c>
      <c r="Q94" s="266">
        <v>0.00264</v>
      </c>
      <c r="R94" s="266">
        <f>Q94*H94</f>
        <v>0.0141504</v>
      </c>
      <c r="S94" s="266">
        <v>0</v>
      </c>
      <c r="T94" s="267">
        <f>S94*H94</f>
        <v>0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R94" s="268" t="s">
        <v>118</v>
      </c>
      <c r="AT94" s="268" t="s">
        <v>115</v>
      </c>
      <c r="AU94" s="268" t="s">
        <v>78</v>
      </c>
      <c r="AY94" s="179" t="s">
        <v>113</v>
      </c>
      <c r="BE94" s="269">
        <f>IF(N94="základní",J94,0)</f>
        <v>0</v>
      </c>
      <c r="BF94" s="269">
        <f>IF(N94="snížená",J94,0)</f>
        <v>0</v>
      </c>
      <c r="BG94" s="269">
        <f>IF(N94="zákl. přenesená",J94,0)</f>
        <v>0</v>
      </c>
      <c r="BH94" s="269">
        <f>IF(N94="sníž. přenesená",J94,0)</f>
        <v>0</v>
      </c>
      <c r="BI94" s="269">
        <f>IF(N94="nulová",J94,0)</f>
        <v>0</v>
      </c>
      <c r="BJ94" s="179" t="s">
        <v>76</v>
      </c>
      <c r="BK94" s="269">
        <f>ROUND(I94*H94,2)</f>
        <v>0</v>
      </c>
      <c r="BL94" s="179" t="s">
        <v>118</v>
      </c>
      <c r="BM94" s="268" t="s">
        <v>155</v>
      </c>
    </row>
    <row r="95" spans="1:65" s="189" customFormat="1" ht="14.45" customHeight="1">
      <c r="A95" s="186"/>
      <c r="B95" s="187"/>
      <c r="C95" s="258" t="s">
        <v>125</v>
      </c>
      <c r="D95" s="258" t="s">
        <v>115</v>
      </c>
      <c r="E95" s="259" t="s">
        <v>149</v>
      </c>
      <c r="F95" s="260" t="s">
        <v>150</v>
      </c>
      <c r="G95" s="261" t="s">
        <v>116</v>
      </c>
      <c r="H95" s="262">
        <v>5.36</v>
      </c>
      <c r="I95" s="80"/>
      <c r="J95" s="263">
        <f>ROUND(I95*H95,2)</f>
        <v>0</v>
      </c>
      <c r="K95" s="260" t="s">
        <v>117</v>
      </c>
      <c r="L95" s="187"/>
      <c r="M95" s="264" t="s">
        <v>3</v>
      </c>
      <c r="N95" s="265" t="s">
        <v>41</v>
      </c>
      <c r="O95" s="266">
        <v>0.092</v>
      </c>
      <c r="P95" s="266">
        <f>O95*H95</f>
        <v>0.49312</v>
      </c>
      <c r="Q95" s="266">
        <v>0</v>
      </c>
      <c r="R95" s="266">
        <f>Q95*H95</f>
        <v>0</v>
      </c>
      <c r="S95" s="266">
        <v>0</v>
      </c>
      <c r="T95" s="267">
        <f>S95*H95</f>
        <v>0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R95" s="268" t="s">
        <v>118</v>
      </c>
      <c r="AT95" s="268" t="s">
        <v>115</v>
      </c>
      <c r="AU95" s="268" t="s">
        <v>78</v>
      </c>
      <c r="AY95" s="179" t="s">
        <v>113</v>
      </c>
      <c r="BE95" s="269">
        <f>IF(N95="základní",J95,0)</f>
        <v>0</v>
      </c>
      <c r="BF95" s="269">
        <f>IF(N95="snížená",J95,0)</f>
        <v>0</v>
      </c>
      <c r="BG95" s="269">
        <f>IF(N95="zákl. přenesená",J95,0)</f>
        <v>0</v>
      </c>
      <c r="BH95" s="269">
        <f>IF(N95="sníž. přenesená",J95,0)</f>
        <v>0</v>
      </c>
      <c r="BI95" s="269">
        <f>IF(N95="nulová",J95,0)</f>
        <v>0</v>
      </c>
      <c r="BJ95" s="179" t="s">
        <v>76</v>
      </c>
      <c r="BK95" s="269">
        <f>ROUND(I95*H95,2)</f>
        <v>0</v>
      </c>
      <c r="BL95" s="179" t="s">
        <v>118</v>
      </c>
      <c r="BM95" s="268" t="s">
        <v>156</v>
      </c>
    </row>
    <row r="96" spans="2:63" s="245" customFormat="1" ht="22.9" customHeight="1">
      <c r="B96" s="246"/>
      <c r="D96" s="247"/>
      <c r="E96" s="256"/>
      <c r="F96" s="256"/>
      <c r="J96" s="257"/>
      <c r="L96" s="246"/>
      <c r="M96" s="250"/>
      <c r="N96" s="251"/>
      <c r="O96" s="251"/>
      <c r="P96" s="252" t="e">
        <f>SUM(#REF!)</f>
        <v>#REF!</v>
      </c>
      <c r="Q96" s="251"/>
      <c r="R96" s="252" t="e">
        <f>SUM(#REF!)</f>
        <v>#REF!</v>
      </c>
      <c r="S96" s="251"/>
      <c r="T96" s="253" t="e">
        <f>SUM(#REF!)</f>
        <v>#REF!</v>
      </c>
      <c r="AR96" s="247" t="s">
        <v>76</v>
      </c>
      <c r="AT96" s="254" t="s">
        <v>69</v>
      </c>
      <c r="AU96" s="254" t="s">
        <v>76</v>
      </c>
      <c r="AY96" s="247" t="s">
        <v>113</v>
      </c>
      <c r="BK96" s="255" t="e">
        <f>SUM(#REF!)</f>
        <v>#REF!</v>
      </c>
    </row>
    <row r="97" spans="2:63" s="245" customFormat="1" ht="22.9" customHeight="1">
      <c r="B97" s="246"/>
      <c r="D97" s="247" t="s">
        <v>69</v>
      </c>
      <c r="E97" s="256" t="s">
        <v>157</v>
      </c>
      <c r="F97" s="256" t="s">
        <v>158</v>
      </c>
      <c r="J97" s="257">
        <f>BK97</f>
        <v>0</v>
      </c>
      <c r="L97" s="246"/>
      <c r="M97" s="250"/>
      <c r="N97" s="251"/>
      <c r="O97" s="251"/>
      <c r="P97" s="252">
        <f>SUM(P98:P103)</f>
        <v>4.25</v>
      </c>
      <c r="Q97" s="251"/>
      <c r="R97" s="252">
        <f>SUM(R98:R103)</f>
        <v>0.571</v>
      </c>
      <c r="S97" s="251"/>
      <c r="T97" s="253">
        <f>SUM(T98:T103)</f>
        <v>0</v>
      </c>
      <c r="AR97" s="247" t="s">
        <v>76</v>
      </c>
      <c r="AT97" s="254" t="s">
        <v>69</v>
      </c>
      <c r="AU97" s="254" t="s">
        <v>76</v>
      </c>
      <c r="AY97" s="247" t="s">
        <v>113</v>
      </c>
      <c r="BK97" s="255">
        <f>SUM(BK98:BK103)</f>
        <v>0</v>
      </c>
    </row>
    <row r="98" spans="1:65" s="189" customFormat="1" ht="14.45" customHeight="1">
      <c r="A98" s="186"/>
      <c r="B98" s="187"/>
      <c r="C98" s="258" t="s">
        <v>129</v>
      </c>
      <c r="D98" s="258" t="s">
        <v>115</v>
      </c>
      <c r="E98" s="259" t="s">
        <v>160</v>
      </c>
      <c r="F98" s="260" t="s">
        <v>161</v>
      </c>
      <c r="G98" s="261" t="s">
        <v>121</v>
      </c>
      <c r="H98" s="262">
        <v>5</v>
      </c>
      <c r="I98" s="80"/>
      <c r="J98" s="263">
        <f aca="true" t="shared" si="0" ref="J98:J103">ROUND(I98*H98,2)</f>
        <v>0</v>
      </c>
      <c r="K98" s="260" t="s">
        <v>117</v>
      </c>
      <c r="L98" s="187"/>
      <c r="M98" s="264" t="s">
        <v>3</v>
      </c>
      <c r="N98" s="265" t="s">
        <v>41</v>
      </c>
      <c r="O98" s="266">
        <v>0.85</v>
      </c>
      <c r="P98" s="266">
        <f aca="true" t="shared" si="1" ref="P98:P103">O98*H98</f>
        <v>4.25</v>
      </c>
      <c r="Q98" s="266">
        <v>0.001</v>
      </c>
      <c r="R98" s="266">
        <f aca="true" t="shared" si="2" ref="R98:R103">Q98*H98</f>
        <v>0.005</v>
      </c>
      <c r="S98" s="266">
        <v>0</v>
      </c>
      <c r="T98" s="267">
        <f aca="true" t="shared" si="3" ref="T98:T103">S98*H98</f>
        <v>0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R98" s="268" t="s">
        <v>118</v>
      </c>
      <c r="AT98" s="268" t="s">
        <v>115</v>
      </c>
      <c r="AU98" s="268" t="s">
        <v>78</v>
      </c>
      <c r="AY98" s="179" t="s">
        <v>113</v>
      </c>
      <c r="BE98" s="269">
        <f aca="true" t="shared" si="4" ref="BE98:BE103">IF(N98="základní",J98,0)</f>
        <v>0</v>
      </c>
      <c r="BF98" s="269">
        <f aca="true" t="shared" si="5" ref="BF98:BF103">IF(N98="snížená",J98,0)</f>
        <v>0</v>
      </c>
      <c r="BG98" s="269">
        <f aca="true" t="shared" si="6" ref="BG98:BG103">IF(N98="zákl. přenesená",J98,0)</f>
        <v>0</v>
      </c>
      <c r="BH98" s="269">
        <f aca="true" t="shared" si="7" ref="BH98:BH103">IF(N98="sníž. přenesená",J98,0)</f>
        <v>0</v>
      </c>
      <c r="BI98" s="269">
        <f aca="true" t="shared" si="8" ref="BI98:BI103">IF(N98="nulová",J98,0)</f>
        <v>0</v>
      </c>
      <c r="BJ98" s="179" t="s">
        <v>76</v>
      </c>
      <c r="BK98" s="269">
        <f aca="true" t="shared" si="9" ref="BK98:BK103">ROUND(I98*H98,2)</f>
        <v>0</v>
      </c>
      <c r="BL98" s="179" t="s">
        <v>118</v>
      </c>
      <c r="BM98" s="268" t="s">
        <v>162</v>
      </c>
    </row>
    <row r="99" spans="1:65" s="189" customFormat="1" ht="24.2" customHeight="1">
      <c r="A99" s="186"/>
      <c r="B99" s="187"/>
      <c r="C99" s="270" t="s">
        <v>130</v>
      </c>
      <c r="D99" s="270" t="s">
        <v>159</v>
      </c>
      <c r="E99" s="271" t="s">
        <v>163</v>
      </c>
      <c r="F99" s="272" t="s">
        <v>164</v>
      </c>
      <c r="G99" s="273" t="s">
        <v>121</v>
      </c>
      <c r="H99" s="274">
        <v>5</v>
      </c>
      <c r="I99" s="91"/>
      <c r="J99" s="275">
        <f t="shared" si="0"/>
        <v>0</v>
      </c>
      <c r="K99" s="272"/>
      <c r="L99" s="276"/>
      <c r="M99" s="277" t="s">
        <v>3</v>
      </c>
      <c r="N99" s="278" t="s">
        <v>41</v>
      </c>
      <c r="O99" s="266">
        <v>0</v>
      </c>
      <c r="P99" s="266">
        <f t="shared" si="1"/>
        <v>0</v>
      </c>
      <c r="Q99" s="266">
        <v>0.0566</v>
      </c>
      <c r="R99" s="266">
        <f t="shared" si="2"/>
        <v>0.283</v>
      </c>
      <c r="S99" s="266">
        <v>0</v>
      </c>
      <c r="T99" s="267">
        <f t="shared" si="3"/>
        <v>0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R99" s="268" t="s">
        <v>125</v>
      </c>
      <c r="AT99" s="268" t="s">
        <v>159</v>
      </c>
      <c r="AU99" s="268" t="s">
        <v>78</v>
      </c>
      <c r="AY99" s="179" t="s">
        <v>113</v>
      </c>
      <c r="BE99" s="269">
        <f t="shared" si="4"/>
        <v>0</v>
      </c>
      <c r="BF99" s="269">
        <f t="shared" si="5"/>
        <v>0</v>
      </c>
      <c r="BG99" s="269">
        <f t="shared" si="6"/>
        <v>0</v>
      </c>
      <c r="BH99" s="269">
        <f t="shared" si="7"/>
        <v>0</v>
      </c>
      <c r="BI99" s="269">
        <f t="shared" si="8"/>
        <v>0</v>
      </c>
      <c r="BJ99" s="179" t="s">
        <v>76</v>
      </c>
      <c r="BK99" s="269">
        <f t="shared" si="9"/>
        <v>0</v>
      </c>
      <c r="BL99" s="179" t="s">
        <v>118</v>
      </c>
      <c r="BM99" s="268" t="s">
        <v>165</v>
      </c>
    </row>
    <row r="100" spans="1:65" s="189" customFormat="1" ht="24.2" customHeight="1">
      <c r="A100" s="186"/>
      <c r="B100" s="187"/>
      <c r="C100" s="270" t="s">
        <v>119</v>
      </c>
      <c r="D100" s="270" t="s">
        <v>159</v>
      </c>
      <c r="E100" s="271" t="s">
        <v>166</v>
      </c>
      <c r="F100" s="272" t="s">
        <v>167</v>
      </c>
      <c r="G100" s="273" t="s">
        <v>121</v>
      </c>
      <c r="H100" s="274">
        <v>1</v>
      </c>
      <c r="I100" s="91"/>
      <c r="J100" s="275">
        <f t="shared" si="0"/>
        <v>0</v>
      </c>
      <c r="K100" s="272" t="s">
        <v>3</v>
      </c>
      <c r="L100" s="276"/>
      <c r="M100" s="277" t="s">
        <v>3</v>
      </c>
      <c r="N100" s="278" t="s">
        <v>41</v>
      </c>
      <c r="O100" s="266">
        <v>0</v>
      </c>
      <c r="P100" s="266">
        <f t="shared" si="1"/>
        <v>0</v>
      </c>
      <c r="Q100" s="266">
        <v>0.0566</v>
      </c>
      <c r="R100" s="266">
        <f t="shared" si="2"/>
        <v>0.0566</v>
      </c>
      <c r="S100" s="266">
        <v>0</v>
      </c>
      <c r="T100" s="267">
        <f t="shared" si="3"/>
        <v>0</v>
      </c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R100" s="268" t="s">
        <v>125</v>
      </c>
      <c r="AT100" s="268" t="s">
        <v>159</v>
      </c>
      <c r="AU100" s="268" t="s">
        <v>78</v>
      </c>
      <c r="AY100" s="179" t="s">
        <v>113</v>
      </c>
      <c r="BE100" s="269">
        <f t="shared" si="4"/>
        <v>0</v>
      </c>
      <c r="BF100" s="269">
        <f t="shared" si="5"/>
        <v>0</v>
      </c>
      <c r="BG100" s="269">
        <f t="shared" si="6"/>
        <v>0</v>
      </c>
      <c r="BH100" s="269">
        <f t="shared" si="7"/>
        <v>0</v>
      </c>
      <c r="BI100" s="269">
        <f t="shared" si="8"/>
        <v>0</v>
      </c>
      <c r="BJ100" s="179" t="s">
        <v>76</v>
      </c>
      <c r="BK100" s="269">
        <f t="shared" si="9"/>
        <v>0</v>
      </c>
      <c r="BL100" s="179" t="s">
        <v>118</v>
      </c>
      <c r="BM100" s="268" t="s">
        <v>168</v>
      </c>
    </row>
    <row r="101" spans="1:65" s="189" customFormat="1" ht="24.2" customHeight="1">
      <c r="A101" s="186"/>
      <c r="B101" s="187"/>
      <c r="C101" s="270" t="s">
        <v>133</v>
      </c>
      <c r="D101" s="270" t="s">
        <v>159</v>
      </c>
      <c r="E101" s="271" t="s">
        <v>169</v>
      </c>
      <c r="F101" s="272" t="s">
        <v>170</v>
      </c>
      <c r="G101" s="273" t="s">
        <v>121</v>
      </c>
      <c r="H101" s="274">
        <v>2</v>
      </c>
      <c r="I101" s="91"/>
      <c r="J101" s="275">
        <f t="shared" si="0"/>
        <v>0</v>
      </c>
      <c r="K101" s="272" t="s">
        <v>3</v>
      </c>
      <c r="L101" s="276"/>
      <c r="M101" s="277" t="s">
        <v>3</v>
      </c>
      <c r="N101" s="278" t="s">
        <v>41</v>
      </c>
      <c r="O101" s="266">
        <v>0</v>
      </c>
      <c r="P101" s="266">
        <f t="shared" si="1"/>
        <v>0</v>
      </c>
      <c r="Q101" s="266">
        <v>0.0566</v>
      </c>
      <c r="R101" s="266">
        <f t="shared" si="2"/>
        <v>0.1132</v>
      </c>
      <c r="S101" s="266">
        <v>0</v>
      </c>
      <c r="T101" s="267">
        <f t="shared" si="3"/>
        <v>0</v>
      </c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R101" s="268" t="s">
        <v>125</v>
      </c>
      <c r="AT101" s="268" t="s">
        <v>159</v>
      </c>
      <c r="AU101" s="268" t="s">
        <v>78</v>
      </c>
      <c r="AY101" s="179" t="s">
        <v>113</v>
      </c>
      <c r="BE101" s="269">
        <f t="shared" si="4"/>
        <v>0</v>
      </c>
      <c r="BF101" s="269">
        <f t="shared" si="5"/>
        <v>0</v>
      </c>
      <c r="BG101" s="269">
        <f t="shared" si="6"/>
        <v>0</v>
      </c>
      <c r="BH101" s="269">
        <f t="shared" si="7"/>
        <v>0</v>
      </c>
      <c r="BI101" s="269">
        <f t="shared" si="8"/>
        <v>0</v>
      </c>
      <c r="BJ101" s="179" t="s">
        <v>76</v>
      </c>
      <c r="BK101" s="269">
        <f t="shared" si="9"/>
        <v>0</v>
      </c>
      <c r="BL101" s="179" t="s">
        <v>118</v>
      </c>
      <c r="BM101" s="268" t="s">
        <v>171</v>
      </c>
    </row>
    <row r="102" spans="1:65" s="189" customFormat="1" ht="24.2" customHeight="1">
      <c r="A102" s="186"/>
      <c r="B102" s="187"/>
      <c r="C102" s="270" t="s">
        <v>172</v>
      </c>
      <c r="D102" s="270" t="s">
        <v>159</v>
      </c>
      <c r="E102" s="271" t="s">
        <v>173</v>
      </c>
      <c r="F102" s="272" t="s">
        <v>174</v>
      </c>
      <c r="G102" s="273" t="s">
        <v>121</v>
      </c>
      <c r="H102" s="274">
        <v>1</v>
      </c>
      <c r="I102" s="91"/>
      <c r="J102" s="275">
        <f t="shared" si="0"/>
        <v>0</v>
      </c>
      <c r="K102" s="272" t="s">
        <v>3</v>
      </c>
      <c r="L102" s="276"/>
      <c r="M102" s="277" t="s">
        <v>3</v>
      </c>
      <c r="N102" s="278" t="s">
        <v>41</v>
      </c>
      <c r="O102" s="266">
        <v>0</v>
      </c>
      <c r="P102" s="266">
        <f t="shared" si="1"/>
        <v>0</v>
      </c>
      <c r="Q102" s="266">
        <v>0.0566</v>
      </c>
      <c r="R102" s="266">
        <f t="shared" si="2"/>
        <v>0.0566</v>
      </c>
      <c r="S102" s="266">
        <v>0</v>
      </c>
      <c r="T102" s="267">
        <f t="shared" si="3"/>
        <v>0</v>
      </c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R102" s="268" t="s">
        <v>125</v>
      </c>
      <c r="AT102" s="268" t="s">
        <v>159</v>
      </c>
      <c r="AU102" s="268" t="s">
        <v>78</v>
      </c>
      <c r="AY102" s="179" t="s">
        <v>113</v>
      </c>
      <c r="BE102" s="269">
        <f t="shared" si="4"/>
        <v>0</v>
      </c>
      <c r="BF102" s="269">
        <f t="shared" si="5"/>
        <v>0</v>
      </c>
      <c r="BG102" s="269">
        <f t="shared" si="6"/>
        <v>0</v>
      </c>
      <c r="BH102" s="269">
        <f t="shared" si="7"/>
        <v>0</v>
      </c>
      <c r="BI102" s="269">
        <f t="shared" si="8"/>
        <v>0</v>
      </c>
      <c r="BJ102" s="179" t="s">
        <v>76</v>
      </c>
      <c r="BK102" s="269">
        <f t="shared" si="9"/>
        <v>0</v>
      </c>
      <c r="BL102" s="179" t="s">
        <v>118</v>
      </c>
      <c r="BM102" s="268" t="s">
        <v>175</v>
      </c>
    </row>
    <row r="103" spans="1:65" s="189" customFormat="1" ht="24.2" customHeight="1">
      <c r="A103" s="186"/>
      <c r="B103" s="187"/>
      <c r="C103" s="270" t="s">
        <v>8</v>
      </c>
      <c r="D103" s="270" t="s">
        <v>159</v>
      </c>
      <c r="E103" s="271" t="s">
        <v>176</v>
      </c>
      <c r="F103" s="272" t="s">
        <v>177</v>
      </c>
      <c r="G103" s="273" t="s">
        <v>121</v>
      </c>
      <c r="H103" s="274">
        <v>1</v>
      </c>
      <c r="I103" s="91"/>
      <c r="J103" s="275">
        <f t="shared" si="0"/>
        <v>0</v>
      </c>
      <c r="K103" s="272" t="s">
        <v>3</v>
      </c>
      <c r="L103" s="276"/>
      <c r="M103" s="277" t="s">
        <v>3</v>
      </c>
      <c r="N103" s="278" t="s">
        <v>41</v>
      </c>
      <c r="O103" s="266">
        <v>0</v>
      </c>
      <c r="P103" s="266">
        <f t="shared" si="1"/>
        <v>0</v>
      </c>
      <c r="Q103" s="266">
        <v>0.0566</v>
      </c>
      <c r="R103" s="266">
        <f t="shared" si="2"/>
        <v>0.0566</v>
      </c>
      <c r="S103" s="266">
        <v>0</v>
      </c>
      <c r="T103" s="267">
        <f t="shared" si="3"/>
        <v>0</v>
      </c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R103" s="268" t="s">
        <v>125</v>
      </c>
      <c r="AT103" s="268" t="s">
        <v>159</v>
      </c>
      <c r="AU103" s="268" t="s">
        <v>78</v>
      </c>
      <c r="AY103" s="179" t="s">
        <v>113</v>
      </c>
      <c r="BE103" s="269">
        <f t="shared" si="4"/>
        <v>0</v>
      </c>
      <c r="BF103" s="269">
        <f t="shared" si="5"/>
        <v>0</v>
      </c>
      <c r="BG103" s="269">
        <f t="shared" si="6"/>
        <v>0</v>
      </c>
      <c r="BH103" s="269">
        <f t="shared" si="7"/>
        <v>0</v>
      </c>
      <c r="BI103" s="269">
        <f t="shared" si="8"/>
        <v>0</v>
      </c>
      <c r="BJ103" s="179" t="s">
        <v>76</v>
      </c>
      <c r="BK103" s="269">
        <f t="shared" si="9"/>
        <v>0</v>
      </c>
      <c r="BL103" s="179" t="s">
        <v>118</v>
      </c>
      <c r="BM103" s="268" t="s">
        <v>178</v>
      </c>
    </row>
    <row r="104" spans="2:63" s="245" customFormat="1" ht="22.9" customHeight="1">
      <c r="B104" s="246"/>
      <c r="D104" s="247"/>
      <c r="E104" s="256"/>
      <c r="F104" s="256"/>
      <c r="J104" s="257"/>
      <c r="L104" s="246"/>
      <c r="M104" s="250"/>
      <c r="N104" s="251"/>
      <c r="O104" s="251"/>
      <c r="P104" s="252" t="e">
        <f>SUM(#REF!)</f>
        <v>#REF!</v>
      </c>
      <c r="Q104" s="251"/>
      <c r="R104" s="252" t="e">
        <f>SUM(#REF!)</f>
        <v>#REF!</v>
      </c>
      <c r="S104" s="251"/>
      <c r="T104" s="253" t="e">
        <f>SUM(#REF!)</f>
        <v>#REF!</v>
      </c>
      <c r="AR104" s="247" t="s">
        <v>76</v>
      </c>
      <c r="AT104" s="254" t="s">
        <v>69</v>
      </c>
      <c r="AU104" s="254" t="s">
        <v>76</v>
      </c>
      <c r="AY104" s="247" t="s">
        <v>113</v>
      </c>
      <c r="BK104" s="255" t="e">
        <f>SUM(#REF!)</f>
        <v>#REF!</v>
      </c>
    </row>
    <row r="105" spans="2:63" s="245" customFormat="1" ht="22.9" customHeight="1">
      <c r="B105" s="246"/>
      <c r="D105" s="247" t="s">
        <v>69</v>
      </c>
      <c r="E105" s="256" t="s">
        <v>179</v>
      </c>
      <c r="F105" s="256" t="s">
        <v>180</v>
      </c>
      <c r="J105" s="257">
        <f>BK105</f>
        <v>0</v>
      </c>
      <c r="L105" s="246"/>
      <c r="M105" s="250"/>
      <c r="N105" s="251"/>
      <c r="O105" s="251"/>
      <c r="P105" s="252">
        <f>P106</f>
        <v>0</v>
      </c>
      <c r="Q105" s="251"/>
      <c r="R105" s="252">
        <f>R106</f>
        <v>0.01</v>
      </c>
      <c r="S105" s="251"/>
      <c r="T105" s="253">
        <f>T106</f>
        <v>0</v>
      </c>
      <c r="AR105" s="247" t="s">
        <v>76</v>
      </c>
      <c r="AT105" s="254" t="s">
        <v>69</v>
      </c>
      <c r="AU105" s="254" t="s">
        <v>76</v>
      </c>
      <c r="AY105" s="247" t="s">
        <v>113</v>
      </c>
      <c r="BK105" s="255">
        <f>BK106</f>
        <v>0</v>
      </c>
    </row>
    <row r="106" spans="1:65" s="189" customFormat="1" ht="14.45" customHeight="1">
      <c r="A106" s="186"/>
      <c r="B106" s="187"/>
      <c r="C106" s="258" t="s">
        <v>181</v>
      </c>
      <c r="D106" s="258" t="s">
        <v>115</v>
      </c>
      <c r="E106" s="259" t="s">
        <v>182</v>
      </c>
      <c r="F106" s="260" t="s">
        <v>183</v>
      </c>
      <c r="G106" s="261" t="s">
        <v>184</v>
      </c>
      <c r="H106" s="262">
        <v>5</v>
      </c>
      <c r="I106" s="80"/>
      <c r="J106" s="263">
        <f>ROUND(I106*H106,2)</f>
        <v>0</v>
      </c>
      <c r="K106" s="260" t="s">
        <v>3</v>
      </c>
      <c r="L106" s="187"/>
      <c r="M106" s="264" t="s">
        <v>3</v>
      </c>
      <c r="N106" s="265" t="s">
        <v>41</v>
      </c>
      <c r="O106" s="266">
        <v>0</v>
      </c>
      <c r="P106" s="266">
        <f>O106*H106</f>
        <v>0</v>
      </c>
      <c r="Q106" s="266">
        <v>0.002</v>
      </c>
      <c r="R106" s="266">
        <f>Q106*H106</f>
        <v>0.01</v>
      </c>
      <c r="S106" s="266">
        <v>0</v>
      </c>
      <c r="T106" s="267">
        <f>S106*H106</f>
        <v>0</v>
      </c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R106" s="268" t="s">
        <v>118</v>
      </c>
      <c r="AT106" s="268" t="s">
        <v>115</v>
      </c>
      <c r="AU106" s="268" t="s">
        <v>78</v>
      </c>
      <c r="AY106" s="179" t="s">
        <v>113</v>
      </c>
      <c r="BE106" s="269">
        <f>IF(N106="základní",J106,0)</f>
        <v>0</v>
      </c>
      <c r="BF106" s="269">
        <f>IF(N106="snížená",J106,0)</f>
        <v>0</v>
      </c>
      <c r="BG106" s="269">
        <f>IF(N106="zákl. přenesená",J106,0)</f>
        <v>0</v>
      </c>
      <c r="BH106" s="269">
        <f>IF(N106="sníž. přenesená",J106,0)</f>
        <v>0</v>
      </c>
      <c r="BI106" s="269">
        <f>IF(N106="nulová",J106,0)</f>
        <v>0</v>
      </c>
      <c r="BJ106" s="179" t="s">
        <v>76</v>
      </c>
      <c r="BK106" s="269">
        <f>ROUND(I106*H106,2)</f>
        <v>0</v>
      </c>
      <c r="BL106" s="179" t="s">
        <v>118</v>
      </c>
      <c r="BM106" s="268" t="s">
        <v>185</v>
      </c>
    </row>
    <row r="107" spans="2:63" s="245" customFormat="1" ht="22.9" customHeight="1">
      <c r="B107" s="246"/>
      <c r="D107" s="247"/>
      <c r="E107" s="256"/>
      <c r="F107" s="256"/>
      <c r="J107" s="257"/>
      <c r="L107" s="246"/>
      <c r="M107" s="250"/>
      <c r="N107" s="251"/>
      <c r="O107" s="251"/>
      <c r="P107" s="252" t="e">
        <f>SUM(#REF!)</f>
        <v>#REF!</v>
      </c>
      <c r="Q107" s="251"/>
      <c r="R107" s="252" t="e">
        <f>SUM(#REF!)</f>
        <v>#REF!</v>
      </c>
      <c r="S107" s="251"/>
      <c r="T107" s="253" t="e">
        <f>SUM(#REF!)</f>
        <v>#REF!</v>
      </c>
      <c r="AR107" s="247" t="s">
        <v>76</v>
      </c>
      <c r="AT107" s="254" t="s">
        <v>69</v>
      </c>
      <c r="AU107" s="254" t="s">
        <v>76</v>
      </c>
      <c r="AY107" s="247" t="s">
        <v>113</v>
      </c>
      <c r="BK107" s="255" t="e">
        <f>SUM(#REF!)</f>
        <v>#REF!</v>
      </c>
    </row>
    <row r="108" spans="2:63" s="245" customFormat="1" ht="22.9" customHeight="1">
      <c r="B108" s="246"/>
      <c r="D108" s="247" t="s">
        <v>69</v>
      </c>
      <c r="E108" s="256" t="s">
        <v>131</v>
      </c>
      <c r="F108" s="256" t="s">
        <v>132</v>
      </c>
      <c r="J108" s="257">
        <f>BK108</f>
        <v>0</v>
      </c>
      <c r="L108" s="246"/>
      <c r="M108" s="250"/>
      <c r="N108" s="251"/>
      <c r="O108" s="251"/>
      <c r="P108" s="252">
        <f>P109</f>
        <v>13.845080000000001</v>
      </c>
      <c r="Q108" s="251"/>
      <c r="R108" s="252">
        <f>R109</f>
        <v>0</v>
      </c>
      <c r="S108" s="251"/>
      <c r="T108" s="253">
        <f>T109</f>
        <v>0</v>
      </c>
      <c r="AR108" s="247" t="s">
        <v>76</v>
      </c>
      <c r="AT108" s="254" t="s">
        <v>69</v>
      </c>
      <c r="AU108" s="254" t="s">
        <v>76</v>
      </c>
      <c r="AY108" s="247" t="s">
        <v>113</v>
      </c>
      <c r="BK108" s="255">
        <f>BK109</f>
        <v>0</v>
      </c>
    </row>
    <row r="109" spans="1:65" s="189" customFormat="1" ht="24.2" customHeight="1">
      <c r="A109" s="186"/>
      <c r="B109" s="187"/>
      <c r="C109" s="258" t="s">
        <v>186</v>
      </c>
      <c r="D109" s="258" t="s">
        <v>115</v>
      </c>
      <c r="E109" s="259" t="s">
        <v>187</v>
      </c>
      <c r="F109" s="260" t="s">
        <v>188</v>
      </c>
      <c r="G109" s="261" t="s">
        <v>127</v>
      </c>
      <c r="H109" s="262">
        <v>3.427</v>
      </c>
      <c r="I109" s="80"/>
      <c r="J109" s="263">
        <f>ROUND(I109*H109,2)</f>
        <v>0</v>
      </c>
      <c r="K109" s="260" t="s">
        <v>117</v>
      </c>
      <c r="L109" s="187"/>
      <c r="M109" s="279" t="s">
        <v>3</v>
      </c>
      <c r="N109" s="280" t="s">
        <v>41</v>
      </c>
      <c r="O109" s="281">
        <v>4.04</v>
      </c>
      <c r="P109" s="281">
        <f>O109*H109</f>
        <v>13.845080000000001</v>
      </c>
      <c r="Q109" s="281">
        <v>0</v>
      </c>
      <c r="R109" s="281">
        <f>Q109*H109</f>
        <v>0</v>
      </c>
      <c r="S109" s="281">
        <v>0</v>
      </c>
      <c r="T109" s="282">
        <f>S109*H109</f>
        <v>0</v>
      </c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R109" s="268" t="s">
        <v>118</v>
      </c>
      <c r="AT109" s="268" t="s">
        <v>115</v>
      </c>
      <c r="AU109" s="268" t="s">
        <v>78</v>
      </c>
      <c r="AY109" s="179" t="s">
        <v>113</v>
      </c>
      <c r="BE109" s="269">
        <f>IF(N109="základní",J109,0)</f>
        <v>0</v>
      </c>
      <c r="BF109" s="269">
        <f>IF(N109="snížená",J109,0)</f>
        <v>0</v>
      </c>
      <c r="BG109" s="269">
        <f>IF(N109="zákl. přenesená",J109,0)</f>
        <v>0</v>
      </c>
      <c r="BH109" s="269">
        <f>IF(N109="sníž. přenesená",J109,0)</f>
        <v>0</v>
      </c>
      <c r="BI109" s="269">
        <f>IF(N109="nulová",J109,0)</f>
        <v>0</v>
      </c>
      <c r="BJ109" s="179" t="s">
        <v>76</v>
      </c>
      <c r="BK109" s="269">
        <f>ROUND(I109*H109,2)</f>
        <v>0</v>
      </c>
      <c r="BL109" s="179" t="s">
        <v>118</v>
      </c>
      <c r="BM109" s="268" t="s">
        <v>189</v>
      </c>
    </row>
    <row r="110" spans="1:31" s="189" customFormat="1" ht="6.95" customHeight="1">
      <c r="A110" s="186"/>
      <c r="B110" s="210"/>
      <c r="C110" s="211"/>
      <c r="D110" s="211"/>
      <c r="E110" s="211"/>
      <c r="F110" s="211"/>
      <c r="G110" s="211"/>
      <c r="H110" s="211"/>
      <c r="I110" s="178"/>
      <c r="J110" s="211"/>
      <c r="K110" s="211"/>
      <c r="L110" s="187"/>
      <c r="M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</row>
  </sheetData>
  <sheetProtection algorithmName="SHA-512" hashValue="PALhh40ORABBiVypPdNgw6CYbl8bBd7TsQKQheAHGyKeU48VNZEzGOLHnsG5WzeNX8cxar/+/dJaP/cQPeMMEg==" saltValue="NM/14blqQov4fNTS1YUHDw==" spinCount="100000" sheet="1" objects="1" scenarios="1" selectLockedCells="1"/>
  <autoFilter ref="C87:K10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9"/>
  <sheetViews>
    <sheetView showGridLines="0" workbookViewId="0" topLeftCell="A80">
      <selection activeCell="I89" sqref="I89:I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25" ht="12">
      <c r="A1" s="3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46" s="1" customFormat="1" ht="36.9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372" t="s">
        <v>6</v>
      </c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170"/>
      <c r="X2" s="170"/>
      <c r="Y2" s="170"/>
      <c r="AT2" s="9" t="s">
        <v>88</v>
      </c>
    </row>
    <row r="3" spans="1:46" s="1" customFormat="1" ht="6.95" customHeight="1">
      <c r="A3" s="170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T3" s="9" t="s">
        <v>78</v>
      </c>
    </row>
    <row r="4" spans="1:46" s="1" customFormat="1" ht="24.95" customHeight="1">
      <c r="A4" s="170"/>
      <c r="B4" s="12"/>
      <c r="C4" s="170"/>
      <c r="D4" s="13" t="s">
        <v>89</v>
      </c>
      <c r="E4" s="170"/>
      <c r="F4" s="170"/>
      <c r="G4" s="170"/>
      <c r="H4" s="170"/>
      <c r="I4" s="170"/>
      <c r="J4" s="170"/>
      <c r="K4" s="170"/>
      <c r="L4" s="12"/>
      <c r="M4" s="32" t="s">
        <v>11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AT4" s="9" t="s">
        <v>4</v>
      </c>
    </row>
    <row r="5" spans="1:25" s="1" customFormat="1" ht="6.95" customHeight="1">
      <c r="A5" s="170"/>
      <c r="B5" s="12"/>
      <c r="C5" s="170"/>
      <c r="D5" s="170"/>
      <c r="E5" s="170"/>
      <c r="F5" s="170"/>
      <c r="G5" s="170"/>
      <c r="H5" s="170"/>
      <c r="I5" s="170"/>
      <c r="J5" s="170"/>
      <c r="K5" s="170"/>
      <c r="L5" s="12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5" s="1" customFormat="1" ht="12" customHeight="1">
      <c r="A6" s="170"/>
      <c r="B6" s="12"/>
      <c r="C6" s="170"/>
      <c r="D6" s="173" t="s">
        <v>15</v>
      </c>
      <c r="E6" s="170"/>
      <c r="F6" s="170"/>
      <c r="G6" s="170"/>
      <c r="H6" s="170"/>
      <c r="I6" s="170"/>
      <c r="J6" s="170"/>
      <c r="K6" s="170"/>
      <c r="L6" s="12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5" s="1" customFormat="1" ht="16.5" customHeight="1">
      <c r="A7" s="170"/>
      <c r="B7" s="12"/>
      <c r="C7" s="170"/>
      <c r="D7" s="170"/>
      <c r="E7" s="370" t="str">
        <f>'Rekapitulace stavby'!K6</f>
        <v>Malé zásahy Liberec- Prostor před KD</v>
      </c>
      <c r="F7" s="371"/>
      <c r="G7" s="371"/>
      <c r="H7" s="371"/>
      <c r="I7" s="170"/>
      <c r="J7" s="170"/>
      <c r="K7" s="170"/>
      <c r="L7" s="12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31" s="2" customFormat="1" ht="12" customHeight="1">
      <c r="A8" s="172"/>
      <c r="B8" s="15"/>
      <c r="C8" s="172"/>
      <c r="D8" s="173" t="s">
        <v>90</v>
      </c>
      <c r="E8" s="172"/>
      <c r="F8" s="172"/>
      <c r="G8" s="172"/>
      <c r="H8" s="172"/>
      <c r="I8" s="172"/>
      <c r="J8" s="172"/>
      <c r="K8" s="172"/>
      <c r="L8" s="33"/>
      <c r="S8" s="172"/>
      <c r="T8" s="172"/>
      <c r="U8" s="172"/>
      <c r="V8" s="172"/>
      <c r="W8" s="172"/>
      <c r="X8" s="172"/>
      <c r="Y8" s="172"/>
      <c r="Z8" s="14"/>
      <c r="AA8" s="14"/>
      <c r="AB8" s="14"/>
      <c r="AC8" s="14"/>
      <c r="AD8" s="14"/>
      <c r="AE8" s="14"/>
    </row>
    <row r="9" spans="1:31" s="2" customFormat="1" ht="16.5" customHeight="1">
      <c r="A9" s="172"/>
      <c r="B9" s="15"/>
      <c r="C9" s="172"/>
      <c r="D9" s="172"/>
      <c r="E9" s="368" t="s">
        <v>191</v>
      </c>
      <c r="F9" s="369"/>
      <c r="G9" s="369"/>
      <c r="H9" s="369"/>
      <c r="I9" s="172"/>
      <c r="J9" s="172"/>
      <c r="K9" s="172"/>
      <c r="L9" s="33"/>
      <c r="S9" s="172"/>
      <c r="T9" s="172"/>
      <c r="U9" s="172"/>
      <c r="V9" s="172"/>
      <c r="W9" s="172"/>
      <c r="X9" s="172"/>
      <c r="Y9" s="172"/>
      <c r="Z9" s="14"/>
      <c r="AA9" s="14"/>
      <c r="AB9" s="14"/>
      <c r="AC9" s="14"/>
      <c r="AD9" s="14"/>
      <c r="AE9" s="14"/>
    </row>
    <row r="10" spans="1:31" s="2" customFormat="1" ht="12">
      <c r="A10" s="172"/>
      <c r="B10" s="15"/>
      <c r="C10" s="172"/>
      <c r="D10" s="172"/>
      <c r="E10" s="172"/>
      <c r="F10" s="172"/>
      <c r="G10" s="172"/>
      <c r="H10" s="172"/>
      <c r="I10" s="172"/>
      <c r="J10" s="172"/>
      <c r="K10" s="172"/>
      <c r="L10" s="33"/>
      <c r="S10" s="172"/>
      <c r="T10" s="172"/>
      <c r="U10" s="172"/>
      <c r="V10" s="172"/>
      <c r="W10" s="172"/>
      <c r="X10" s="172"/>
      <c r="Y10" s="172"/>
      <c r="Z10" s="14"/>
      <c r="AA10" s="14"/>
      <c r="AB10" s="14"/>
      <c r="AC10" s="14"/>
      <c r="AD10" s="14"/>
      <c r="AE10" s="14"/>
    </row>
    <row r="11" spans="1:31" s="2" customFormat="1" ht="12" customHeight="1">
      <c r="A11" s="172"/>
      <c r="B11" s="15"/>
      <c r="C11" s="172"/>
      <c r="D11" s="173" t="s">
        <v>17</v>
      </c>
      <c r="E11" s="172"/>
      <c r="F11" s="169" t="s">
        <v>3</v>
      </c>
      <c r="G11" s="172"/>
      <c r="H11" s="172"/>
      <c r="I11" s="173" t="s">
        <v>18</v>
      </c>
      <c r="J11" s="169" t="s">
        <v>3</v>
      </c>
      <c r="K11" s="172"/>
      <c r="L11" s="33"/>
      <c r="S11" s="172"/>
      <c r="T11" s="172"/>
      <c r="U11" s="172"/>
      <c r="V11" s="172"/>
      <c r="W11" s="172"/>
      <c r="X11" s="172"/>
      <c r="Y11" s="172"/>
      <c r="Z11" s="14"/>
      <c r="AA11" s="14"/>
      <c r="AB11" s="14"/>
      <c r="AC11" s="14"/>
      <c r="AD11" s="14"/>
      <c r="AE11" s="14"/>
    </row>
    <row r="12" spans="1:31" s="2" customFormat="1" ht="12" customHeight="1">
      <c r="A12" s="172"/>
      <c r="B12" s="15"/>
      <c r="C12" s="172"/>
      <c r="D12" s="173" t="s">
        <v>19</v>
      </c>
      <c r="E12" s="172"/>
      <c r="F12" s="169" t="s">
        <v>20</v>
      </c>
      <c r="G12" s="172"/>
      <c r="H12" s="172"/>
      <c r="I12" s="173" t="s">
        <v>21</v>
      </c>
      <c r="J12" s="21" t="str">
        <f>'Rekapitulace stavby'!AN8</f>
        <v>25. 9. 2020</v>
      </c>
      <c r="K12" s="172"/>
      <c r="L12" s="33"/>
      <c r="S12" s="172"/>
      <c r="T12" s="172"/>
      <c r="U12" s="172"/>
      <c r="V12" s="172"/>
      <c r="W12" s="172"/>
      <c r="X12" s="172"/>
      <c r="Y12" s="172"/>
      <c r="Z12" s="14"/>
      <c r="AA12" s="14"/>
      <c r="AB12" s="14"/>
      <c r="AC12" s="14"/>
      <c r="AD12" s="14"/>
      <c r="AE12" s="14"/>
    </row>
    <row r="13" spans="1:31" s="2" customFormat="1" ht="10.9" customHeight="1">
      <c r="A13" s="172"/>
      <c r="B13" s="15"/>
      <c r="C13" s="172"/>
      <c r="D13" s="172"/>
      <c r="E13" s="172"/>
      <c r="F13" s="172"/>
      <c r="G13" s="172"/>
      <c r="H13" s="172"/>
      <c r="I13" s="172"/>
      <c r="J13" s="172"/>
      <c r="K13" s="172"/>
      <c r="L13" s="33"/>
      <c r="S13" s="172"/>
      <c r="T13" s="172"/>
      <c r="U13" s="172"/>
      <c r="V13" s="172"/>
      <c r="W13" s="172"/>
      <c r="X13" s="172"/>
      <c r="Y13" s="172"/>
      <c r="Z13" s="14"/>
      <c r="AA13" s="14"/>
      <c r="AB13" s="14"/>
      <c r="AC13" s="14"/>
      <c r="AD13" s="14"/>
      <c r="AE13" s="14"/>
    </row>
    <row r="14" spans="1:31" s="2" customFormat="1" ht="12" customHeight="1">
      <c r="A14" s="172"/>
      <c r="B14" s="15"/>
      <c r="C14" s="172"/>
      <c r="D14" s="173" t="s">
        <v>23</v>
      </c>
      <c r="E14" s="172"/>
      <c r="F14" s="172"/>
      <c r="G14" s="172"/>
      <c r="H14" s="172"/>
      <c r="I14" s="173" t="s">
        <v>24</v>
      </c>
      <c r="J14" s="169" t="s">
        <v>3</v>
      </c>
      <c r="K14" s="172"/>
      <c r="L14" s="33"/>
      <c r="S14" s="172"/>
      <c r="T14" s="172"/>
      <c r="U14" s="172"/>
      <c r="V14" s="172"/>
      <c r="W14" s="172"/>
      <c r="X14" s="172"/>
      <c r="Y14" s="172"/>
      <c r="Z14" s="14"/>
      <c r="AA14" s="14"/>
      <c r="AB14" s="14"/>
      <c r="AC14" s="14"/>
      <c r="AD14" s="14"/>
      <c r="AE14" s="14"/>
    </row>
    <row r="15" spans="1:31" s="2" customFormat="1" ht="18" customHeight="1">
      <c r="A15" s="172"/>
      <c r="B15" s="15"/>
      <c r="C15" s="172"/>
      <c r="D15" s="172"/>
      <c r="E15" s="169" t="s">
        <v>25</v>
      </c>
      <c r="F15" s="172"/>
      <c r="G15" s="172"/>
      <c r="H15" s="172"/>
      <c r="I15" s="173" t="s">
        <v>26</v>
      </c>
      <c r="J15" s="169" t="s">
        <v>3</v>
      </c>
      <c r="K15" s="172"/>
      <c r="L15" s="33"/>
      <c r="S15" s="172"/>
      <c r="T15" s="172"/>
      <c r="U15" s="172"/>
      <c r="V15" s="172"/>
      <c r="W15" s="172"/>
      <c r="X15" s="172"/>
      <c r="Y15" s="172"/>
      <c r="Z15" s="14"/>
      <c r="AA15" s="14"/>
      <c r="AB15" s="14"/>
      <c r="AC15" s="14"/>
      <c r="AD15" s="14"/>
      <c r="AE15" s="14"/>
    </row>
    <row r="16" spans="1:31" s="2" customFormat="1" ht="6.95" customHeight="1">
      <c r="A16" s="172"/>
      <c r="B16" s="15"/>
      <c r="C16" s="172"/>
      <c r="D16" s="172"/>
      <c r="E16" s="172"/>
      <c r="F16" s="172"/>
      <c r="G16" s="172"/>
      <c r="H16" s="172"/>
      <c r="I16" s="172"/>
      <c r="J16" s="172"/>
      <c r="K16" s="172"/>
      <c r="L16" s="33"/>
      <c r="S16" s="172"/>
      <c r="T16" s="172"/>
      <c r="U16" s="172"/>
      <c r="V16" s="172"/>
      <c r="W16" s="172"/>
      <c r="X16" s="172"/>
      <c r="Y16" s="172"/>
      <c r="Z16" s="14"/>
      <c r="AA16" s="14"/>
      <c r="AB16" s="14"/>
      <c r="AC16" s="14"/>
      <c r="AD16" s="14"/>
      <c r="AE16" s="14"/>
    </row>
    <row r="17" spans="1:31" s="2" customFormat="1" ht="12" customHeight="1">
      <c r="A17" s="172"/>
      <c r="B17" s="15"/>
      <c r="C17" s="172"/>
      <c r="D17" s="173" t="s">
        <v>27</v>
      </c>
      <c r="E17" s="172"/>
      <c r="F17" s="172"/>
      <c r="G17" s="172"/>
      <c r="H17" s="172"/>
      <c r="I17" s="173" t="s">
        <v>24</v>
      </c>
      <c r="J17" s="169" t="str">
        <f>'Rekapitulace stavby'!AN13</f>
        <v/>
      </c>
      <c r="K17" s="172"/>
      <c r="L17" s="33"/>
      <c r="S17" s="172"/>
      <c r="T17" s="172"/>
      <c r="U17" s="172"/>
      <c r="V17" s="172"/>
      <c r="W17" s="172"/>
      <c r="X17" s="172"/>
      <c r="Y17" s="172"/>
      <c r="Z17" s="14"/>
      <c r="AA17" s="14"/>
      <c r="AB17" s="14"/>
      <c r="AC17" s="14"/>
      <c r="AD17" s="14"/>
      <c r="AE17" s="14"/>
    </row>
    <row r="18" spans="1:31" s="2" customFormat="1" ht="18" customHeight="1">
      <c r="A18" s="172"/>
      <c r="B18" s="15"/>
      <c r="C18" s="172"/>
      <c r="D18" s="172"/>
      <c r="E18" s="374" t="str">
        <f>'Rekapitulace stavby'!E14</f>
        <v xml:space="preserve"> </v>
      </c>
      <c r="F18" s="374"/>
      <c r="G18" s="374"/>
      <c r="H18" s="374"/>
      <c r="I18" s="173" t="s">
        <v>26</v>
      </c>
      <c r="J18" s="169" t="str">
        <f>'Rekapitulace stavby'!AN14</f>
        <v/>
      </c>
      <c r="K18" s="172"/>
      <c r="L18" s="33"/>
      <c r="S18" s="172"/>
      <c r="T18" s="172"/>
      <c r="U18" s="172"/>
      <c r="V18" s="172"/>
      <c r="W18" s="172"/>
      <c r="X18" s="172"/>
      <c r="Y18" s="172"/>
      <c r="Z18" s="14"/>
      <c r="AA18" s="14"/>
      <c r="AB18" s="14"/>
      <c r="AC18" s="14"/>
      <c r="AD18" s="14"/>
      <c r="AE18" s="14"/>
    </row>
    <row r="19" spans="1:31" s="2" customFormat="1" ht="6.95" customHeight="1">
      <c r="A19" s="172"/>
      <c r="B19" s="15"/>
      <c r="C19" s="172"/>
      <c r="D19" s="172"/>
      <c r="E19" s="172"/>
      <c r="F19" s="172"/>
      <c r="G19" s="172"/>
      <c r="H19" s="172"/>
      <c r="I19" s="172"/>
      <c r="J19" s="172"/>
      <c r="K19" s="172"/>
      <c r="L19" s="33"/>
      <c r="S19" s="172"/>
      <c r="T19" s="172"/>
      <c r="U19" s="172"/>
      <c r="V19" s="172"/>
      <c r="W19" s="172"/>
      <c r="X19" s="172"/>
      <c r="Y19" s="172"/>
      <c r="Z19" s="14"/>
      <c r="AA19" s="14"/>
      <c r="AB19" s="14"/>
      <c r="AC19" s="14"/>
      <c r="AD19" s="14"/>
      <c r="AE19" s="14"/>
    </row>
    <row r="20" spans="1:31" s="2" customFormat="1" ht="12" customHeight="1">
      <c r="A20" s="172"/>
      <c r="B20" s="15"/>
      <c r="C20" s="172"/>
      <c r="D20" s="173" t="s">
        <v>29</v>
      </c>
      <c r="E20" s="172"/>
      <c r="F20" s="172"/>
      <c r="G20" s="172"/>
      <c r="H20" s="172"/>
      <c r="I20" s="173" t="s">
        <v>24</v>
      </c>
      <c r="J20" s="169" t="s">
        <v>3</v>
      </c>
      <c r="K20" s="172"/>
      <c r="L20" s="33"/>
      <c r="S20" s="172"/>
      <c r="T20" s="172"/>
      <c r="U20" s="172"/>
      <c r="V20" s="172"/>
      <c r="W20" s="172"/>
      <c r="X20" s="172"/>
      <c r="Y20" s="172"/>
      <c r="Z20" s="14"/>
      <c r="AA20" s="14"/>
      <c r="AB20" s="14"/>
      <c r="AC20" s="14"/>
      <c r="AD20" s="14"/>
      <c r="AE20" s="14"/>
    </row>
    <row r="21" spans="1:31" s="2" customFormat="1" ht="18" customHeight="1">
      <c r="A21" s="172"/>
      <c r="B21" s="15"/>
      <c r="C21" s="172"/>
      <c r="D21" s="172"/>
      <c r="E21" s="169" t="s">
        <v>30</v>
      </c>
      <c r="F21" s="172"/>
      <c r="G21" s="172"/>
      <c r="H21" s="172"/>
      <c r="I21" s="173" t="s">
        <v>26</v>
      </c>
      <c r="J21" s="169" t="s">
        <v>3</v>
      </c>
      <c r="K21" s="172"/>
      <c r="L21" s="33"/>
      <c r="S21" s="172"/>
      <c r="T21" s="172"/>
      <c r="U21" s="172"/>
      <c r="V21" s="172"/>
      <c r="W21" s="172"/>
      <c r="X21" s="172"/>
      <c r="Y21" s="172"/>
      <c r="Z21" s="14"/>
      <c r="AA21" s="14"/>
      <c r="AB21" s="14"/>
      <c r="AC21" s="14"/>
      <c r="AD21" s="14"/>
      <c r="AE21" s="14"/>
    </row>
    <row r="22" spans="1:31" s="2" customFormat="1" ht="6.95" customHeight="1">
      <c r="A22" s="172"/>
      <c r="B22" s="15"/>
      <c r="C22" s="172"/>
      <c r="D22" s="172"/>
      <c r="E22" s="172"/>
      <c r="F22" s="172"/>
      <c r="G22" s="172"/>
      <c r="H22" s="172"/>
      <c r="I22" s="172"/>
      <c r="J22" s="172"/>
      <c r="K22" s="172"/>
      <c r="L22" s="33"/>
      <c r="S22" s="172"/>
      <c r="T22" s="172"/>
      <c r="U22" s="172"/>
      <c r="V22" s="172"/>
      <c r="W22" s="172"/>
      <c r="X22" s="172"/>
      <c r="Y22" s="172"/>
      <c r="Z22" s="14"/>
      <c r="AA22" s="14"/>
      <c r="AB22" s="14"/>
      <c r="AC22" s="14"/>
      <c r="AD22" s="14"/>
      <c r="AE22" s="14"/>
    </row>
    <row r="23" spans="1:31" s="2" customFormat="1" ht="12" customHeight="1">
      <c r="A23" s="172"/>
      <c r="B23" s="15"/>
      <c r="C23" s="172"/>
      <c r="D23" s="173" t="s">
        <v>32</v>
      </c>
      <c r="E23" s="172"/>
      <c r="F23" s="172"/>
      <c r="G23" s="172"/>
      <c r="H23" s="172"/>
      <c r="I23" s="173" t="s">
        <v>24</v>
      </c>
      <c r="J23" s="169" t="s">
        <v>3</v>
      </c>
      <c r="K23" s="172"/>
      <c r="L23" s="33"/>
      <c r="S23" s="172"/>
      <c r="T23" s="172"/>
      <c r="U23" s="172"/>
      <c r="V23" s="172"/>
      <c r="W23" s="172"/>
      <c r="X23" s="172"/>
      <c r="Y23" s="172"/>
      <c r="Z23" s="14"/>
      <c r="AA23" s="14"/>
      <c r="AB23" s="14"/>
      <c r="AC23" s="14"/>
      <c r="AD23" s="14"/>
      <c r="AE23" s="14"/>
    </row>
    <row r="24" spans="1:31" s="2" customFormat="1" ht="18" customHeight="1">
      <c r="A24" s="172"/>
      <c r="B24" s="15"/>
      <c r="C24" s="172"/>
      <c r="D24" s="172"/>
      <c r="E24" s="169" t="s">
        <v>33</v>
      </c>
      <c r="F24" s="172"/>
      <c r="G24" s="172"/>
      <c r="H24" s="172"/>
      <c r="I24" s="173" t="s">
        <v>26</v>
      </c>
      <c r="J24" s="169" t="s">
        <v>3</v>
      </c>
      <c r="K24" s="172"/>
      <c r="L24" s="33"/>
      <c r="S24" s="172"/>
      <c r="T24" s="172"/>
      <c r="U24" s="172"/>
      <c r="V24" s="172"/>
      <c r="W24" s="172"/>
      <c r="X24" s="172"/>
      <c r="Y24" s="172"/>
      <c r="Z24" s="14"/>
      <c r="AA24" s="14"/>
      <c r="AB24" s="14"/>
      <c r="AC24" s="14"/>
      <c r="AD24" s="14"/>
      <c r="AE24" s="14"/>
    </row>
    <row r="25" spans="1:31" s="2" customFormat="1" ht="6.95" customHeight="1">
      <c r="A25" s="172"/>
      <c r="B25" s="15"/>
      <c r="C25" s="172"/>
      <c r="D25" s="172"/>
      <c r="E25" s="172"/>
      <c r="F25" s="172"/>
      <c r="G25" s="172"/>
      <c r="H25" s="172"/>
      <c r="I25" s="172"/>
      <c r="J25" s="172"/>
      <c r="K25" s="172"/>
      <c r="L25" s="33"/>
      <c r="S25" s="172"/>
      <c r="T25" s="172"/>
      <c r="U25" s="172"/>
      <c r="V25" s="172"/>
      <c r="W25" s="172"/>
      <c r="X25" s="172"/>
      <c r="Y25" s="172"/>
      <c r="Z25" s="14"/>
      <c r="AA25" s="14"/>
      <c r="AB25" s="14"/>
      <c r="AC25" s="14"/>
      <c r="AD25" s="14"/>
      <c r="AE25" s="14"/>
    </row>
    <row r="26" spans="1:31" s="2" customFormat="1" ht="12" customHeight="1">
      <c r="A26" s="172"/>
      <c r="B26" s="15"/>
      <c r="C26" s="172"/>
      <c r="D26" s="173" t="s">
        <v>34</v>
      </c>
      <c r="E26" s="172"/>
      <c r="F26" s="172"/>
      <c r="G26" s="172"/>
      <c r="H26" s="172"/>
      <c r="I26" s="172"/>
      <c r="J26" s="172"/>
      <c r="K26" s="172"/>
      <c r="L26" s="33"/>
      <c r="S26" s="172"/>
      <c r="T26" s="172"/>
      <c r="U26" s="172"/>
      <c r="V26" s="172"/>
      <c r="W26" s="172"/>
      <c r="X26" s="172"/>
      <c r="Y26" s="172"/>
      <c r="Z26" s="14"/>
      <c r="AA26" s="14"/>
      <c r="AB26" s="14"/>
      <c r="AC26" s="14"/>
      <c r="AD26" s="14"/>
      <c r="AE26" s="14"/>
    </row>
    <row r="27" spans="1:31" s="3" customFormat="1" ht="71.25" customHeight="1">
      <c r="A27" s="34"/>
      <c r="B27" s="35"/>
      <c r="C27" s="34"/>
      <c r="D27" s="34"/>
      <c r="E27" s="375" t="s">
        <v>91</v>
      </c>
      <c r="F27" s="375"/>
      <c r="G27" s="375"/>
      <c r="H27" s="375"/>
      <c r="I27" s="34"/>
      <c r="J27" s="34"/>
      <c r="K27" s="34"/>
      <c r="L27" s="3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6.95" customHeight="1">
      <c r="A28" s="172"/>
      <c r="B28" s="15"/>
      <c r="C28" s="172"/>
      <c r="D28" s="172"/>
      <c r="E28" s="172"/>
      <c r="F28" s="172"/>
      <c r="G28" s="172"/>
      <c r="H28" s="172"/>
      <c r="I28" s="172"/>
      <c r="J28" s="172"/>
      <c r="K28" s="172"/>
      <c r="L28" s="33"/>
      <c r="S28" s="172"/>
      <c r="T28" s="172"/>
      <c r="U28" s="172"/>
      <c r="V28" s="172"/>
      <c r="W28" s="172"/>
      <c r="X28" s="172"/>
      <c r="Y28" s="172"/>
      <c r="Z28" s="14"/>
      <c r="AA28" s="14"/>
      <c r="AB28" s="14"/>
      <c r="AC28" s="14"/>
      <c r="AD28" s="14"/>
      <c r="AE28" s="14"/>
    </row>
    <row r="29" spans="1:31" s="2" customFormat="1" ht="6.95" customHeight="1">
      <c r="A29" s="172"/>
      <c r="B29" s="15"/>
      <c r="C29" s="172"/>
      <c r="D29" s="28"/>
      <c r="E29" s="28"/>
      <c r="F29" s="28"/>
      <c r="G29" s="28"/>
      <c r="H29" s="28"/>
      <c r="I29" s="28"/>
      <c r="J29" s="28"/>
      <c r="K29" s="28"/>
      <c r="L29" s="33"/>
      <c r="S29" s="172"/>
      <c r="T29" s="172"/>
      <c r="U29" s="172"/>
      <c r="V29" s="172"/>
      <c r="W29" s="172"/>
      <c r="X29" s="172"/>
      <c r="Y29" s="172"/>
      <c r="Z29" s="14"/>
      <c r="AA29" s="14"/>
      <c r="AB29" s="14"/>
      <c r="AC29" s="14"/>
      <c r="AD29" s="14"/>
      <c r="AE29" s="14"/>
    </row>
    <row r="30" spans="1:31" s="2" customFormat="1" ht="25.35" customHeight="1">
      <c r="A30" s="172"/>
      <c r="B30" s="15"/>
      <c r="C30" s="172"/>
      <c r="D30" s="37" t="s">
        <v>36</v>
      </c>
      <c r="E30" s="172"/>
      <c r="F30" s="172"/>
      <c r="G30" s="172"/>
      <c r="H30" s="172"/>
      <c r="I30" s="172"/>
      <c r="J30" s="30">
        <f>ROUND(J84,2)</f>
        <v>0</v>
      </c>
      <c r="K30" s="172"/>
      <c r="L30" s="33"/>
      <c r="S30" s="172"/>
      <c r="T30" s="172"/>
      <c r="U30" s="172"/>
      <c r="V30" s="172"/>
      <c r="W30" s="172"/>
      <c r="X30" s="172"/>
      <c r="Y30" s="172"/>
      <c r="Z30" s="14"/>
      <c r="AA30" s="14"/>
      <c r="AB30" s="14"/>
      <c r="AC30" s="14"/>
      <c r="AD30" s="14"/>
      <c r="AE30" s="14"/>
    </row>
    <row r="31" spans="1:31" s="2" customFormat="1" ht="6.95" customHeight="1">
      <c r="A31" s="172"/>
      <c r="B31" s="15"/>
      <c r="C31" s="172"/>
      <c r="D31" s="28"/>
      <c r="E31" s="28"/>
      <c r="F31" s="28"/>
      <c r="G31" s="28"/>
      <c r="H31" s="28"/>
      <c r="I31" s="28"/>
      <c r="J31" s="28"/>
      <c r="K31" s="28"/>
      <c r="L31" s="33"/>
      <c r="S31" s="172"/>
      <c r="T31" s="172"/>
      <c r="U31" s="172"/>
      <c r="V31" s="172"/>
      <c r="W31" s="172"/>
      <c r="X31" s="172"/>
      <c r="Y31" s="172"/>
      <c r="Z31" s="14"/>
      <c r="AA31" s="14"/>
      <c r="AB31" s="14"/>
      <c r="AC31" s="14"/>
      <c r="AD31" s="14"/>
      <c r="AE31" s="14"/>
    </row>
    <row r="32" spans="1:31" s="2" customFormat="1" ht="14.45" customHeight="1">
      <c r="A32" s="172"/>
      <c r="B32" s="15"/>
      <c r="C32" s="172"/>
      <c r="D32" s="172"/>
      <c r="E32" s="172"/>
      <c r="F32" s="16" t="s">
        <v>38</v>
      </c>
      <c r="G32" s="172"/>
      <c r="H32" s="172"/>
      <c r="I32" s="16" t="s">
        <v>37</v>
      </c>
      <c r="J32" s="16" t="s">
        <v>39</v>
      </c>
      <c r="K32" s="172"/>
      <c r="L32" s="33"/>
      <c r="S32" s="172"/>
      <c r="T32" s="172"/>
      <c r="U32" s="172"/>
      <c r="V32" s="172"/>
      <c r="W32" s="172"/>
      <c r="X32" s="172"/>
      <c r="Y32" s="172"/>
      <c r="Z32" s="14"/>
      <c r="AA32" s="14"/>
      <c r="AB32" s="14"/>
      <c r="AC32" s="14"/>
      <c r="AD32" s="14"/>
      <c r="AE32" s="14"/>
    </row>
    <row r="33" spans="1:31" s="2" customFormat="1" ht="14.45" customHeight="1">
      <c r="A33" s="172"/>
      <c r="B33" s="15"/>
      <c r="C33" s="172"/>
      <c r="D33" s="38" t="s">
        <v>40</v>
      </c>
      <c r="E33" s="173" t="s">
        <v>41</v>
      </c>
      <c r="F33" s="39">
        <f>ROUND((SUM(BE84:BE98)),2)</f>
        <v>0</v>
      </c>
      <c r="G33" s="172"/>
      <c r="H33" s="172"/>
      <c r="I33" s="40">
        <v>0.21</v>
      </c>
      <c r="J33" s="39">
        <f>ROUND(((SUM(BE84:BE98))*I33),2)</f>
        <v>0</v>
      </c>
      <c r="K33" s="172"/>
      <c r="L33" s="33"/>
      <c r="S33" s="172"/>
      <c r="T33" s="172"/>
      <c r="U33" s="172"/>
      <c r="V33" s="172"/>
      <c r="W33" s="172"/>
      <c r="X33" s="172"/>
      <c r="Y33" s="172"/>
      <c r="Z33" s="14"/>
      <c r="AA33" s="14"/>
      <c r="AB33" s="14"/>
      <c r="AC33" s="14"/>
      <c r="AD33" s="14"/>
      <c r="AE33" s="14"/>
    </row>
    <row r="34" spans="1:31" s="2" customFormat="1" ht="14.45" customHeight="1">
      <c r="A34" s="172"/>
      <c r="B34" s="15"/>
      <c r="C34" s="172"/>
      <c r="D34" s="172"/>
      <c r="E34" s="173" t="s">
        <v>42</v>
      </c>
      <c r="F34" s="39">
        <f>ROUND((SUM(BF84:BF98)),2)</f>
        <v>0</v>
      </c>
      <c r="G34" s="172"/>
      <c r="H34" s="172"/>
      <c r="I34" s="40">
        <v>0.15</v>
      </c>
      <c r="J34" s="39">
        <f>ROUND(((SUM(BF84:BF98))*I34),2)</f>
        <v>0</v>
      </c>
      <c r="K34" s="172"/>
      <c r="L34" s="33"/>
      <c r="S34" s="172"/>
      <c r="T34" s="172"/>
      <c r="U34" s="172"/>
      <c r="V34" s="172"/>
      <c r="W34" s="172"/>
      <c r="X34" s="172"/>
      <c r="Y34" s="172"/>
      <c r="Z34" s="14"/>
      <c r="AA34" s="14"/>
      <c r="AB34" s="14"/>
      <c r="AC34" s="14"/>
      <c r="AD34" s="14"/>
      <c r="AE34" s="14"/>
    </row>
    <row r="35" spans="1:31" s="2" customFormat="1" ht="14.45" customHeight="1" hidden="1">
      <c r="A35" s="172"/>
      <c r="B35" s="15"/>
      <c r="C35" s="172"/>
      <c r="D35" s="172"/>
      <c r="E35" s="173" t="s">
        <v>43</v>
      </c>
      <c r="F35" s="39">
        <f>ROUND((SUM(BG84:BG98)),2)</f>
        <v>0</v>
      </c>
      <c r="G35" s="172"/>
      <c r="H35" s="172"/>
      <c r="I35" s="40">
        <v>0.21</v>
      </c>
      <c r="J35" s="39">
        <f>0</f>
        <v>0</v>
      </c>
      <c r="K35" s="172"/>
      <c r="L35" s="33"/>
      <c r="S35" s="172"/>
      <c r="T35" s="172"/>
      <c r="U35" s="172"/>
      <c r="V35" s="172"/>
      <c r="W35" s="172"/>
      <c r="X35" s="172"/>
      <c r="Y35" s="172"/>
      <c r="Z35" s="14"/>
      <c r="AA35" s="14"/>
      <c r="AB35" s="14"/>
      <c r="AC35" s="14"/>
      <c r="AD35" s="14"/>
      <c r="AE35" s="14"/>
    </row>
    <row r="36" spans="1:31" s="2" customFormat="1" ht="14.45" customHeight="1" hidden="1">
      <c r="A36" s="172"/>
      <c r="B36" s="15"/>
      <c r="C36" s="172"/>
      <c r="D36" s="172"/>
      <c r="E36" s="173" t="s">
        <v>44</v>
      </c>
      <c r="F36" s="39">
        <f>ROUND((SUM(BH84:BH98)),2)</f>
        <v>0</v>
      </c>
      <c r="G36" s="172"/>
      <c r="H36" s="172"/>
      <c r="I36" s="40">
        <v>0.15</v>
      </c>
      <c r="J36" s="39">
        <f>0</f>
        <v>0</v>
      </c>
      <c r="K36" s="172"/>
      <c r="L36" s="33"/>
      <c r="S36" s="172"/>
      <c r="T36" s="172"/>
      <c r="U36" s="172"/>
      <c r="V36" s="172"/>
      <c r="W36" s="172"/>
      <c r="X36" s="172"/>
      <c r="Y36" s="172"/>
      <c r="Z36" s="14"/>
      <c r="AA36" s="14"/>
      <c r="AB36" s="14"/>
      <c r="AC36" s="14"/>
      <c r="AD36" s="14"/>
      <c r="AE36" s="14"/>
    </row>
    <row r="37" spans="1:31" s="2" customFormat="1" ht="14.45" customHeight="1" hidden="1">
      <c r="A37" s="172"/>
      <c r="B37" s="15"/>
      <c r="C37" s="172"/>
      <c r="D37" s="172"/>
      <c r="E37" s="173" t="s">
        <v>45</v>
      </c>
      <c r="F37" s="39">
        <f>ROUND((SUM(BI84:BI98)),2)</f>
        <v>0</v>
      </c>
      <c r="G37" s="172"/>
      <c r="H37" s="172"/>
      <c r="I37" s="40">
        <v>0</v>
      </c>
      <c r="J37" s="39">
        <f>0</f>
        <v>0</v>
      </c>
      <c r="K37" s="172"/>
      <c r="L37" s="33"/>
      <c r="S37" s="172"/>
      <c r="T37" s="172"/>
      <c r="U37" s="172"/>
      <c r="V37" s="172"/>
      <c r="W37" s="172"/>
      <c r="X37" s="172"/>
      <c r="Y37" s="172"/>
      <c r="Z37" s="14"/>
      <c r="AA37" s="14"/>
      <c r="AB37" s="14"/>
      <c r="AC37" s="14"/>
      <c r="AD37" s="14"/>
      <c r="AE37" s="14"/>
    </row>
    <row r="38" spans="1:31" s="2" customFormat="1" ht="6.95" customHeight="1">
      <c r="A38" s="172"/>
      <c r="B38" s="15"/>
      <c r="C38" s="172"/>
      <c r="D38" s="172"/>
      <c r="E38" s="172"/>
      <c r="F38" s="172"/>
      <c r="G38" s="172"/>
      <c r="H38" s="172"/>
      <c r="I38" s="172"/>
      <c r="J38" s="172"/>
      <c r="K38" s="172"/>
      <c r="L38" s="33"/>
      <c r="S38" s="172"/>
      <c r="T38" s="172"/>
      <c r="U38" s="172"/>
      <c r="V38" s="172"/>
      <c r="W38" s="172"/>
      <c r="X38" s="172"/>
      <c r="Y38" s="172"/>
      <c r="Z38" s="14"/>
      <c r="AA38" s="14"/>
      <c r="AB38" s="14"/>
      <c r="AC38" s="14"/>
      <c r="AD38" s="14"/>
      <c r="AE38" s="14"/>
    </row>
    <row r="39" spans="1:31" s="2" customFormat="1" ht="25.35" customHeight="1">
      <c r="A39" s="172"/>
      <c r="B39" s="15"/>
      <c r="C39" s="41"/>
      <c r="D39" s="42" t="s">
        <v>46</v>
      </c>
      <c r="E39" s="23"/>
      <c r="F39" s="23"/>
      <c r="G39" s="43" t="s">
        <v>47</v>
      </c>
      <c r="H39" s="44" t="s">
        <v>48</v>
      </c>
      <c r="I39" s="23"/>
      <c r="J39" s="45">
        <f>SUM(J30:J37)</f>
        <v>0</v>
      </c>
      <c r="K39" s="46"/>
      <c r="L39" s="33"/>
      <c r="S39" s="172"/>
      <c r="T39" s="172"/>
      <c r="U39" s="172"/>
      <c r="V39" s="172"/>
      <c r="W39" s="172"/>
      <c r="X39" s="172"/>
      <c r="Y39" s="172"/>
      <c r="Z39" s="14"/>
      <c r="AA39" s="14"/>
      <c r="AB39" s="14"/>
      <c r="AC39" s="14"/>
      <c r="AD39" s="14"/>
      <c r="AE39" s="14"/>
    </row>
    <row r="40" spans="1:31" s="2" customFormat="1" ht="14.45" customHeight="1">
      <c r="A40" s="17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33"/>
      <c r="S40" s="172"/>
      <c r="T40" s="172"/>
      <c r="U40" s="172"/>
      <c r="V40" s="172"/>
      <c r="W40" s="172"/>
      <c r="X40" s="172"/>
      <c r="Y40" s="172"/>
      <c r="Z40" s="14"/>
      <c r="AA40" s="14"/>
      <c r="AB40" s="14"/>
      <c r="AC40" s="14"/>
      <c r="AD40" s="14"/>
      <c r="AE40" s="14"/>
    </row>
    <row r="41" spans="1:25" ht="12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</row>
    <row r="42" spans="1:25" ht="12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25" ht="12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</row>
    <row r="44" spans="1:31" s="2" customFormat="1" ht="6.95" customHeight="1">
      <c r="A44" s="172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33"/>
      <c r="S44" s="172"/>
      <c r="T44" s="172"/>
      <c r="U44" s="172"/>
      <c r="V44" s="172"/>
      <c r="W44" s="172"/>
      <c r="X44" s="172"/>
      <c r="Y44" s="172"/>
      <c r="Z44" s="14"/>
      <c r="AA44" s="14"/>
      <c r="AB44" s="14"/>
      <c r="AC44" s="14"/>
      <c r="AD44" s="14"/>
      <c r="AE44" s="14"/>
    </row>
    <row r="45" spans="1:31" s="2" customFormat="1" ht="24.95" customHeight="1">
      <c r="A45" s="172"/>
      <c r="B45" s="15"/>
      <c r="C45" s="13" t="s">
        <v>92</v>
      </c>
      <c r="D45" s="172"/>
      <c r="E45" s="172"/>
      <c r="F45" s="172"/>
      <c r="G45" s="172"/>
      <c r="H45" s="172"/>
      <c r="I45" s="172"/>
      <c r="J45" s="172"/>
      <c r="K45" s="172"/>
      <c r="L45" s="33"/>
      <c r="S45" s="172"/>
      <c r="T45" s="172"/>
      <c r="U45" s="172"/>
      <c r="V45" s="172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s="2" customFormat="1" ht="6.95" customHeight="1">
      <c r="A46" s="172"/>
      <c r="B46" s="15"/>
      <c r="C46" s="172"/>
      <c r="D46" s="172"/>
      <c r="E46" s="172"/>
      <c r="F46" s="172"/>
      <c r="G46" s="172"/>
      <c r="H46" s="172"/>
      <c r="I46" s="172"/>
      <c r="J46" s="172"/>
      <c r="K46" s="172"/>
      <c r="L46" s="33"/>
      <c r="S46" s="172"/>
      <c r="T46" s="172"/>
      <c r="U46" s="172"/>
      <c r="V46" s="172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s="2" customFormat="1" ht="12" customHeight="1">
      <c r="A47" s="172"/>
      <c r="B47" s="15"/>
      <c r="C47" s="173" t="s">
        <v>15</v>
      </c>
      <c r="D47" s="172"/>
      <c r="E47" s="172"/>
      <c r="F47" s="172"/>
      <c r="G47" s="172"/>
      <c r="H47" s="172"/>
      <c r="I47" s="172"/>
      <c r="J47" s="172"/>
      <c r="K47" s="172"/>
      <c r="L47" s="33"/>
      <c r="S47" s="172"/>
      <c r="T47" s="172"/>
      <c r="U47" s="172"/>
      <c r="V47" s="172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s="2" customFormat="1" ht="16.5" customHeight="1">
      <c r="A48" s="172"/>
      <c r="B48" s="15"/>
      <c r="C48" s="172"/>
      <c r="D48" s="172"/>
      <c r="E48" s="370" t="str">
        <f>E7</f>
        <v>Malé zásahy Liberec- Prostor před KD</v>
      </c>
      <c r="F48" s="371"/>
      <c r="G48" s="371"/>
      <c r="H48" s="371"/>
      <c r="I48" s="172"/>
      <c r="J48" s="172"/>
      <c r="K48" s="172"/>
      <c r="L48" s="33"/>
      <c r="S48" s="172"/>
      <c r="T48" s="172"/>
      <c r="U48" s="172"/>
      <c r="V48" s="172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s="2" customFormat="1" ht="12" customHeight="1">
      <c r="A49" s="172"/>
      <c r="B49" s="15"/>
      <c r="C49" s="173" t="s">
        <v>90</v>
      </c>
      <c r="D49" s="172"/>
      <c r="E49" s="172"/>
      <c r="F49" s="172"/>
      <c r="G49" s="172"/>
      <c r="H49" s="172"/>
      <c r="I49" s="172"/>
      <c r="J49" s="172"/>
      <c r="K49" s="172"/>
      <c r="L49" s="33"/>
      <c r="S49" s="172"/>
      <c r="T49" s="172"/>
      <c r="U49" s="172"/>
      <c r="V49" s="172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s="2" customFormat="1" ht="16.5" customHeight="1">
      <c r="A50" s="172"/>
      <c r="B50" s="15"/>
      <c r="C50" s="172"/>
      <c r="D50" s="172"/>
      <c r="E50" s="368" t="str">
        <f>E9</f>
        <v>2020-119-07 - VRN - vedlejší rozpočtové náklady</v>
      </c>
      <c r="F50" s="369"/>
      <c r="G50" s="369"/>
      <c r="H50" s="369"/>
      <c r="I50" s="172"/>
      <c r="J50" s="172"/>
      <c r="K50" s="172"/>
      <c r="L50" s="33"/>
      <c r="S50" s="172"/>
      <c r="T50" s="172"/>
      <c r="U50" s="172"/>
      <c r="V50" s="172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s="2" customFormat="1" ht="6.95" customHeight="1">
      <c r="A51" s="172"/>
      <c r="B51" s="15"/>
      <c r="C51" s="172"/>
      <c r="D51" s="172"/>
      <c r="E51" s="172"/>
      <c r="F51" s="172"/>
      <c r="G51" s="172"/>
      <c r="H51" s="172"/>
      <c r="I51" s="172"/>
      <c r="J51" s="172"/>
      <c r="K51" s="172"/>
      <c r="L51" s="33"/>
      <c r="S51" s="172"/>
      <c r="T51" s="172"/>
      <c r="U51" s="172"/>
      <c r="V51" s="172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s="2" customFormat="1" ht="12" customHeight="1">
      <c r="A52" s="172"/>
      <c r="B52" s="15"/>
      <c r="C52" s="173" t="s">
        <v>19</v>
      </c>
      <c r="D52" s="172"/>
      <c r="E52" s="172"/>
      <c r="F52" s="169" t="str">
        <f>F12</f>
        <v>Ul. Jánská, prostor před KD Liberec</v>
      </c>
      <c r="G52" s="172"/>
      <c r="H52" s="172"/>
      <c r="I52" s="173" t="s">
        <v>21</v>
      </c>
      <c r="J52" s="21" t="str">
        <f>IF(J12="","",J12)</f>
        <v>25. 9. 2020</v>
      </c>
      <c r="K52" s="172"/>
      <c r="L52" s="33"/>
      <c r="S52" s="172"/>
      <c r="T52" s="172"/>
      <c r="U52" s="172"/>
      <c r="V52" s="172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2" customFormat="1" ht="6.95" customHeight="1">
      <c r="A53" s="172"/>
      <c r="B53" s="15"/>
      <c r="C53" s="172"/>
      <c r="D53" s="172"/>
      <c r="E53" s="172"/>
      <c r="F53" s="172"/>
      <c r="G53" s="172"/>
      <c r="H53" s="172"/>
      <c r="I53" s="172"/>
      <c r="J53" s="172"/>
      <c r="K53" s="172"/>
      <c r="L53" s="33"/>
      <c r="S53" s="172"/>
      <c r="T53" s="172"/>
      <c r="U53" s="172"/>
      <c r="V53" s="172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s="2" customFormat="1" ht="40.15" customHeight="1">
      <c r="A54" s="172"/>
      <c r="B54" s="15"/>
      <c r="C54" s="173" t="s">
        <v>23</v>
      </c>
      <c r="D54" s="172"/>
      <c r="E54" s="172"/>
      <c r="F54" s="169" t="str">
        <f>E15</f>
        <v>STATUTÁRNÍ MĚSTO LIBEREC,nám. Dr. E. Beneše 1</v>
      </c>
      <c r="G54" s="172"/>
      <c r="H54" s="172"/>
      <c r="I54" s="173" t="s">
        <v>29</v>
      </c>
      <c r="J54" s="171" t="str">
        <f>E21</f>
        <v>TERRA FLORIDA v.o.s.Grafická 20, Praha 5</v>
      </c>
      <c r="K54" s="172"/>
      <c r="L54" s="33"/>
      <c r="S54" s="172"/>
      <c r="T54" s="172"/>
      <c r="U54" s="172"/>
      <c r="V54" s="172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s="2" customFormat="1" ht="25.7" customHeight="1">
      <c r="A55" s="172"/>
      <c r="B55" s="15"/>
      <c r="C55" s="173" t="s">
        <v>27</v>
      </c>
      <c r="D55" s="172"/>
      <c r="E55" s="172"/>
      <c r="F55" s="169" t="str">
        <f>IF(E18="","",E18)</f>
        <v xml:space="preserve"> </v>
      </c>
      <c r="G55" s="172"/>
      <c r="H55" s="172"/>
      <c r="I55" s="173" t="s">
        <v>32</v>
      </c>
      <c r="J55" s="171" t="str">
        <f>E24</f>
        <v>Ing. Dana Mlejnková</v>
      </c>
      <c r="K55" s="172"/>
      <c r="L55" s="33"/>
      <c r="S55" s="172"/>
      <c r="T55" s="172"/>
      <c r="U55" s="172"/>
      <c r="V55" s="172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s="2" customFormat="1" ht="10.35" customHeight="1">
      <c r="A56" s="172"/>
      <c r="B56" s="15"/>
      <c r="C56" s="172"/>
      <c r="D56" s="172"/>
      <c r="E56" s="172"/>
      <c r="F56" s="172"/>
      <c r="G56" s="172"/>
      <c r="H56" s="172"/>
      <c r="I56" s="172"/>
      <c r="J56" s="172"/>
      <c r="K56" s="172"/>
      <c r="L56" s="33"/>
      <c r="S56" s="172"/>
      <c r="T56" s="172"/>
      <c r="U56" s="172"/>
      <c r="V56" s="172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s="2" customFormat="1" ht="29.25" customHeight="1">
      <c r="A57" s="172"/>
      <c r="B57" s="15"/>
      <c r="C57" s="47" t="s">
        <v>93</v>
      </c>
      <c r="D57" s="41"/>
      <c r="E57" s="41"/>
      <c r="F57" s="41"/>
      <c r="G57" s="41"/>
      <c r="H57" s="41"/>
      <c r="I57" s="41"/>
      <c r="J57" s="48" t="s">
        <v>94</v>
      </c>
      <c r="K57" s="41"/>
      <c r="L57" s="33"/>
      <c r="S57" s="172"/>
      <c r="T57" s="172"/>
      <c r="U57" s="172"/>
      <c r="V57" s="172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s="2" customFormat="1" ht="10.35" customHeight="1">
      <c r="A58" s="172"/>
      <c r="B58" s="15"/>
      <c r="C58" s="172"/>
      <c r="D58" s="172"/>
      <c r="E58" s="172"/>
      <c r="F58" s="172"/>
      <c r="G58" s="172"/>
      <c r="H58" s="172"/>
      <c r="I58" s="172"/>
      <c r="J58" s="172"/>
      <c r="K58" s="172"/>
      <c r="L58" s="33"/>
      <c r="S58" s="172"/>
      <c r="T58" s="172"/>
      <c r="U58" s="172"/>
      <c r="V58" s="172"/>
      <c r="W58" s="14"/>
      <c r="X58" s="14"/>
      <c r="Y58" s="14"/>
      <c r="Z58" s="14"/>
      <c r="AA58" s="14"/>
      <c r="AB58" s="14"/>
      <c r="AC58" s="14"/>
      <c r="AD58" s="14"/>
      <c r="AE58" s="14"/>
    </row>
    <row r="59" spans="1:47" s="2" customFormat="1" ht="22.9" customHeight="1">
      <c r="A59" s="172"/>
      <c r="B59" s="15"/>
      <c r="C59" s="49" t="s">
        <v>68</v>
      </c>
      <c r="D59" s="172"/>
      <c r="E59" s="172"/>
      <c r="F59" s="172"/>
      <c r="G59" s="172"/>
      <c r="H59" s="172"/>
      <c r="I59" s="172"/>
      <c r="J59" s="30">
        <f>J84</f>
        <v>0</v>
      </c>
      <c r="K59" s="172"/>
      <c r="L59" s="33"/>
      <c r="S59" s="172"/>
      <c r="T59" s="172"/>
      <c r="U59" s="172"/>
      <c r="V59" s="172"/>
      <c r="W59" s="14"/>
      <c r="X59" s="14"/>
      <c r="Y59" s="14"/>
      <c r="Z59" s="14"/>
      <c r="AA59" s="14"/>
      <c r="AB59" s="14"/>
      <c r="AC59" s="14"/>
      <c r="AD59" s="14"/>
      <c r="AE59" s="14"/>
      <c r="AU59" s="9" t="s">
        <v>95</v>
      </c>
    </row>
    <row r="60" spans="2:12" s="4" customFormat="1" ht="24.95" customHeight="1">
      <c r="B60" s="50"/>
      <c r="D60" s="51" t="s">
        <v>192</v>
      </c>
      <c r="E60" s="52"/>
      <c r="F60" s="52"/>
      <c r="G60" s="52"/>
      <c r="H60" s="52"/>
      <c r="I60" s="52"/>
      <c r="J60" s="53">
        <f>J85</f>
        <v>0</v>
      </c>
      <c r="L60" s="50"/>
    </row>
    <row r="61" spans="2:12" s="5" customFormat="1" ht="19.9" customHeight="1">
      <c r="B61" s="54"/>
      <c r="D61" s="55" t="s">
        <v>193</v>
      </c>
      <c r="E61" s="56"/>
      <c r="F61" s="56"/>
      <c r="G61" s="56"/>
      <c r="H61" s="56"/>
      <c r="I61" s="56"/>
      <c r="J61" s="57">
        <f>J86</f>
        <v>0</v>
      </c>
      <c r="L61" s="54"/>
    </row>
    <row r="62" spans="2:12" s="5" customFormat="1" ht="19.9" customHeight="1">
      <c r="B62" s="54"/>
      <c r="D62" s="55" t="s">
        <v>194</v>
      </c>
      <c r="E62" s="56"/>
      <c r="F62" s="56"/>
      <c r="G62" s="56"/>
      <c r="H62" s="56"/>
      <c r="I62" s="56"/>
      <c r="J62" s="57">
        <f>J93</f>
        <v>0</v>
      </c>
      <c r="L62" s="54"/>
    </row>
    <row r="63" spans="2:12" s="5" customFormat="1" ht="19.9" customHeight="1">
      <c r="B63" s="54"/>
      <c r="D63" s="55" t="s">
        <v>195</v>
      </c>
      <c r="E63" s="56"/>
      <c r="F63" s="56"/>
      <c r="G63" s="56"/>
      <c r="H63" s="56"/>
      <c r="I63" s="56"/>
      <c r="J63" s="57">
        <f>J95</f>
        <v>0</v>
      </c>
      <c r="L63" s="54"/>
    </row>
    <row r="64" spans="2:12" s="5" customFormat="1" ht="19.9" customHeight="1">
      <c r="B64" s="54"/>
      <c r="D64" s="55" t="s">
        <v>196</v>
      </c>
      <c r="E64" s="56"/>
      <c r="F64" s="56"/>
      <c r="G64" s="56"/>
      <c r="H64" s="56"/>
      <c r="I64" s="56"/>
      <c r="J64" s="57">
        <f>J97</f>
        <v>0</v>
      </c>
      <c r="L64" s="54"/>
    </row>
    <row r="65" spans="1:31" s="2" customFormat="1" ht="21.75" customHeight="1">
      <c r="A65" s="172"/>
      <c r="B65" s="15"/>
      <c r="C65" s="172"/>
      <c r="D65" s="172"/>
      <c r="E65" s="172"/>
      <c r="F65" s="172"/>
      <c r="G65" s="172"/>
      <c r="H65" s="172"/>
      <c r="I65" s="172"/>
      <c r="J65" s="172"/>
      <c r="K65" s="172"/>
      <c r="L65" s="33"/>
      <c r="S65" s="172"/>
      <c r="T65" s="172"/>
      <c r="U65" s="172"/>
      <c r="V65" s="172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s="2" customFormat="1" ht="6.95" customHeight="1">
      <c r="A66" s="17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33"/>
      <c r="S66" s="172"/>
      <c r="T66" s="172"/>
      <c r="U66" s="172"/>
      <c r="V66" s="172"/>
      <c r="W66" s="14"/>
      <c r="X66" s="14"/>
      <c r="Y66" s="14"/>
      <c r="Z66" s="14"/>
      <c r="AA66" s="14"/>
      <c r="AB66" s="14"/>
      <c r="AC66" s="14"/>
      <c r="AD66" s="14"/>
      <c r="AE66" s="14"/>
    </row>
    <row r="67" spans="1:22" ht="12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</row>
    <row r="68" spans="1:22" ht="12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</row>
    <row r="69" spans="1:22" ht="1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</row>
    <row r="70" spans="1:31" s="2" customFormat="1" ht="6.95" customHeight="1">
      <c r="A70" s="172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33"/>
      <c r="S70" s="172"/>
      <c r="T70" s="172"/>
      <c r="U70" s="172"/>
      <c r="V70" s="172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s="2" customFormat="1" ht="24.95" customHeight="1">
      <c r="A71" s="172"/>
      <c r="B71" s="15"/>
      <c r="C71" s="13" t="s">
        <v>98</v>
      </c>
      <c r="D71" s="172"/>
      <c r="E71" s="172"/>
      <c r="F71" s="172"/>
      <c r="G71" s="172"/>
      <c r="H71" s="172"/>
      <c r="I71" s="172"/>
      <c r="J71" s="172"/>
      <c r="K71" s="172"/>
      <c r="L71" s="33"/>
      <c r="S71" s="172"/>
      <c r="T71" s="172"/>
      <c r="U71" s="172"/>
      <c r="V71" s="172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s="2" customFormat="1" ht="6.95" customHeight="1">
      <c r="A72" s="172"/>
      <c r="B72" s="15"/>
      <c r="C72" s="172"/>
      <c r="D72" s="172"/>
      <c r="E72" s="172"/>
      <c r="F72" s="172"/>
      <c r="G72" s="172"/>
      <c r="H72" s="172"/>
      <c r="I72" s="172"/>
      <c r="J72" s="172"/>
      <c r="K72" s="172"/>
      <c r="L72" s="33"/>
      <c r="S72" s="172"/>
      <c r="T72" s="172"/>
      <c r="U72" s="172"/>
      <c r="V72" s="172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s="2" customFormat="1" ht="12" customHeight="1">
      <c r="A73" s="172"/>
      <c r="B73" s="15"/>
      <c r="C73" s="173" t="s">
        <v>15</v>
      </c>
      <c r="D73" s="172"/>
      <c r="E73" s="172"/>
      <c r="F73" s="172"/>
      <c r="G73" s="172"/>
      <c r="H73" s="172"/>
      <c r="I73" s="172"/>
      <c r="J73" s="172"/>
      <c r="K73" s="172"/>
      <c r="L73" s="33"/>
      <c r="S73" s="172"/>
      <c r="T73" s="172"/>
      <c r="U73" s="172"/>
      <c r="V73" s="172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s="2" customFormat="1" ht="16.5" customHeight="1">
      <c r="A74" s="172"/>
      <c r="B74" s="15"/>
      <c r="C74" s="172"/>
      <c r="D74" s="172"/>
      <c r="E74" s="370" t="str">
        <f>E7</f>
        <v>Malé zásahy Liberec- Prostor před KD</v>
      </c>
      <c r="F74" s="371"/>
      <c r="G74" s="371"/>
      <c r="H74" s="371"/>
      <c r="I74" s="172"/>
      <c r="J74" s="172"/>
      <c r="K74" s="172"/>
      <c r="L74" s="33"/>
      <c r="S74" s="172"/>
      <c r="T74" s="172"/>
      <c r="U74" s="172"/>
      <c r="V74" s="172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s="2" customFormat="1" ht="12" customHeight="1">
      <c r="A75" s="172"/>
      <c r="B75" s="15"/>
      <c r="C75" s="173" t="s">
        <v>90</v>
      </c>
      <c r="D75" s="172"/>
      <c r="E75" s="172"/>
      <c r="F75" s="172"/>
      <c r="G75" s="172"/>
      <c r="H75" s="172"/>
      <c r="I75" s="172"/>
      <c r="J75" s="172"/>
      <c r="K75" s="172"/>
      <c r="L75" s="33"/>
      <c r="S75" s="172"/>
      <c r="T75" s="172"/>
      <c r="U75" s="172"/>
      <c r="V75" s="172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s="2" customFormat="1" ht="16.5" customHeight="1">
      <c r="A76" s="172"/>
      <c r="B76" s="15"/>
      <c r="C76" s="172"/>
      <c r="D76" s="172"/>
      <c r="E76" s="368" t="str">
        <f>E9</f>
        <v>2020-119-07 - VRN - vedlejší rozpočtové náklady</v>
      </c>
      <c r="F76" s="369"/>
      <c r="G76" s="369"/>
      <c r="H76" s="369"/>
      <c r="I76" s="172"/>
      <c r="J76" s="172"/>
      <c r="K76" s="172"/>
      <c r="L76" s="33"/>
      <c r="S76" s="172"/>
      <c r="T76" s="172"/>
      <c r="U76" s="172"/>
      <c r="V76" s="172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2" customFormat="1" ht="6.95" customHeight="1">
      <c r="A77" s="172"/>
      <c r="B77" s="15"/>
      <c r="C77" s="172"/>
      <c r="D77" s="172"/>
      <c r="E77" s="172"/>
      <c r="F77" s="172"/>
      <c r="G77" s="172"/>
      <c r="H77" s="172"/>
      <c r="I77" s="172"/>
      <c r="J77" s="172"/>
      <c r="K77" s="172"/>
      <c r="L77" s="33"/>
      <c r="S77" s="172"/>
      <c r="T77" s="172"/>
      <c r="U77" s="172"/>
      <c r="V77" s="172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s="2" customFormat="1" ht="12" customHeight="1">
      <c r="A78" s="172"/>
      <c r="B78" s="15"/>
      <c r="C78" s="173" t="s">
        <v>19</v>
      </c>
      <c r="D78" s="172"/>
      <c r="E78" s="172"/>
      <c r="F78" s="169" t="str">
        <f>F12</f>
        <v>Ul. Jánská, prostor před KD Liberec</v>
      </c>
      <c r="G78" s="172"/>
      <c r="H78" s="172"/>
      <c r="I78" s="173" t="s">
        <v>21</v>
      </c>
      <c r="J78" s="21" t="str">
        <f>IF(J12="","",J12)</f>
        <v>25. 9. 2020</v>
      </c>
      <c r="K78" s="172"/>
      <c r="L78" s="33"/>
      <c r="S78" s="172"/>
      <c r="T78" s="172"/>
      <c r="U78" s="172"/>
      <c r="V78" s="172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s="2" customFormat="1" ht="6.95" customHeight="1">
      <c r="A79" s="172"/>
      <c r="B79" s="15"/>
      <c r="C79" s="172"/>
      <c r="D79" s="172"/>
      <c r="E79" s="172"/>
      <c r="F79" s="172"/>
      <c r="G79" s="172"/>
      <c r="H79" s="172"/>
      <c r="I79" s="172"/>
      <c r="J79" s="172"/>
      <c r="K79" s="172"/>
      <c r="L79" s="33"/>
      <c r="S79" s="172"/>
      <c r="T79" s="172"/>
      <c r="U79" s="172"/>
      <c r="V79" s="172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2" customFormat="1" ht="40.15" customHeight="1">
      <c r="A80" s="172"/>
      <c r="B80" s="15"/>
      <c r="C80" s="173" t="s">
        <v>23</v>
      </c>
      <c r="D80" s="172"/>
      <c r="E80" s="172"/>
      <c r="F80" s="169" t="str">
        <f>E15</f>
        <v>STATUTÁRNÍ MĚSTO LIBEREC,nám. Dr. E. Beneše 1</v>
      </c>
      <c r="G80" s="172"/>
      <c r="H80" s="172"/>
      <c r="I80" s="173" t="s">
        <v>29</v>
      </c>
      <c r="J80" s="171" t="str">
        <f>E21</f>
        <v>TERRA FLORIDA v.o.s.Grafická 20, Praha 5</v>
      </c>
      <c r="K80" s="172"/>
      <c r="L80" s="33"/>
      <c r="S80" s="172"/>
      <c r="T80" s="172"/>
      <c r="U80" s="172"/>
      <c r="V80" s="172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s="2" customFormat="1" ht="25.7" customHeight="1">
      <c r="A81" s="172"/>
      <c r="B81" s="15"/>
      <c r="C81" s="173" t="s">
        <v>27</v>
      </c>
      <c r="D81" s="172"/>
      <c r="E81" s="172"/>
      <c r="F81" s="169" t="str">
        <f>IF(E18="","",E18)</f>
        <v xml:space="preserve"> </v>
      </c>
      <c r="G81" s="172"/>
      <c r="H81" s="172"/>
      <c r="I81" s="173" t="s">
        <v>32</v>
      </c>
      <c r="J81" s="171" t="str">
        <f>E24</f>
        <v>Ing. Dana Mlejnková</v>
      </c>
      <c r="K81" s="172"/>
      <c r="L81" s="33"/>
      <c r="S81" s="172"/>
      <c r="T81" s="172"/>
      <c r="U81" s="172"/>
      <c r="V81" s="172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2" customFormat="1" ht="10.35" customHeight="1">
      <c r="A82" s="172"/>
      <c r="B82" s="15"/>
      <c r="C82" s="172"/>
      <c r="D82" s="172"/>
      <c r="E82" s="172"/>
      <c r="F82" s="172"/>
      <c r="G82" s="172"/>
      <c r="H82" s="172"/>
      <c r="I82" s="172"/>
      <c r="J82" s="172"/>
      <c r="K82" s="172"/>
      <c r="L82" s="33"/>
      <c r="S82" s="172"/>
      <c r="T82" s="172"/>
      <c r="U82" s="172"/>
      <c r="V82" s="172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6" customFormat="1" ht="29.25" customHeight="1">
      <c r="A83" s="58"/>
      <c r="B83" s="59"/>
      <c r="C83" s="60" t="s">
        <v>99</v>
      </c>
      <c r="D83" s="61" t="s">
        <v>55</v>
      </c>
      <c r="E83" s="61" t="s">
        <v>51</v>
      </c>
      <c r="F83" s="61" t="s">
        <v>52</v>
      </c>
      <c r="G83" s="61" t="s">
        <v>100</v>
      </c>
      <c r="H83" s="61" t="s">
        <v>101</v>
      </c>
      <c r="I83" s="61" t="s">
        <v>102</v>
      </c>
      <c r="J83" s="61" t="s">
        <v>94</v>
      </c>
      <c r="K83" s="62" t="s">
        <v>103</v>
      </c>
      <c r="L83" s="63"/>
      <c r="M83" s="24" t="s">
        <v>3</v>
      </c>
      <c r="N83" s="25" t="s">
        <v>40</v>
      </c>
      <c r="O83" s="25" t="s">
        <v>104</v>
      </c>
      <c r="P83" s="25" t="s">
        <v>105</v>
      </c>
      <c r="Q83" s="25" t="s">
        <v>106</v>
      </c>
      <c r="R83" s="25" t="s">
        <v>107</v>
      </c>
      <c r="S83" s="25" t="s">
        <v>108</v>
      </c>
      <c r="T83" s="26" t="s">
        <v>109</v>
      </c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63" s="2" customFormat="1" ht="22.9" customHeight="1">
      <c r="A84" s="172"/>
      <c r="B84" s="15"/>
      <c r="C84" s="29" t="s">
        <v>110</v>
      </c>
      <c r="D84" s="172"/>
      <c r="E84" s="172"/>
      <c r="F84" s="172"/>
      <c r="G84" s="172"/>
      <c r="H84" s="172"/>
      <c r="I84" s="172"/>
      <c r="J84" s="64">
        <f>SUM(J85)</f>
        <v>0</v>
      </c>
      <c r="K84" s="172"/>
      <c r="L84" s="15"/>
      <c r="M84" s="27"/>
      <c r="N84" s="22"/>
      <c r="O84" s="28"/>
      <c r="P84" s="65" t="e">
        <f>P85</f>
        <v>#REF!</v>
      </c>
      <c r="Q84" s="28"/>
      <c r="R84" s="65" t="e">
        <f>R85</f>
        <v>#REF!</v>
      </c>
      <c r="S84" s="28"/>
      <c r="T84" s="66" t="e">
        <f>T85</f>
        <v>#REF!</v>
      </c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T84" s="9" t="s">
        <v>69</v>
      </c>
      <c r="AU84" s="9" t="s">
        <v>95</v>
      </c>
      <c r="BK84" s="67" t="e">
        <f>BK85</f>
        <v>#REF!</v>
      </c>
    </row>
    <row r="85" spans="2:63" s="7" customFormat="1" ht="25.9" customHeight="1">
      <c r="B85" s="68"/>
      <c r="D85" s="69" t="s">
        <v>69</v>
      </c>
      <c r="E85" s="70" t="s">
        <v>197</v>
      </c>
      <c r="F85" s="70" t="s">
        <v>198</v>
      </c>
      <c r="J85" s="71">
        <f>SUM(J86+J93+J95+J97)</f>
        <v>0</v>
      </c>
      <c r="L85" s="68"/>
      <c r="M85" s="72"/>
      <c r="N85" s="73"/>
      <c r="O85" s="73"/>
      <c r="P85" s="74" t="e">
        <f>#REF!+P86+P92+P93+P95+P97</f>
        <v>#REF!</v>
      </c>
      <c r="Q85" s="73"/>
      <c r="R85" s="74" t="e">
        <f>#REF!+R86+R92+R93+R95+R97</f>
        <v>#REF!</v>
      </c>
      <c r="S85" s="73"/>
      <c r="T85" s="75" t="e">
        <f>#REF!+T86+T92+T93+T95+T97</f>
        <v>#REF!</v>
      </c>
      <c r="AR85" s="69" t="s">
        <v>122</v>
      </c>
      <c r="AT85" s="76" t="s">
        <v>69</v>
      </c>
      <c r="AU85" s="76" t="s">
        <v>70</v>
      </c>
      <c r="AY85" s="69" t="s">
        <v>113</v>
      </c>
      <c r="BK85" s="77" t="e">
        <f>#REF!+BK86+BK92+BK93+BK95+BK97</f>
        <v>#REF!</v>
      </c>
    </row>
    <row r="86" spans="2:63" s="7" customFormat="1" ht="22.9" customHeight="1">
      <c r="B86" s="68"/>
      <c r="D86" s="69" t="s">
        <v>69</v>
      </c>
      <c r="E86" s="78" t="s">
        <v>200</v>
      </c>
      <c r="F86" s="78" t="s">
        <v>201</v>
      </c>
      <c r="J86" s="79">
        <f>BK86</f>
        <v>0</v>
      </c>
      <c r="L86" s="68"/>
      <c r="M86" s="72"/>
      <c r="N86" s="73"/>
      <c r="O86" s="73"/>
      <c r="P86" s="74">
        <f>SUM(P87:P91)</f>
        <v>0</v>
      </c>
      <c r="Q86" s="73"/>
      <c r="R86" s="74">
        <f>SUM(R87:R91)</f>
        <v>0</v>
      </c>
      <c r="S86" s="73"/>
      <c r="T86" s="75">
        <f>SUM(T87:T91)</f>
        <v>0</v>
      </c>
      <c r="AR86" s="69" t="s">
        <v>122</v>
      </c>
      <c r="AT86" s="76" t="s">
        <v>69</v>
      </c>
      <c r="AU86" s="76" t="s">
        <v>76</v>
      </c>
      <c r="AY86" s="69" t="s">
        <v>113</v>
      </c>
      <c r="BK86" s="77">
        <f>SUM(BK87:BK91)</f>
        <v>0</v>
      </c>
    </row>
    <row r="87" spans="1:65" s="2" customFormat="1" ht="14.45" customHeight="1">
      <c r="A87" s="186"/>
      <c r="B87" s="187"/>
      <c r="C87" s="258" t="s">
        <v>120</v>
      </c>
      <c r="D87" s="258" t="s">
        <v>115</v>
      </c>
      <c r="E87" s="259" t="s">
        <v>202</v>
      </c>
      <c r="F87" s="260" t="s">
        <v>203</v>
      </c>
      <c r="G87" s="261" t="s">
        <v>190</v>
      </c>
      <c r="H87" s="262">
        <v>0.008</v>
      </c>
      <c r="I87" s="263">
        <f>SUM('2020-119-04 - SO 04 Mobiliář'!J88)</f>
        <v>0</v>
      </c>
      <c r="J87" s="263">
        <f>ROUND(I87*H87,2)</f>
        <v>0</v>
      </c>
      <c r="K87" s="260" t="s">
        <v>117</v>
      </c>
      <c r="L87" s="15"/>
      <c r="M87" s="81" t="s">
        <v>3</v>
      </c>
      <c r="N87" s="82" t="s">
        <v>41</v>
      </c>
      <c r="O87" s="83">
        <v>0</v>
      </c>
      <c r="P87" s="83">
        <f>O87*H87</f>
        <v>0</v>
      </c>
      <c r="Q87" s="83">
        <v>0</v>
      </c>
      <c r="R87" s="83">
        <f>Q87*H87</f>
        <v>0</v>
      </c>
      <c r="S87" s="83">
        <v>0</v>
      </c>
      <c r="T87" s="84">
        <f>S87*H87</f>
        <v>0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R87" s="85" t="s">
        <v>199</v>
      </c>
      <c r="AT87" s="85" t="s">
        <v>115</v>
      </c>
      <c r="AU87" s="85" t="s">
        <v>78</v>
      </c>
      <c r="AY87" s="9" t="s">
        <v>113</v>
      </c>
      <c r="BE87" s="86">
        <f>IF(N87="základní",J87,0)</f>
        <v>0</v>
      </c>
      <c r="BF87" s="86">
        <f>IF(N87="snížená",J87,0)</f>
        <v>0</v>
      </c>
      <c r="BG87" s="86">
        <f>IF(N87="zákl. přenesená",J87,0)</f>
        <v>0</v>
      </c>
      <c r="BH87" s="86">
        <f>IF(N87="sníž. přenesená",J87,0)</f>
        <v>0</v>
      </c>
      <c r="BI87" s="86">
        <f>IF(N87="nulová",J87,0)</f>
        <v>0</v>
      </c>
      <c r="BJ87" s="9" t="s">
        <v>76</v>
      </c>
      <c r="BK87" s="86">
        <f>ROUND(I87*H87,2)</f>
        <v>0</v>
      </c>
      <c r="BL87" s="9" t="s">
        <v>199</v>
      </c>
      <c r="BM87" s="85" t="s">
        <v>204</v>
      </c>
    </row>
    <row r="88" spans="1:65" s="2" customFormat="1" ht="14.45" customHeight="1">
      <c r="A88" s="186"/>
      <c r="B88" s="187"/>
      <c r="C88" s="258" t="s">
        <v>118</v>
      </c>
      <c r="D88" s="258" t="s">
        <v>115</v>
      </c>
      <c r="E88" s="259" t="s">
        <v>205</v>
      </c>
      <c r="F88" s="260" t="s">
        <v>206</v>
      </c>
      <c r="G88" s="261" t="s">
        <v>190</v>
      </c>
      <c r="H88" s="262">
        <v>0.01</v>
      </c>
      <c r="I88" s="263">
        <f>SUM('2020-119-04 - SO 04 Mobiliář'!J88)</f>
        <v>0</v>
      </c>
      <c r="J88" s="263">
        <f>ROUND(I88*H88,2)</f>
        <v>0</v>
      </c>
      <c r="K88" s="260" t="s">
        <v>117</v>
      </c>
      <c r="L88" s="15"/>
      <c r="M88" s="81" t="s">
        <v>3</v>
      </c>
      <c r="N88" s="82" t="s">
        <v>41</v>
      </c>
      <c r="O88" s="83">
        <v>0</v>
      </c>
      <c r="P88" s="83">
        <f>O88*H88</f>
        <v>0</v>
      </c>
      <c r="Q88" s="83">
        <v>0</v>
      </c>
      <c r="R88" s="83">
        <f>Q88*H88</f>
        <v>0</v>
      </c>
      <c r="S88" s="83">
        <v>0</v>
      </c>
      <c r="T88" s="84">
        <f>S88*H88</f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R88" s="85" t="s">
        <v>199</v>
      </c>
      <c r="AT88" s="85" t="s">
        <v>115</v>
      </c>
      <c r="AU88" s="85" t="s">
        <v>78</v>
      </c>
      <c r="AY88" s="9" t="s">
        <v>113</v>
      </c>
      <c r="BE88" s="86">
        <f>IF(N88="základní",J88,0)</f>
        <v>0</v>
      </c>
      <c r="BF88" s="86">
        <f>IF(N88="snížená",J88,0)</f>
        <v>0</v>
      </c>
      <c r="BG88" s="86">
        <f>IF(N88="zákl. přenesená",J88,0)</f>
        <v>0</v>
      </c>
      <c r="BH88" s="86">
        <f>IF(N88="sníž. přenesená",J88,0)</f>
        <v>0</v>
      </c>
      <c r="BI88" s="86">
        <f>IF(N88="nulová",J88,0)</f>
        <v>0</v>
      </c>
      <c r="BJ88" s="9" t="s">
        <v>76</v>
      </c>
      <c r="BK88" s="86">
        <f>ROUND(I88*H88,2)</f>
        <v>0</v>
      </c>
      <c r="BL88" s="9" t="s">
        <v>199</v>
      </c>
      <c r="BM88" s="85" t="s">
        <v>207</v>
      </c>
    </row>
    <row r="89" spans="1:65" s="2" customFormat="1" ht="14.45" customHeight="1">
      <c r="A89" s="186"/>
      <c r="B89" s="187"/>
      <c r="C89" s="258" t="s">
        <v>122</v>
      </c>
      <c r="D89" s="258" t="s">
        <v>115</v>
      </c>
      <c r="E89" s="259" t="s">
        <v>208</v>
      </c>
      <c r="F89" s="260" t="s">
        <v>209</v>
      </c>
      <c r="G89" s="261" t="s">
        <v>184</v>
      </c>
      <c r="H89" s="262">
        <v>1</v>
      </c>
      <c r="I89" s="80"/>
      <c r="J89" s="263">
        <f>ROUND(I89*H89,2)</f>
        <v>0</v>
      </c>
      <c r="K89" s="260" t="s">
        <v>117</v>
      </c>
      <c r="L89" s="15"/>
      <c r="M89" s="81" t="s">
        <v>3</v>
      </c>
      <c r="N89" s="82" t="s">
        <v>41</v>
      </c>
      <c r="O89" s="83">
        <v>0</v>
      </c>
      <c r="P89" s="83">
        <f>O89*H89</f>
        <v>0</v>
      </c>
      <c r="Q89" s="83">
        <v>0</v>
      </c>
      <c r="R89" s="83">
        <f>Q89*H89</f>
        <v>0</v>
      </c>
      <c r="S89" s="83">
        <v>0</v>
      </c>
      <c r="T89" s="84">
        <f>S89*H89</f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R89" s="85" t="s">
        <v>118</v>
      </c>
      <c r="AT89" s="85" t="s">
        <v>115</v>
      </c>
      <c r="AU89" s="85" t="s">
        <v>78</v>
      </c>
      <c r="AY89" s="9" t="s">
        <v>113</v>
      </c>
      <c r="BE89" s="86">
        <f>IF(N89="základní",J89,0)</f>
        <v>0</v>
      </c>
      <c r="BF89" s="86">
        <f>IF(N89="snížená",J89,0)</f>
        <v>0</v>
      </c>
      <c r="BG89" s="86">
        <f>IF(N89="zákl. přenesená",J89,0)</f>
        <v>0</v>
      </c>
      <c r="BH89" s="86">
        <f>IF(N89="sníž. přenesená",J89,0)</f>
        <v>0</v>
      </c>
      <c r="BI89" s="86">
        <f>IF(N89="nulová",J89,0)</f>
        <v>0</v>
      </c>
      <c r="BJ89" s="9" t="s">
        <v>76</v>
      </c>
      <c r="BK89" s="86">
        <f>ROUND(I89*H89,2)</f>
        <v>0</v>
      </c>
      <c r="BL89" s="9" t="s">
        <v>118</v>
      </c>
      <c r="BM89" s="85" t="s">
        <v>210</v>
      </c>
    </row>
    <row r="90" spans="1:65" s="2" customFormat="1" ht="14.45" customHeight="1">
      <c r="A90" s="186"/>
      <c r="B90" s="187"/>
      <c r="C90" s="258" t="s">
        <v>123</v>
      </c>
      <c r="D90" s="258" t="s">
        <v>115</v>
      </c>
      <c r="E90" s="259" t="s">
        <v>211</v>
      </c>
      <c r="F90" s="260" t="s">
        <v>212</v>
      </c>
      <c r="G90" s="261" t="s">
        <v>184</v>
      </c>
      <c r="H90" s="262">
        <v>1</v>
      </c>
      <c r="I90" s="80"/>
      <c r="J90" s="263">
        <f>ROUND(I90*H90,2)</f>
        <v>0</v>
      </c>
      <c r="K90" s="260" t="s">
        <v>117</v>
      </c>
      <c r="L90" s="15"/>
      <c r="M90" s="81" t="s">
        <v>3</v>
      </c>
      <c r="N90" s="82" t="s">
        <v>41</v>
      </c>
      <c r="O90" s="83">
        <v>0</v>
      </c>
      <c r="P90" s="83">
        <f>O90*H90</f>
        <v>0</v>
      </c>
      <c r="Q90" s="83">
        <v>0</v>
      </c>
      <c r="R90" s="83">
        <f>Q90*H90</f>
        <v>0</v>
      </c>
      <c r="S90" s="83">
        <v>0</v>
      </c>
      <c r="T90" s="84">
        <f>S90*H90</f>
        <v>0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R90" s="85" t="s">
        <v>199</v>
      </c>
      <c r="AT90" s="85" t="s">
        <v>115</v>
      </c>
      <c r="AU90" s="85" t="s">
        <v>78</v>
      </c>
      <c r="AY90" s="9" t="s">
        <v>113</v>
      </c>
      <c r="BE90" s="86">
        <f>IF(N90="základní",J90,0)</f>
        <v>0</v>
      </c>
      <c r="BF90" s="86">
        <f>IF(N90="snížená",J90,0)</f>
        <v>0</v>
      </c>
      <c r="BG90" s="86">
        <f>IF(N90="zákl. přenesená",J90,0)</f>
        <v>0</v>
      </c>
      <c r="BH90" s="86">
        <f>IF(N90="sníž. přenesená",J90,0)</f>
        <v>0</v>
      </c>
      <c r="BI90" s="86">
        <f>IF(N90="nulová",J90,0)</f>
        <v>0</v>
      </c>
      <c r="BJ90" s="9" t="s">
        <v>76</v>
      </c>
      <c r="BK90" s="86">
        <f>ROUND(I90*H90,2)</f>
        <v>0</v>
      </c>
      <c r="BL90" s="9" t="s">
        <v>199</v>
      </c>
      <c r="BM90" s="85" t="s">
        <v>213</v>
      </c>
    </row>
    <row r="91" spans="1:65" s="2" customFormat="1" ht="14.45" customHeight="1">
      <c r="A91" s="186"/>
      <c r="B91" s="187"/>
      <c r="C91" s="258" t="s">
        <v>124</v>
      </c>
      <c r="D91" s="258" t="s">
        <v>115</v>
      </c>
      <c r="E91" s="259" t="s">
        <v>214</v>
      </c>
      <c r="F91" s="260" t="s">
        <v>215</v>
      </c>
      <c r="G91" s="261" t="s">
        <v>184</v>
      </c>
      <c r="H91" s="262">
        <v>1</v>
      </c>
      <c r="I91" s="80"/>
      <c r="J91" s="263">
        <f>ROUND(I91*H91,2)</f>
        <v>0</v>
      </c>
      <c r="K91" s="260" t="s">
        <v>117</v>
      </c>
      <c r="L91" s="15"/>
      <c r="M91" s="81" t="s">
        <v>3</v>
      </c>
      <c r="N91" s="82" t="s">
        <v>41</v>
      </c>
      <c r="O91" s="83">
        <v>0</v>
      </c>
      <c r="P91" s="83">
        <f>O91*H91</f>
        <v>0</v>
      </c>
      <c r="Q91" s="83">
        <v>0</v>
      </c>
      <c r="R91" s="83">
        <f>Q91*H91</f>
        <v>0</v>
      </c>
      <c r="S91" s="83">
        <v>0</v>
      </c>
      <c r="T91" s="84">
        <f>S91*H91</f>
        <v>0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R91" s="85" t="s">
        <v>199</v>
      </c>
      <c r="AT91" s="85" t="s">
        <v>115</v>
      </c>
      <c r="AU91" s="85" t="s">
        <v>78</v>
      </c>
      <c r="AY91" s="9" t="s">
        <v>113</v>
      </c>
      <c r="BE91" s="86">
        <f>IF(N91="základní",J91,0)</f>
        <v>0</v>
      </c>
      <c r="BF91" s="86">
        <f>IF(N91="snížená",J91,0)</f>
        <v>0</v>
      </c>
      <c r="BG91" s="86">
        <f>IF(N91="zákl. přenesená",J91,0)</f>
        <v>0</v>
      </c>
      <c r="BH91" s="86">
        <f>IF(N91="sníž. přenesená",J91,0)</f>
        <v>0</v>
      </c>
      <c r="BI91" s="86">
        <f>IF(N91="nulová",J91,0)</f>
        <v>0</v>
      </c>
      <c r="BJ91" s="9" t="s">
        <v>76</v>
      </c>
      <c r="BK91" s="86">
        <f>ROUND(I91*H91,2)</f>
        <v>0</v>
      </c>
      <c r="BL91" s="9" t="s">
        <v>199</v>
      </c>
      <c r="BM91" s="85" t="s">
        <v>216</v>
      </c>
    </row>
    <row r="92" spans="1:63" s="7" customFormat="1" ht="22.9" customHeight="1">
      <c r="A92" s="245"/>
      <c r="B92" s="246"/>
      <c r="C92" s="245"/>
      <c r="D92" s="247"/>
      <c r="E92" s="256"/>
      <c r="F92" s="256"/>
      <c r="G92" s="245"/>
      <c r="H92" s="245"/>
      <c r="I92" s="245"/>
      <c r="J92" s="257"/>
      <c r="K92" s="245"/>
      <c r="L92" s="68"/>
      <c r="M92" s="72"/>
      <c r="N92" s="73"/>
      <c r="O92" s="73"/>
      <c r="P92" s="74" t="e">
        <f>SUM(#REF!)</f>
        <v>#REF!</v>
      </c>
      <c r="Q92" s="73"/>
      <c r="R92" s="74" t="e">
        <f>SUM(#REF!)</f>
        <v>#REF!</v>
      </c>
      <c r="S92" s="73"/>
      <c r="T92" s="75" t="e">
        <f>SUM(#REF!)</f>
        <v>#REF!</v>
      </c>
      <c r="AR92" s="69" t="s">
        <v>122</v>
      </c>
      <c r="AT92" s="76" t="s">
        <v>69</v>
      </c>
      <c r="AU92" s="76" t="s">
        <v>76</v>
      </c>
      <c r="AY92" s="69" t="s">
        <v>113</v>
      </c>
      <c r="BK92" s="77" t="e">
        <f>SUM(#REF!)</f>
        <v>#REF!</v>
      </c>
    </row>
    <row r="93" spans="1:63" s="7" customFormat="1" ht="22.9" customHeight="1">
      <c r="A93" s="245"/>
      <c r="B93" s="246"/>
      <c r="C93" s="245"/>
      <c r="D93" s="247" t="s">
        <v>69</v>
      </c>
      <c r="E93" s="256" t="s">
        <v>217</v>
      </c>
      <c r="F93" s="256" t="s">
        <v>218</v>
      </c>
      <c r="G93" s="245"/>
      <c r="H93" s="245"/>
      <c r="I93" s="245"/>
      <c r="J93" s="257">
        <f>BK93</f>
        <v>0</v>
      </c>
      <c r="K93" s="245"/>
      <c r="L93" s="68"/>
      <c r="M93" s="72"/>
      <c r="N93" s="73"/>
      <c r="O93" s="73"/>
      <c r="P93" s="74">
        <f>P94</f>
        <v>0</v>
      </c>
      <c r="Q93" s="73"/>
      <c r="R93" s="74">
        <f>R94</f>
        <v>0</v>
      </c>
      <c r="S93" s="73"/>
      <c r="T93" s="75">
        <f>T94</f>
        <v>0</v>
      </c>
      <c r="AR93" s="69" t="s">
        <v>122</v>
      </c>
      <c r="AT93" s="76" t="s">
        <v>69</v>
      </c>
      <c r="AU93" s="76" t="s">
        <v>76</v>
      </c>
      <c r="AY93" s="69" t="s">
        <v>113</v>
      </c>
      <c r="BK93" s="77">
        <f>BK94</f>
        <v>0</v>
      </c>
    </row>
    <row r="94" spans="1:65" s="2" customFormat="1" ht="14.45" customHeight="1">
      <c r="A94" s="186"/>
      <c r="B94" s="187"/>
      <c r="C94" s="258" t="s">
        <v>126</v>
      </c>
      <c r="D94" s="258" t="s">
        <v>115</v>
      </c>
      <c r="E94" s="259" t="s">
        <v>219</v>
      </c>
      <c r="F94" s="260" t="s">
        <v>220</v>
      </c>
      <c r="G94" s="261" t="s">
        <v>190</v>
      </c>
      <c r="H94" s="262">
        <v>0.08</v>
      </c>
      <c r="I94" s="263">
        <f>SUM('2020-119-04 - SO 04 Mobiliář'!J88)</f>
        <v>0</v>
      </c>
      <c r="J94" s="263">
        <f>ROUND(I94*H94,2)</f>
        <v>0</v>
      </c>
      <c r="K94" s="260" t="s">
        <v>117</v>
      </c>
      <c r="L94" s="15"/>
      <c r="M94" s="81" t="s">
        <v>3</v>
      </c>
      <c r="N94" s="82" t="s">
        <v>41</v>
      </c>
      <c r="O94" s="83">
        <v>0</v>
      </c>
      <c r="P94" s="83">
        <f>O94*H94</f>
        <v>0</v>
      </c>
      <c r="Q94" s="83">
        <v>0</v>
      </c>
      <c r="R94" s="83">
        <f>Q94*H94</f>
        <v>0</v>
      </c>
      <c r="S94" s="83">
        <v>0</v>
      </c>
      <c r="T94" s="84">
        <f>S94*H94</f>
        <v>0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R94" s="85" t="s">
        <v>199</v>
      </c>
      <c r="AT94" s="85" t="s">
        <v>115</v>
      </c>
      <c r="AU94" s="85" t="s">
        <v>78</v>
      </c>
      <c r="AY94" s="9" t="s">
        <v>113</v>
      </c>
      <c r="BE94" s="86">
        <f>IF(N94="základní",J94,0)</f>
        <v>0</v>
      </c>
      <c r="BF94" s="86">
        <f>IF(N94="snížená",J94,0)</f>
        <v>0</v>
      </c>
      <c r="BG94" s="86">
        <f>IF(N94="zákl. přenesená",J94,0)</f>
        <v>0</v>
      </c>
      <c r="BH94" s="86">
        <f>IF(N94="sníž. přenesená",J94,0)</f>
        <v>0</v>
      </c>
      <c r="BI94" s="86">
        <f>IF(N94="nulová",J94,0)</f>
        <v>0</v>
      </c>
      <c r="BJ94" s="9" t="s">
        <v>76</v>
      </c>
      <c r="BK94" s="86">
        <f>ROUND(I94*H94,2)</f>
        <v>0</v>
      </c>
      <c r="BL94" s="9" t="s">
        <v>199</v>
      </c>
      <c r="BM94" s="85" t="s">
        <v>221</v>
      </c>
    </row>
    <row r="95" spans="1:63" s="7" customFormat="1" ht="22.9" customHeight="1">
      <c r="A95" s="245"/>
      <c r="B95" s="246"/>
      <c r="C95" s="245"/>
      <c r="D95" s="247" t="s">
        <v>69</v>
      </c>
      <c r="E95" s="256" t="s">
        <v>222</v>
      </c>
      <c r="F95" s="256" t="s">
        <v>223</v>
      </c>
      <c r="G95" s="245"/>
      <c r="H95" s="245"/>
      <c r="I95" s="245"/>
      <c r="J95" s="257">
        <f>BK95</f>
        <v>0</v>
      </c>
      <c r="K95" s="245"/>
      <c r="L95" s="68"/>
      <c r="M95" s="72"/>
      <c r="N95" s="73"/>
      <c r="O95" s="73"/>
      <c r="P95" s="74">
        <f>P96</f>
        <v>0</v>
      </c>
      <c r="Q95" s="73"/>
      <c r="R95" s="74">
        <f>R96</f>
        <v>0</v>
      </c>
      <c r="S95" s="73"/>
      <c r="T95" s="75">
        <f>T96</f>
        <v>0</v>
      </c>
      <c r="AR95" s="69" t="s">
        <v>122</v>
      </c>
      <c r="AT95" s="76" t="s">
        <v>69</v>
      </c>
      <c r="AU95" s="76" t="s">
        <v>76</v>
      </c>
      <c r="AY95" s="69" t="s">
        <v>113</v>
      </c>
      <c r="BK95" s="77">
        <f>BK96</f>
        <v>0</v>
      </c>
    </row>
    <row r="96" spans="1:65" s="2" customFormat="1" ht="14.45" customHeight="1">
      <c r="A96" s="186"/>
      <c r="B96" s="187"/>
      <c r="C96" s="258" t="s">
        <v>114</v>
      </c>
      <c r="D96" s="258" t="s">
        <v>115</v>
      </c>
      <c r="E96" s="259" t="s">
        <v>224</v>
      </c>
      <c r="F96" s="260" t="s">
        <v>225</v>
      </c>
      <c r="G96" s="261" t="s">
        <v>190</v>
      </c>
      <c r="H96" s="262">
        <v>0.025</v>
      </c>
      <c r="I96" s="263">
        <f>SUM('2020-119-04 - SO 04 Mobiliář'!J88)</f>
        <v>0</v>
      </c>
      <c r="J96" s="263">
        <f>ROUND(I96*H96,2)</f>
        <v>0</v>
      </c>
      <c r="K96" s="260" t="s">
        <v>117</v>
      </c>
      <c r="L96" s="15"/>
      <c r="M96" s="81" t="s">
        <v>3</v>
      </c>
      <c r="N96" s="82" t="s">
        <v>41</v>
      </c>
      <c r="O96" s="83">
        <v>0</v>
      </c>
      <c r="P96" s="83">
        <f>O96*H96</f>
        <v>0</v>
      </c>
      <c r="Q96" s="83">
        <v>0</v>
      </c>
      <c r="R96" s="83">
        <f>Q96*H96</f>
        <v>0</v>
      </c>
      <c r="S96" s="83">
        <v>0</v>
      </c>
      <c r="T96" s="84">
        <f>S96*H96</f>
        <v>0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R96" s="85" t="s">
        <v>199</v>
      </c>
      <c r="AT96" s="85" t="s">
        <v>115</v>
      </c>
      <c r="AU96" s="85" t="s">
        <v>78</v>
      </c>
      <c r="AY96" s="9" t="s">
        <v>113</v>
      </c>
      <c r="BE96" s="86">
        <f>IF(N96="základní",J96,0)</f>
        <v>0</v>
      </c>
      <c r="BF96" s="86">
        <f>IF(N96="snížená",J96,0)</f>
        <v>0</v>
      </c>
      <c r="BG96" s="86">
        <f>IF(N96="zákl. přenesená",J96,0)</f>
        <v>0</v>
      </c>
      <c r="BH96" s="86">
        <f>IF(N96="sníž. přenesená",J96,0)</f>
        <v>0</v>
      </c>
      <c r="BI96" s="86">
        <f>IF(N96="nulová",J96,0)</f>
        <v>0</v>
      </c>
      <c r="BJ96" s="9" t="s">
        <v>76</v>
      </c>
      <c r="BK96" s="86">
        <f>ROUND(I96*H96,2)</f>
        <v>0</v>
      </c>
      <c r="BL96" s="9" t="s">
        <v>199</v>
      </c>
      <c r="BM96" s="85" t="s">
        <v>226</v>
      </c>
    </row>
    <row r="97" spans="1:63" s="7" customFormat="1" ht="22.9" customHeight="1">
      <c r="A97" s="245"/>
      <c r="B97" s="246"/>
      <c r="C97" s="245"/>
      <c r="D97" s="247" t="s">
        <v>69</v>
      </c>
      <c r="E97" s="256" t="s">
        <v>227</v>
      </c>
      <c r="F97" s="256" t="s">
        <v>228</v>
      </c>
      <c r="G97" s="245"/>
      <c r="H97" s="245"/>
      <c r="I97" s="245"/>
      <c r="J97" s="257">
        <f>BK97</f>
        <v>0</v>
      </c>
      <c r="K97" s="245"/>
      <c r="L97" s="68"/>
      <c r="M97" s="72"/>
      <c r="N97" s="73"/>
      <c r="O97" s="73"/>
      <c r="P97" s="74">
        <f>P98</f>
        <v>0</v>
      </c>
      <c r="Q97" s="73"/>
      <c r="R97" s="74">
        <f>R98</f>
        <v>0</v>
      </c>
      <c r="S97" s="73"/>
      <c r="T97" s="75">
        <f>T98</f>
        <v>0</v>
      </c>
      <c r="AR97" s="69" t="s">
        <v>122</v>
      </c>
      <c r="AT97" s="76" t="s">
        <v>69</v>
      </c>
      <c r="AU97" s="76" t="s">
        <v>76</v>
      </c>
      <c r="AY97" s="69" t="s">
        <v>113</v>
      </c>
      <c r="BK97" s="77">
        <f>BK98</f>
        <v>0</v>
      </c>
    </row>
    <row r="98" spans="1:65" s="2" customFormat="1" ht="14.45" customHeight="1">
      <c r="A98" s="186"/>
      <c r="B98" s="187"/>
      <c r="C98" s="258" t="s">
        <v>128</v>
      </c>
      <c r="D98" s="258" t="s">
        <v>115</v>
      </c>
      <c r="E98" s="259" t="s">
        <v>229</v>
      </c>
      <c r="F98" s="260" t="s">
        <v>230</v>
      </c>
      <c r="G98" s="261" t="s">
        <v>190</v>
      </c>
      <c r="H98" s="262">
        <v>0.005</v>
      </c>
      <c r="I98" s="263">
        <f>SUM('2020-119-04 - SO 04 Mobiliář'!J88)</f>
        <v>0</v>
      </c>
      <c r="J98" s="263">
        <f>ROUND(I98*H98,2)</f>
        <v>0</v>
      </c>
      <c r="K98" s="260" t="s">
        <v>117</v>
      </c>
      <c r="L98" s="15"/>
      <c r="M98" s="87" t="s">
        <v>3</v>
      </c>
      <c r="N98" s="88" t="s">
        <v>41</v>
      </c>
      <c r="O98" s="89">
        <v>0</v>
      </c>
      <c r="P98" s="89">
        <f>O98*H98</f>
        <v>0</v>
      </c>
      <c r="Q98" s="89">
        <v>0</v>
      </c>
      <c r="R98" s="89">
        <f>Q98*H98</f>
        <v>0</v>
      </c>
      <c r="S98" s="89">
        <v>0</v>
      </c>
      <c r="T98" s="90">
        <f>S98*H98</f>
        <v>0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R98" s="85" t="s">
        <v>199</v>
      </c>
      <c r="AT98" s="85" t="s">
        <v>115</v>
      </c>
      <c r="AU98" s="85" t="s">
        <v>78</v>
      </c>
      <c r="AY98" s="9" t="s">
        <v>113</v>
      </c>
      <c r="BE98" s="86">
        <f>IF(N98="základní",J98,0)</f>
        <v>0</v>
      </c>
      <c r="BF98" s="86">
        <f>IF(N98="snížená",J98,0)</f>
        <v>0</v>
      </c>
      <c r="BG98" s="86">
        <f>IF(N98="zákl. přenesená",J98,0)</f>
        <v>0</v>
      </c>
      <c r="BH98" s="86">
        <f>IF(N98="sníž. přenesená",J98,0)</f>
        <v>0</v>
      </c>
      <c r="BI98" s="86">
        <f>IF(N98="nulová",J98,0)</f>
        <v>0</v>
      </c>
      <c r="BJ98" s="9" t="s">
        <v>76</v>
      </c>
      <c r="BK98" s="86">
        <f>ROUND(I98*H98,2)</f>
        <v>0</v>
      </c>
      <c r="BL98" s="9" t="s">
        <v>199</v>
      </c>
      <c r="BM98" s="85" t="s">
        <v>231</v>
      </c>
    </row>
    <row r="99" spans="1:31" s="2" customFormat="1" ht="6.95" customHeight="1">
      <c r="A99" s="186"/>
      <c r="B99" s="210"/>
      <c r="C99" s="211"/>
      <c r="D99" s="211"/>
      <c r="E99" s="211"/>
      <c r="F99" s="211"/>
      <c r="G99" s="211"/>
      <c r="H99" s="211"/>
      <c r="I99" s="18"/>
      <c r="J99" s="211"/>
      <c r="K99" s="211"/>
      <c r="L99" s="15"/>
      <c r="M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</sheetData>
  <sheetProtection algorithmName="SHA-512" hashValue="FRPoC5g87hD82FE4bUd0jyx7LJNyzDOBUgLtMBO8FotU67AR1/UD2K97qr7X6RDCPDAVzs0fhyGa7Qp2TWJj8A==" saltValue="3xSK7jjFZcRNt4p/M8+/qA==" spinCount="100000" sheet="1" objects="1" scenarios="1" selectLockedCells="1"/>
  <autoFilter ref="C83:K9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tabSelected="1" zoomScale="110" zoomScaleNormal="110" workbookViewId="0" topLeftCell="A190">
      <selection activeCell="I223" sqref="I223"/>
    </sheetView>
  </sheetViews>
  <sheetFormatPr defaultColWidth="9.140625" defaultRowHeight="12"/>
  <cols>
    <col min="1" max="1" width="8.28125" style="92" customWidth="1"/>
    <col min="2" max="2" width="1.7109375" style="92" customWidth="1"/>
    <col min="3" max="4" width="5.00390625" style="92" customWidth="1"/>
    <col min="5" max="5" width="11.7109375" style="92" customWidth="1"/>
    <col min="6" max="6" width="9.140625" style="92" customWidth="1"/>
    <col min="7" max="7" width="5.00390625" style="92" customWidth="1"/>
    <col min="8" max="8" width="77.8515625" style="92" customWidth="1"/>
    <col min="9" max="10" width="20.00390625" style="92" customWidth="1"/>
    <col min="11" max="11" width="1.7109375" style="92" customWidth="1"/>
    <col min="12" max="16384" width="9.28125" style="170" customWidth="1"/>
  </cols>
  <sheetData>
    <row r="1" s="170" customFormat="1" ht="37.5" customHeight="1"/>
    <row r="2" spans="2:11" s="170" customFormat="1" ht="7.5" customHeight="1">
      <c r="B2" s="93"/>
      <c r="C2" s="94"/>
      <c r="D2" s="94"/>
      <c r="E2" s="94"/>
      <c r="F2" s="94"/>
      <c r="G2" s="94"/>
      <c r="H2" s="94"/>
      <c r="I2" s="94"/>
      <c r="J2" s="94"/>
      <c r="K2" s="95"/>
    </row>
    <row r="3" spans="2:11" s="8" customFormat="1" ht="45" customHeight="1">
      <c r="B3" s="96"/>
      <c r="C3" s="377" t="s">
        <v>232</v>
      </c>
      <c r="D3" s="377"/>
      <c r="E3" s="377"/>
      <c r="F3" s="377"/>
      <c r="G3" s="377"/>
      <c r="H3" s="377"/>
      <c r="I3" s="377"/>
      <c r="J3" s="377"/>
      <c r="K3" s="97"/>
    </row>
    <row r="4" spans="2:11" s="170" customFormat="1" ht="25.5" customHeight="1">
      <c r="B4" s="98"/>
      <c r="C4" s="382" t="s">
        <v>233</v>
      </c>
      <c r="D4" s="382"/>
      <c r="E4" s="382"/>
      <c r="F4" s="382"/>
      <c r="G4" s="382"/>
      <c r="H4" s="382"/>
      <c r="I4" s="382"/>
      <c r="J4" s="382"/>
      <c r="K4" s="99"/>
    </row>
    <row r="5" spans="2:11" s="170" customFormat="1" ht="5.25" customHeight="1">
      <c r="B5" s="98"/>
      <c r="C5" s="100"/>
      <c r="D5" s="100"/>
      <c r="E5" s="100"/>
      <c r="F5" s="100"/>
      <c r="G5" s="100"/>
      <c r="H5" s="100"/>
      <c r="I5" s="100"/>
      <c r="J5" s="100"/>
      <c r="K5" s="99"/>
    </row>
    <row r="6" spans="2:11" s="170" customFormat="1" ht="15" customHeight="1">
      <c r="B6" s="98"/>
      <c r="C6" s="381" t="s">
        <v>234</v>
      </c>
      <c r="D6" s="381"/>
      <c r="E6" s="381"/>
      <c r="F6" s="381"/>
      <c r="G6" s="381"/>
      <c r="H6" s="381"/>
      <c r="I6" s="381"/>
      <c r="J6" s="381"/>
      <c r="K6" s="99"/>
    </row>
    <row r="7" spans="2:11" s="170" customFormat="1" ht="15" customHeight="1">
      <c r="B7" s="101"/>
      <c r="C7" s="381" t="s">
        <v>235</v>
      </c>
      <c r="D7" s="381"/>
      <c r="E7" s="381"/>
      <c r="F7" s="381"/>
      <c r="G7" s="381"/>
      <c r="H7" s="381"/>
      <c r="I7" s="381"/>
      <c r="J7" s="381"/>
      <c r="K7" s="99"/>
    </row>
    <row r="8" spans="2:11" s="170" customFormat="1" ht="12.75" customHeight="1">
      <c r="B8" s="101"/>
      <c r="C8" s="177"/>
      <c r="D8" s="177"/>
      <c r="E8" s="177"/>
      <c r="F8" s="177"/>
      <c r="G8" s="177"/>
      <c r="H8" s="177"/>
      <c r="I8" s="177"/>
      <c r="J8" s="177"/>
      <c r="K8" s="99"/>
    </row>
    <row r="9" spans="2:11" s="170" customFormat="1" ht="15" customHeight="1">
      <c r="B9" s="101"/>
      <c r="C9" s="381" t="s">
        <v>236</v>
      </c>
      <c r="D9" s="381"/>
      <c r="E9" s="381"/>
      <c r="F9" s="381"/>
      <c r="G9" s="381"/>
      <c r="H9" s="381"/>
      <c r="I9" s="381"/>
      <c r="J9" s="381"/>
      <c r="K9" s="99"/>
    </row>
    <row r="10" spans="2:11" s="170" customFormat="1" ht="15" customHeight="1">
      <c r="B10" s="101"/>
      <c r="C10" s="177"/>
      <c r="D10" s="381" t="s">
        <v>237</v>
      </c>
      <c r="E10" s="381"/>
      <c r="F10" s="381"/>
      <c r="G10" s="381"/>
      <c r="H10" s="381"/>
      <c r="I10" s="381"/>
      <c r="J10" s="381"/>
      <c r="K10" s="99"/>
    </row>
    <row r="11" spans="2:11" s="170" customFormat="1" ht="15" customHeight="1">
      <c r="B11" s="101"/>
      <c r="C11" s="102"/>
      <c r="D11" s="381" t="s">
        <v>238</v>
      </c>
      <c r="E11" s="381"/>
      <c r="F11" s="381"/>
      <c r="G11" s="381"/>
      <c r="H11" s="381"/>
      <c r="I11" s="381"/>
      <c r="J11" s="381"/>
      <c r="K11" s="99"/>
    </row>
    <row r="12" spans="2:11" s="170" customFormat="1" ht="15" customHeight="1">
      <c r="B12" s="101"/>
      <c r="C12" s="102"/>
      <c r="D12" s="177"/>
      <c r="E12" s="177"/>
      <c r="F12" s="177"/>
      <c r="G12" s="177"/>
      <c r="H12" s="177"/>
      <c r="I12" s="177"/>
      <c r="J12" s="177"/>
      <c r="K12" s="99"/>
    </row>
    <row r="13" spans="2:11" s="170" customFormat="1" ht="15" customHeight="1">
      <c r="B13" s="101"/>
      <c r="C13" s="102"/>
      <c r="D13" s="175" t="s">
        <v>239</v>
      </c>
      <c r="E13" s="177"/>
      <c r="F13" s="177"/>
      <c r="G13" s="177"/>
      <c r="H13" s="177"/>
      <c r="I13" s="177"/>
      <c r="J13" s="177"/>
      <c r="K13" s="99"/>
    </row>
    <row r="14" spans="2:11" s="170" customFormat="1" ht="12.75" customHeight="1">
      <c r="B14" s="101"/>
      <c r="C14" s="102"/>
      <c r="D14" s="102"/>
      <c r="E14" s="102"/>
      <c r="F14" s="102"/>
      <c r="G14" s="102"/>
      <c r="H14" s="102"/>
      <c r="I14" s="102"/>
      <c r="J14" s="102"/>
      <c r="K14" s="99"/>
    </row>
    <row r="15" spans="2:11" s="170" customFormat="1" ht="15" customHeight="1">
      <c r="B15" s="101"/>
      <c r="C15" s="102"/>
      <c r="D15" s="381" t="s">
        <v>240</v>
      </c>
      <c r="E15" s="381"/>
      <c r="F15" s="381"/>
      <c r="G15" s="381"/>
      <c r="H15" s="381"/>
      <c r="I15" s="381"/>
      <c r="J15" s="381"/>
      <c r="K15" s="99"/>
    </row>
    <row r="16" spans="2:11" s="170" customFormat="1" ht="15" customHeight="1">
      <c r="B16" s="101"/>
      <c r="C16" s="102"/>
      <c r="D16" s="381" t="s">
        <v>241</v>
      </c>
      <c r="E16" s="381"/>
      <c r="F16" s="381"/>
      <c r="G16" s="381"/>
      <c r="H16" s="381"/>
      <c r="I16" s="381"/>
      <c r="J16" s="381"/>
      <c r="K16" s="99"/>
    </row>
    <row r="17" spans="2:11" s="170" customFormat="1" ht="15" customHeight="1">
      <c r="B17" s="101"/>
      <c r="C17" s="102"/>
      <c r="D17" s="381" t="s">
        <v>242</v>
      </c>
      <c r="E17" s="381"/>
      <c r="F17" s="381"/>
      <c r="G17" s="381"/>
      <c r="H17" s="381"/>
      <c r="I17" s="381"/>
      <c r="J17" s="381"/>
      <c r="K17" s="99"/>
    </row>
    <row r="18" spans="2:11" s="170" customFormat="1" ht="15" customHeight="1">
      <c r="B18" s="101"/>
      <c r="C18" s="102"/>
      <c r="D18" s="102"/>
      <c r="E18" s="103" t="s">
        <v>75</v>
      </c>
      <c r="F18" s="381" t="s">
        <v>243</v>
      </c>
      <c r="G18" s="381"/>
      <c r="H18" s="381"/>
      <c r="I18" s="381"/>
      <c r="J18" s="381"/>
      <c r="K18" s="99"/>
    </row>
    <row r="19" spans="2:11" s="170" customFormat="1" ht="15" customHeight="1">
      <c r="B19" s="101"/>
      <c r="C19" s="102"/>
      <c r="D19" s="102"/>
      <c r="E19" s="103" t="s">
        <v>244</v>
      </c>
      <c r="F19" s="381" t="s">
        <v>245</v>
      </c>
      <c r="G19" s="381"/>
      <c r="H19" s="381"/>
      <c r="I19" s="381"/>
      <c r="J19" s="381"/>
      <c r="K19" s="99"/>
    </row>
    <row r="20" spans="2:11" s="170" customFormat="1" ht="15" customHeight="1">
      <c r="B20" s="101"/>
      <c r="C20" s="102"/>
      <c r="D20" s="102"/>
      <c r="E20" s="103" t="s">
        <v>246</v>
      </c>
      <c r="F20" s="381" t="s">
        <v>247</v>
      </c>
      <c r="G20" s="381"/>
      <c r="H20" s="381"/>
      <c r="I20" s="381"/>
      <c r="J20" s="381"/>
      <c r="K20" s="99"/>
    </row>
    <row r="21" spans="2:11" s="170" customFormat="1" ht="15" customHeight="1">
      <c r="B21" s="101"/>
      <c r="C21" s="102"/>
      <c r="D21" s="102"/>
      <c r="E21" s="103" t="s">
        <v>248</v>
      </c>
      <c r="F21" s="381" t="s">
        <v>249</v>
      </c>
      <c r="G21" s="381"/>
      <c r="H21" s="381"/>
      <c r="I21" s="381"/>
      <c r="J21" s="381"/>
      <c r="K21" s="99"/>
    </row>
    <row r="22" spans="2:11" s="170" customFormat="1" ht="15" customHeight="1">
      <c r="B22" s="101"/>
      <c r="C22" s="102"/>
      <c r="D22" s="102"/>
      <c r="E22" s="103" t="s">
        <v>250</v>
      </c>
      <c r="F22" s="381" t="s">
        <v>251</v>
      </c>
      <c r="G22" s="381"/>
      <c r="H22" s="381"/>
      <c r="I22" s="381"/>
      <c r="J22" s="381"/>
      <c r="K22" s="99"/>
    </row>
    <row r="23" spans="2:11" s="170" customFormat="1" ht="15" customHeight="1">
      <c r="B23" s="101"/>
      <c r="C23" s="102"/>
      <c r="D23" s="102"/>
      <c r="E23" s="103" t="s">
        <v>252</v>
      </c>
      <c r="F23" s="381" t="s">
        <v>253</v>
      </c>
      <c r="G23" s="381"/>
      <c r="H23" s="381"/>
      <c r="I23" s="381"/>
      <c r="J23" s="381"/>
      <c r="K23" s="99"/>
    </row>
    <row r="24" spans="2:11" s="170" customFormat="1" ht="12.75" customHeight="1">
      <c r="B24" s="101"/>
      <c r="C24" s="102"/>
      <c r="D24" s="102"/>
      <c r="E24" s="102"/>
      <c r="F24" s="102"/>
      <c r="G24" s="102"/>
      <c r="H24" s="102"/>
      <c r="I24" s="102"/>
      <c r="J24" s="102"/>
      <c r="K24" s="99"/>
    </row>
    <row r="25" spans="2:11" s="170" customFormat="1" ht="15" customHeight="1">
      <c r="B25" s="101"/>
      <c r="C25" s="381" t="s">
        <v>254</v>
      </c>
      <c r="D25" s="381"/>
      <c r="E25" s="381"/>
      <c r="F25" s="381"/>
      <c r="G25" s="381"/>
      <c r="H25" s="381"/>
      <c r="I25" s="381"/>
      <c r="J25" s="381"/>
      <c r="K25" s="99"/>
    </row>
    <row r="26" spans="2:11" s="170" customFormat="1" ht="15" customHeight="1">
      <c r="B26" s="101"/>
      <c r="C26" s="381" t="s">
        <v>255</v>
      </c>
      <c r="D26" s="381"/>
      <c r="E26" s="381"/>
      <c r="F26" s="381"/>
      <c r="G26" s="381"/>
      <c r="H26" s="381"/>
      <c r="I26" s="381"/>
      <c r="J26" s="381"/>
      <c r="K26" s="99"/>
    </row>
    <row r="27" spans="2:11" s="170" customFormat="1" ht="15" customHeight="1">
      <c r="B27" s="101"/>
      <c r="C27" s="177"/>
      <c r="D27" s="381" t="s">
        <v>256</v>
      </c>
      <c r="E27" s="381"/>
      <c r="F27" s="381"/>
      <c r="G27" s="381"/>
      <c r="H27" s="381"/>
      <c r="I27" s="381"/>
      <c r="J27" s="381"/>
      <c r="K27" s="99"/>
    </row>
    <row r="28" spans="2:11" s="170" customFormat="1" ht="15" customHeight="1">
      <c r="B28" s="101"/>
      <c r="C28" s="102"/>
      <c r="D28" s="381" t="s">
        <v>257</v>
      </c>
      <c r="E28" s="381"/>
      <c r="F28" s="381"/>
      <c r="G28" s="381"/>
      <c r="H28" s="381"/>
      <c r="I28" s="381"/>
      <c r="J28" s="381"/>
      <c r="K28" s="99"/>
    </row>
    <row r="29" spans="2:11" s="170" customFormat="1" ht="12.75" customHeight="1">
      <c r="B29" s="101"/>
      <c r="C29" s="102"/>
      <c r="D29" s="102"/>
      <c r="E29" s="102"/>
      <c r="F29" s="102"/>
      <c r="G29" s="102"/>
      <c r="H29" s="102"/>
      <c r="I29" s="102"/>
      <c r="J29" s="102"/>
      <c r="K29" s="99"/>
    </row>
    <row r="30" spans="2:11" s="170" customFormat="1" ht="15" customHeight="1">
      <c r="B30" s="101"/>
      <c r="C30" s="102"/>
      <c r="D30" s="381" t="s">
        <v>258</v>
      </c>
      <c r="E30" s="381"/>
      <c r="F30" s="381"/>
      <c r="G30" s="381"/>
      <c r="H30" s="381"/>
      <c r="I30" s="381"/>
      <c r="J30" s="381"/>
      <c r="K30" s="99"/>
    </row>
    <row r="31" spans="2:11" s="170" customFormat="1" ht="15" customHeight="1">
      <c r="B31" s="101"/>
      <c r="C31" s="102"/>
      <c r="D31" s="381" t="s">
        <v>259</v>
      </c>
      <c r="E31" s="381"/>
      <c r="F31" s="381"/>
      <c r="G31" s="381"/>
      <c r="H31" s="381"/>
      <c r="I31" s="381"/>
      <c r="J31" s="381"/>
      <c r="K31" s="99"/>
    </row>
    <row r="32" spans="2:11" s="170" customFormat="1" ht="12.75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99"/>
    </row>
    <row r="33" spans="2:11" s="170" customFormat="1" ht="15" customHeight="1">
      <c r="B33" s="101"/>
      <c r="C33" s="102"/>
      <c r="D33" s="381" t="s">
        <v>260</v>
      </c>
      <c r="E33" s="381"/>
      <c r="F33" s="381"/>
      <c r="G33" s="381"/>
      <c r="H33" s="381"/>
      <c r="I33" s="381"/>
      <c r="J33" s="381"/>
      <c r="K33" s="99"/>
    </row>
    <row r="34" spans="2:11" s="170" customFormat="1" ht="15" customHeight="1">
      <c r="B34" s="101"/>
      <c r="C34" s="102"/>
      <c r="D34" s="381" t="s">
        <v>261</v>
      </c>
      <c r="E34" s="381"/>
      <c r="F34" s="381"/>
      <c r="G34" s="381"/>
      <c r="H34" s="381"/>
      <c r="I34" s="381"/>
      <c r="J34" s="381"/>
      <c r="K34" s="99"/>
    </row>
    <row r="35" spans="2:11" s="170" customFormat="1" ht="15" customHeight="1">
      <c r="B35" s="101"/>
      <c r="C35" s="102"/>
      <c r="D35" s="381" t="s">
        <v>262</v>
      </c>
      <c r="E35" s="381"/>
      <c r="F35" s="381"/>
      <c r="G35" s="381"/>
      <c r="H35" s="381"/>
      <c r="I35" s="381"/>
      <c r="J35" s="381"/>
      <c r="K35" s="99"/>
    </row>
    <row r="36" spans="2:11" s="170" customFormat="1" ht="15" customHeight="1">
      <c r="B36" s="101"/>
      <c r="C36" s="102"/>
      <c r="D36" s="177"/>
      <c r="E36" s="175" t="s">
        <v>99</v>
      </c>
      <c r="F36" s="177"/>
      <c r="G36" s="381" t="s">
        <v>263</v>
      </c>
      <c r="H36" s="381"/>
      <c r="I36" s="381"/>
      <c r="J36" s="381"/>
      <c r="K36" s="99"/>
    </row>
    <row r="37" spans="2:11" s="170" customFormat="1" ht="30.75" customHeight="1">
      <c r="B37" s="101"/>
      <c r="C37" s="102"/>
      <c r="D37" s="177"/>
      <c r="E37" s="175" t="s">
        <v>264</v>
      </c>
      <c r="F37" s="177"/>
      <c r="G37" s="381" t="s">
        <v>265</v>
      </c>
      <c r="H37" s="381"/>
      <c r="I37" s="381"/>
      <c r="J37" s="381"/>
      <c r="K37" s="99"/>
    </row>
    <row r="38" spans="2:11" s="170" customFormat="1" ht="15" customHeight="1">
      <c r="B38" s="101"/>
      <c r="C38" s="102"/>
      <c r="D38" s="177"/>
      <c r="E38" s="175" t="s">
        <v>51</v>
      </c>
      <c r="F38" s="177"/>
      <c r="G38" s="381" t="s">
        <v>266</v>
      </c>
      <c r="H38" s="381"/>
      <c r="I38" s="381"/>
      <c r="J38" s="381"/>
      <c r="K38" s="99"/>
    </row>
    <row r="39" spans="2:11" s="170" customFormat="1" ht="15" customHeight="1">
      <c r="B39" s="101"/>
      <c r="C39" s="102"/>
      <c r="D39" s="177"/>
      <c r="E39" s="175" t="s">
        <v>52</v>
      </c>
      <c r="F39" s="177"/>
      <c r="G39" s="381" t="s">
        <v>267</v>
      </c>
      <c r="H39" s="381"/>
      <c r="I39" s="381"/>
      <c r="J39" s="381"/>
      <c r="K39" s="99"/>
    </row>
    <row r="40" spans="2:11" s="170" customFormat="1" ht="15" customHeight="1">
      <c r="B40" s="101"/>
      <c r="C40" s="102"/>
      <c r="D40" s="177"/>
      <c r="E40" s="175" t="s">
        <v>100</v>
      </c>
      <c r="F40" s="177"/>
      <c r="G40" s="381" t="s">
        <v>268</v>
      </c>
      <c r="H40" s="381"/>
      <c r="I40" s="381"/>
      <c r="J40" s="381"/>
      <c r="K40" s="99"/>
    </row>
    <row r="41" spans="2:11" s="170" customFormat="1" ht="15" customHeight="1">
      <c r="B41" s="101"/>
      <c r="C41" s="102"/>
      <c r="D41" s="177"/>
      <c r="E41" s="175" t="s">
        <v>101</v>
      </c>
      <c r="F41" s="177"/>
      <c r="G41" s="381" t="s">
        <v>269</v>
      </c>
      <c r="H41" s="381"/>
      <c r="I41" s="381"/>
      <c r="J41" s="381"/>
      <c r="K41" s="99"/>
    </row>
    <row r="42" spans="2:11" s="170" customFormat="1" ht="15" customHeight="1">
      <c r="B42" s="101"/>
      <c r="C42" s="102"/>
      <c r="D42" s="177"/>
      <c r="E42" s="175" t="s">
        <v>270</v>
      </c>
      <c r="F42" s="177"/>
      <c r="G42" s="381" t="s">
        <v>271</v>
      </c>
      <c r="H42" s="381"/>
      <c r="I42" s="381"/>
      <c r="J42" s="381"/>
      <c r="K42" s="99"/>
    </row>
    <row r="43" spans="2:11" s="170" customFormat="1" ht="15" customHeight="1">
      <c r="B43" s="101"/>
      <c r="C43" s="102"/>
      <c r="D43" s="177"/>
      <c r="E43" s="175"/>
      <c r="F43" s="177"/>
      <c r="G43" s="381" t="s">
        <v>272</v>
      </c>
      <c r="H43" s="381"/>
      <c r="I43" s="381"/>
      <c r="J43" s="381"/>
      <c r="K43" s="99"/>
    </row>
    <row r="44" spans="2:11" s="170" customFormat="1" ht="15" customHeight="1">
      <c r="B44" s="101"/>
      <c r="C44" s="102"/>
      <c r="D44" s="177"/>
      <c r="E44" s="175" t="s">
        <v>273</v>
      </c>
      <c r="F44" s="177"/>
      <c r="G44" s="381" t="s">
        <v>274</v>
      </c>
      <c r="H44" s="381"/>
      <c r="I44" s="381"/>
      <c r="J44" s="381"/>
      <c r="K44" s="99"/>
    </row>
    <row r="45" spans="2:11" s="170" customFormat="1" ht="15" customHeight="1">
      <c r="B45" s="101"/>
      <c r="C45" s="102"/>
      <c r="D45" s="177"/>
      <c r="E45" s="175" t="s">
        <v>103</v>
      </c>
      <c r="F45" s="177"/>
      <c r="G45" s="381" t="s">
        <v>275</v>
      </c>
      <c r="H45" s="381"/>
      <c r="I45" s="381"/>
      <c r="J45" s="381"/>
      <c r="K45" s="99"/>
    </row>
    <row r="46" spans="2:11" s="170" customFormat="1" ht="12.75" customHeight="1">
      <c r="B46" s="101"/>
      <c r="C46" s="102"/>
      <c r="D46" s="177"/>
      <c r="E46" s="177"/>
      <c r="F46" s="177"/>
      <c r="G46" s="177"/>
      <c r="H46" s="177"/>
      <c r="I46" s="177"/>
      <c r="J46" s="177"/>
      <c r="K46" s="99"/>
    </row>
    <row r="47" spans="2:11" s="170" customFormat="1" ht="15" customHeight="1">
      <c r="B47" s="101"/>
      <c r="C47" s="102"/>
      <c r="D47" s="381" t="s">
        <v>276</v>
      </c>
      <c r="E47" s="381"/>
      <c r="F47" s="381"/>
      <c r="G47" s="381"/>
      <c r="H47" s="381"/>
      <c r="I47" s="381"/>
      <c r="J47" s="381"/>
      <c r="K47" s="99"/>
    </row>
    <row r="48" spans="2:11" s="170" customFormat="1" ht="15" customHeight="1">
      <c r="B48" s="101"/>
      <c r="C48" s="102"/>
      <c r="D48" s="102"/>
      <c r="E48" s="381" t="s">
        <v>277</v>
      </c>
      <c r="F48" s="381"/>
      <c r="G48" s="381"/>
      <c r="H48" s="381"/>
      <c r="I48" s="381"/>
      <c r="J48" s="381"/>
      <c r="K48" s="99"/>
    </row>
    <row r="49" spans="2:11" s="170" customFormat="1" ht="15" customHeight="1">
      <c r="B49" s="101"/>
      <c r="C49" s="102"/>
      <c r="D49" s="102"/>
      <c r="E49" s="381" t="s">
        <v>278</v>
      </c>
      <c r="F49" s="381"/>
      <c r="G49" s="381"/>
      <c r="H49" s="381"/>
      <c r="I49" s="381"/>
      <c r="J49" s="381"/>
      <c r="K49" s="99"/>
    </row>
    <row r="50" spans="2:11" s="170" customFormat="1" ht="15" customHeight="1">
      <c r="B50" s="101"/>
      <c r="C50" s="102"/>
      <c r="D50" s="102"/>
      <c r="E50" s="381" t="s">
        <v>279</v>
      </c>
      <c r="F50" s="381"/>
      <c r="G50" s="381"/>
      <c r="H50" s="381"/>
      <c r="I50" s="381"/>
      <c r="J50" s="381"/>
      <c r="K50" s="99"/>
    </row>
    <row r="51" spans="2:11" s="170" customFormat="1" ht="15" customHeight="1">
      <c r="B51" s="101"/>
      <c r="C51" s="102"/>
      <c r="D51" s="381" t="s">
        <v>280</v>
      </c>
      <c r="E51" s="381"/>
      <c r="F51" s="381"/>
      <c r="G51" s="381"/>
      <c r="H51" s="381"/>
      <c r="I51" s="381"/>
      <c r="J51" s="381"/>
      <c r="K51" s="99"/>
    </row>
    <row r="52" spans="2:11" s="170" customFormat="1" ht="25.5" customHeight="1">
      <c r="B52" s="98"/>
      <c r="C52" s="382" t="s">
        <v>281</v>
      </c>
      <c r="D52" s="382"/>
      <c r="E52" s="382"/>
      <c r="F52" s="382"/>
      <c r="G52" s="382"/>
      <c r="H52" s="382"/>
      <c r="I52" s="382"/>
      <c r="J52" s="382"/>
      <c r="K52" s="99"/>
    </row>
    <row r="53" spans="2:11" s="170" customFormat="1" ht="5.25" customHeight="1">
      <c r="B53" s="98"/>
      <c r="C53" s="100"/>
      <c r="D53" s="100"/>
      <c r="E53" s="100"/>
      <c r="F53" s="100"/>
      <c r="G53" s="100"/>
      <c r="H53" s="100"/>
      <c r="I53" s="100"/>
      <c r="J53" s="100"/>
      <c r="K53" s="99"/>
    </row>
    <row r="54" spans="2:11" s="170" customFormat="1" ht="15" customHeight="1">
      <c r="B54" s="98"/>
      <c r="C54" s="381" t="s">
        <v>282</v>
      </c>
      <c r="D54" s="381"/>
      <c r="E54" s="381"/>
      <c r="F54" s="381"/>
      <c r="G54" s="381"/>
      <c r="H54" s="381"/>
      <c r="I54" s="381"/>
      <c r="J54" s="381"/>
      <c r="K54" s="99"/>
    </row>
    <row r="55" spans="2:11" s="170" customFormat="1" ht="15" customHeight="1">
      <c r="B55" s="98"/>
      <c r="C55" s="381" t="s">
        <v>283</v>
      </c>
      <c r="D55" s="381"/>
      <c r="E55" s="381"/>
      <c r="F55" s="381"/>
      <c r="G55" s="381"/>
      <c r="H55" s="381"/>
      <c r="I55" s="381"/>
      <c r="J55" s="381"/>
      <c r="K55" s="99"/>
    </row>
    <row r="56" spans="2:11" s="170" customFormat="1" ht="12.75" customHeight="1">
      <c r="B56" s="98"/>
      <c r="C56" s="177"/>
      <c r="D56" s="177"/>
      <c r="E56" s="177"/>
      <c r="F56" s="177"/>
      <c r="G56" s="177"/>
      <c r="H56" s="177"/>
      <c r="I56" s="177"/>
      <c r="J56" s="177"/>
      <c r="K56" s="99"/>
    </row>
    <row r="57" spans="2:11" s="170" customFormat="1" ht="15" customHeight="1">
      <c r="B57" s="98"/>
      <c r="C57" s="381" t="s">
        <v>284</v>
      </c>
      <c r="D57" s="381"/>
      <c r="E57" s="381"/>
      <c r="F57" s="381"/>
      <c r="G57" s="381"/>
      <c r="H57" s="381"/>
      <c r="I57" s="381"/>
      <c r="J57" s="381"/>
      <c r="K57" s="99"/>
    </row>
    <row r="58" spans="2:11" s="170" customFormat="1" ht="15" customHeight="1">
      <c r="B58" s="98"/>
      <c r="C58" s="102"/>
      <c r="D58" s="381" t="s">
        <v>285</v>
      </c>
      <c r="E58" s="381"/>
      <c r="F58" s="381"/>
      <c r="G58" s="381"/>
      <c r="H58" s="381"/>
      <c r="I58" s="381"/>
      <c r="J58" s="381"/>
      <c r="K58" s="99"/>
    </row>
    <row r="59" spans="2:11" s="170" customFormat="1" ht="15" customHeight="1">
      <c r="B59" s="98"/>
      <c r="C59" s="102"/>
      <c r="D59" s="381" t="s">
        <v>286</v>
      </c>
      <c r="E59" s="381"/>
      <c r="F59" s="381"/>
      <c r="G59" s="381"/>
      <c r="H59" s="381"/>
      <c r="I59" s="381"/>
      <c r="J59" s="381"/>
      <c r="K59" s="99"/>
    </row>
    <row r="60" spans="2:11" s="170" customFormat="1" ht="15" customHeight="1">
      <c r="B60" s="98"/>
      <c r="C60" s="102"/>
      <c r="D60" s="381" t="s">
        <v>287</v>
      </c>
      <c r="E60" s="381"/>
      <c r="F60" s="381"/>
      <c r="G60" s="381"/>
      <c r="H60" s="381"/>
      <c r="I60" s="381"/>
      <c r="J60" s="381"/>
      <c r="K60" s="99"/>
    </row>
    <row r="61" spans="2:11" s="170" customFormat="1" ht="15" customHeight="1">
      <c r="B61" s="98"/>
      <c r="C61" s="102"/>
      <c r="D61" s="381" t="s">
        <v>288</v>
      </c>
      <c r="E61" s="381"/>
      <c r="F61" s="381"/>
      <c r="G61" s="381"/>
      <c r="H61" s="381"/>
      <c r="I61" s="381"/>
      <c r="J61" s="381"/>
      <c r="K61" s="99"/>
    </row>
    <row r="62" spans="2:11" s="170" customFormat="1" ht="15" customHeight="1">
      <c r="B62" s="98"/>
      <c r="C62" s="102"/>
      <c r="D62" s="383" t="s">
        <v>289</v>
      </c>
      <c r="E62" s="383"/>
      <c r="F62" s="383"/>
      <c r="G62" s="383"/>
      <c r="H62" s="383"/>
      <c r="I62" s="383"/>
      <c r="J62" s="383"/>
      <c r="K62" s="99"/>
    </row>
    <row r="63" spans="2:11" s="170" customFormat="1" ht="15" customHeight="1">
      <c r="B63" s="98"/>
      <c r="C63" s="102"/>
      <c r="D63" s="381" t="s">
        <v>290</v>
      </c>
      <c r="E63" s="381"/>
      <c r="F63" s="381"/>
      <c r="G63" s="381"/>
      <c r="H63" s="381"/>
      <c r="I63" s="381"/>
      <c r="J63" s="381"/>
      <c r="K63" s="99"/>
    </row>
    <row r="64" spans="2:11" s="170" customFormat="1" ht="12.75" customHeight="1">
      <c r="B64" s="98"/>
      <c r="C64" s="102"/>
      <c r="D64" s="102"/>
      <c r="E64" s="104"/>
      <c r="F64" s="102"/>
      <c r="G64" s="102"/>
      <c r="H64" s="102"/>
      <c r="I64" s="102"/>
      <c r="J64" s="102"/>
      <c r="K64" s="99"/>
    </row>
    <row r="65" spans="2:11" s="170" customFormat="1" ht="15" customHeight="1">
      <c r="B65" s="98"/>
      <c r="C65" s="102"/>
      <c r="D65" s="381" t="s">
        <v>291</v>
      </c>
      <c r="E65" s="381"/>
      <c r="F65" s="381"/>
      <c r="G65" s="381"/>
      <c r="H65" s="381"/>
      <c r="I65" s="381"/>
      <c r="J65" s="381"/>
      <c r="K65" s="99"/>
    </row>
    <row r="66" spans="2:11" s="170" customFormat="1" ht="15" customHeight="1">
      <c r="B66" s="98"/>
      <c r="C66" s="102"/>
      <c r="D66" s="383" t="s">
        <v>292</v>
      </c>
      <c r="E66" s="383"/>
      <c r="F66" s="383"/>
      <c r="G66" s="383"/>
      <c r="H66" s="383"/>
      <c r="I66" s="383"/>
      <c r="J66" s="383"/>
      <c r="K66" s="99"/>
    </row>
    <row r="67" spans="2:11" s="170" customFormat="1" ht="15" customHeight="1">
      <c r="B67" s="98"/>
      <c r="C67" s="102"/>
      <c r="D67" s="381" t="s">
        <v>293</v>
      </c>
      <c r="E67" s="381"/>
      <c r="F67" s="381"/>
      <c r="G67" s="381"/>
      <c r="H67" s="381"/>
      <c r="I67" s="381"/>
      <c r="J67" s="381"/>
      <c r="K67" s="99"/>
    </row>
    <row r="68" spans="2:11" s="170" customFormat="1" ht="15" customHeight="1">
      <c r="B68" s="98"/>
      <c r="C68" s="102"/>
      <c r="D68" s="381" t="s">
        <v>294</v>
      </c>
      <c r="E68" s="381"/>
      <c r="F68" s="381"/>
      <c r="G68" s="381"/>
      <c r="H68" s="381"/>
      <c r="I68" s="381"/>
      <c r="J68" s="381"/>
      <c r="K68" s="99"/>
    </row>
    <row r="69" spans="2:11" s="170" customFormat="1" ht="15" customHeight="1">
      <c r="B69" s="98"/>
      <c r="C69" s="102"/>
      <c r="D69" s="381" t="s">
        <v>295</v>
      </c>
      <c r="E69" s="381"/>
      <c r="F69" s="381"/>
      <c r="G69" s="381"/>
      <c r="H69" s="381"/>
      <c r="I69" s="381"/>
      <c r="J69" s="381"/>
      <c r="K69" s="99"/>
    </row>
    <row r="70" spans="2:11" s="170" customFormat="1" ht="15" customHeight="1">
      <c r="B70" s="98"/>
      <c r="C70" s="102"/>
      <c r="D70" s="381" t="s">
        <v>296</v>
      </c>
      <c r="E70" s="381"/>
      <c r="F70" s="381"/>
      <c r="G70" s="381"/>
      <c r="H70" s="381"/>
      <c r="I70" s="381"/>
      <c r="J70" s="381"/>
      <c r="K70" s="99"/>
    </row>
    <row r="71" spans="2:11" s="170" customFormat="1" ht="12.75" customHeight="1">
      <c r="B71" s="105"/>
      <c r="C71" s="106"/>
      <c r="D71" s="106"/>
      <c r="E71" s="106"/>
      <c r="F71" s="106"/>
      <c r="G71" s="106"/>
      <c r="H71" s="106"/>
      <c r="I71" s="106"/>
      <c r="J71" s="106"/>
      <c r="K71" s="107"/>
    </row>
    <row r="72" spans="2:11" s="170" customFormat="1" ht="18.75" customHeight="1">
      <c r="B72" s="108"/>
      <c r="C72" s="108"/>
      <c r="D72" s="108"/>
      <c r="E72" s="108"/>
      <c r="F72" s="108"/>
      <c r="G72" s="108"/>
      <c r="H72" s="108"/>
      <c r="I72" s="108"/>
      <c r="J72" s="108"/>
      <c r="K72" s="109"/>
    </row>
    <row r="73" spans="2:11" s="170" customFormat="1" ht="18.75" customHeight="1"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2:11" s="170" customFormat="1" ht="7.5" customHeight="1">
      <c r="B74" s="110"/>
      <c r="C74" s="111"/>
      <c r="D74" s="111"/>
      <c r="E74" s="111"/>
      <c r="F74" s="111"/>
      <c r="G74" s="111"/>
      <c r="H74" s="111"/>
      <c r="I74" s="111"/>
      <c r="J74" s="111"/>
      <c r="K74" s="112"/>
    </row>
    <row r="75" spans="2:11" s="170" customFormat="1" ht="45" customHeight="1">
      <c r="B75" s="113"/>
      <c r="C75" s="376" t="s">
        <v>297</v>
      </c>
      <c r="D75" s="376"/>
      <c r="E75" s="376"/>
      <c r="F75" s="376"/>
      <c r="G75" s="376"/>
      <c r="H75" s="376"/>
      <c r="I75" s="376"/>
      <c r="J75" s="376"/>
      <c r="K75" s="114"/>
    </row>
    <row r="76" spans="2:11" s="170" customFormat="1" ht="17.25" customHeight="1">
      <c r="B76" s="113"/>
      <c r="C76" s="115" t="s">
        <v>298</v>
      </c>
      <c r="D76" s="115"/>
      <c r="E76" s="115"/>
      <c r="F76" s="115" t="s">
        <v>299</v>
      </c>
      <c r="G76" s="116"/>
      <c r="H76" s="115" t="s">
        <v>52</v>
      </c>
      <c r="I76" s="115" t="s">
        <v>55</v>
      </c>
      <c r="J76" s="115" t="s">
        <v>300</v>
      </c>
      <c r="K76" s="114"/>
    </row>
    <row r="77" spans="2:11" s="170" customFormat="1" ht="17.25" customHeight="1">
      <c r="B77" s="113"/>
      <c r="C77" s="117" t="s">
        <v>301</v>
      </c>
      <c r="D77" s="117"/>
      <c r="E77" s="117"/>
      <c r="F77" s="118" t="s">
        <v>302</v>
      </c>
      <c r="G77" s="119"/>
      <c r="H77" s="117"/>
      <c r="I77" s="117"/>
      <c r="J77" s="117" t="s">
        <v>303</v>
      </c>
      <c r="K77" s="114"/>
    </row>
    <row r="78" spans="2:11" s="170" customFormat="1" ht="5.25" customHeight="1">
      <c r="B78" s="113"/>
      <c r="C78" s="120"/>
      <c r="D78" s="120"/>
      <c r="E78" s="120"/>
      <c r="F78" s="120"/>
      <c r="G78" s="121"/>
      <c r="H78" s="120"/>
      <c r="I78" s="120"/>
      <c r="J78" s="120"/>
      <c r="K78" s="114"/>
    </row>
    <row r="79" spans="2:11" s="170" customFormat="1" ht="15" customHeight="1">
      <c r="B79" s="113"/>
      <c r="C79" s="175" t="s">
        <v>51</v>
      </c>
      <c r="D79" s="122"/>
      <c r="E79" s="122"/>
      <c r="F79" s="123" t="s">
        <v>304</v>
      </c>
      <c r="G79" s="124"/>
      <c r="H79" s="175" t="s">
        <v>305</v>
      </c>
      <c r="I79" s="175" t="s">
        <v>306</v>
      </c>
      <c r="J79" s="175">
        <v>20</v>
      </c>
      <c r="K79" s="114"/>
    </row>
    <row r="80" spans="2:11" s="170" customFormat="1" ht="15" customHeight="1">
      <c r="B80" s="113"/>
      <c r="C80" s="175" t="s">
        <v>307</v>
      </c>
      <c r="D80" s="175"/>
      <c r="E80" s="175"/>
      <c r="F80" s="123" t="s">
        <v>304</v>
      </c>
      <c r="G80" s="124"/>
      <c r="H80" s="175" t="s">
        <v>308</v>
      </c>
      <c r="I80" s="175" t="s">
        <v>306</v>
      </c>
      <c r="J80" s="175">
        <v>120</v>
      </c>
      <c r="K80" s="114"/>
    </row>
    <row r="81" spans="2:11" s="170" customFormat="1" ht="15" customHeight="1">
      <c r="B81" s="125"/>
      <c r="C81" s="175" t="s">
        <v>309</v>
      </c>
      <c r="D81" s="175"/>
      <c r="E81" s="175"/>
      <c r="F81" s="123" t="s">
        <v>310</v>
      </c>
      <c r="G81" s="124"/>
      <c r="H81" s="175" t="s">
        <v>311</v>
      </c>
      <c r="I81" s="175" t="s">
        <v>306</v>
      </c>
      <c r="J81" s="175">
        <v>50</v>
      </c>
      <c r="K81" s="114"/>
    </row>
    <row r="82" spans="2:11" s="170" customFormat="1" ht="15" customHeight="1">
      <c r="B82" s="125"/>
      <c r="C82" s="175" t="s">
        <v>312</v>
      </c>
      <c r="D82" s="175"/>
      <c r="E82" s="175"/>
      <c r="F82" s="123" t="s">
        <v>304</v>
      </c>
      <c r="G82" s="124"/>
      <c r="H82" s="175" t="s">
        <v>313</v>
      </c>
      <c r="I82" s="175" t="s">
        <v>314</v>
      </c>
      <c r="J82" s="175"/>
      <c r="K82" s="114"/>
    </row>
    <row r="83" spans="2:11" s="170" customFormat="1" ht="15" customHeight="1">
      <c r="B83" s="125"/>
      <c r="C83" s="126" t="s">
        <v>315</v>
      </c>
      <c r="D83" s="126"/>
      <c r="E83" s="126"/>
      <c r="F83" s="127" t="s">
        <v>310</v>
      </c>
      <c r="G83" s="126"/>
      <c r="H83" s="126" t="s">
        <v>316</v>
      </c>
      <c r="I83" s="126" t="s">
        <v>306</v>
      </c>
      <c r="J83" s="126">
        <v>15</v>
      </c>
      <c r="K83" s="114"/>
    </row>
    <row r="84" spans="2:11" s="170" customFormat="1" ht="15" customHeight="1">
      <c r="B84" s="125"/>
      <c r="C84" s="126" t="s">
        <v>317</v>
      </c>
      <c r="D84" s="126"/>
      <c r="E84" s="126"/>
      <c r="F84" s="127" t="s">
        <v>310</v>
      </c>
      <c r="G84" s="126"/>
      <c r="H84" s="126" t="s">
        <v>318</v>
      </c>
      <c r="I84" s="126" t="s">
        <v>306</v>
      </c>
      <c r="J84" s="126">
        <v>15</v>
      </c>
      <c r="K84" s="114"/>
    </row>
    <row r="85" spans="2:11" s="170" customFormat="1" ht="15" customHeight="1">
      <c r="B85" s="125"/>
      <c r="C85" s="126" t="s">
        <v>319</v>
      </c>
      <c r="D85" s="126"/>
      <c r="E85" s="126"/>
      <c r="F85" s="127" t="s">
        <v>310</v>
      </c>
      <c r="G85" s="126"/>
      <c r="H85" s="126" t="s">
        <v>320</v>
      </c>
      <c r="I85" s="126" t="s">
        <v>306</v>
      </c>
      <c r="J85" s="126">
        <v>20</v>
      </c>
      <c r="K85" s="114"/>
    </row>
    <row r="86" spans="2:11" s="170" customFormat="1" ht="15" customHeight="1">
      <c r="B86" s="125"/>
      <c r="C86" s="126" t="s">
        <v>321</v>
      </c>
      <c r="D86" s="126"/>
      <c r="E86" s="126"/>
      <c r="F86" s="127" t="s">
        <v>310</v>
      </c>
      <c r="G86" s="126"/>
      <c r="H86" s="126" t="s">
        <v>322</v>
      </c>
      <c r="I86" s="126" t="s">
        <v>306</v>
      </c>
      <c r="J86" s="126">
        <v>20</v>
      </c>
      <c r="K86" s="114"/>
    </row>
    <row r="87" spans="2:11" s="170" customFormat="1" ht="15" customHeight="1">
      <c r="B87" s="125"/>
      <c r="C87" s="175" t="s">
        <v>323</v>
      </c>
      <c r="D87" s="175"/>
      <c r="E87" s="175"/>
      <c r="F87" s="123" t="s">
        <v>310</v>
      </c>
      <c r="G87" s="124"/>
      <c r="H87" s="175" t="s">
        <v>324</v>
      </c>
      <c r="I87" s="175" t="s">
        <v>306</v>
      </c>
      <c r="J87" s="175">
        <v>50</v>
      </c>
      <c r="K87" s="114"/>
    </row>
    <row r="88" spans="2:11" s="170" customFormat="1" ht="15" customHeight="1">
      <c r="B88" s="125"/>
      <c r="C88" s="175" t="s">
        <v>325</v>
      </c>
      <c r="D88" s="175"/>
      <c r="E88" s="175"/>
      <c r="F88" s="123" t="s">
        <v>310</v>
      </c>
      <c r="G88" s="124"/>
      <c r="H88" s="175" t="s">
        <v>326</v>
      </c>
      <c r="I88" s="175" t="s">
        <v>306</v>
      </c>
      <c r="J88" s="175">
        <v>20</v>
      </c>
      <c r="K88" s="114"/>
    </row>
    <row r="89" spans="2:11" s="170" customFormat="1" ht="15" customHeight="1">
      <c r="B89" s="125"/>
      <c r="C89" s="175" t="s">
        <v>327</v>
      </c>
      <c r="D89" s="175"/>
      <c r="E89" s="175"/>
      <c r="F89" s="123" t="s">
        <v>310</v>
      </c>
      <c r="G89" s="124"/>
      <c r="H89" s="175" t="s">
        <v>328</v>
      </c>
      <c r="I89" s="175" t="s">
        <v>306</v>
      </c>
      <c r="J89" s="175">
        <v>20</v>
      </c>
      <c r="K89" s="114"/>
    </row>
    <row r="90" spans="2:11" s="170" customFormat="1" ht="15" customHeight="1">
      <c r="B90" s="125"/>
      <c r="C90" s="175" t="s">
        <v>329</v>
      </c>
      <c r="D90" s="175"/>
      <c r="E90" s="175"/>
      <c r="F90" s="123" t="s">
        <v>310</v>
      </c>
      <c r="G90" s="124"/>
      <c r="H90" s="175" t="s">
        <v>330</v>
      </c>
      <c r="I90" s="175" t="s">
        <v>306</v>
      </c>
      <c r="J90" s="175">
        <v>50</v>
      </c>
      <c r="K90" s="114"/>
    </row>
    <row r="91" spans="2:11" s="170" customFormat="1" ht="15" customHeight="1">
      <c r="B91" s="125"/>
      <c r="C91" s="175" t="s">
        <v>331</v>
      </c>
      <c r="D91" s="175"/>
      <c r="E91" s="175"/>
      <c r="F91" s="123" t="s">
        <v>310</v>
      </c>
      <c r="G91" s="124"/>
      <c r="H91" s="175" t="s">
        <v>331</v>
      </c>
      <c r="I91" s="175" t="s">
        <v>306</v>
      </c>
      <c r="J91" s="175">
        <v>50</v>
      </c>
      <c r="K91" s="114"/>
    </row>
    <row r="92" spans="2:11" s="170" customFormat="1" ht="15" customHeight="1">
      <c r="B92" s="125"/>
      <c r="C92" s="175" t="s">
        <v>332</v>
      </c>
      <c r="D92" s="175"/>
      <c r="E92" s="175"/>
      <c r="F92" s="123" t="s">
        <v>310</v>
      </c>
      <c r="G92" s="124"/>
      <c r="H92" s="175" t="s">
        <v>333</v>
      </c>
      <c r="I92" s="175" t="s">
        <v>306</v>
      </c>
      <c r="J92" s="175">
        <v>255</v>
      </c>
      <c r="K92" s="114"/>
    </row>
    <row r="93" spans="2:11" s="170" customFormat="1" ht="15" customHeight="1">
      <c r="B93" s="125"/>
      <c r="C93" s="175" t="s">
        <v>334</v>
      </c>
      <c r="D93" s="175"/>
      <c r="E93" s="175"/>
      <c r="F93" s="123" t="s">
        <v>304</v>
      </c>
      <c r="G93" s="124"/>
      <c r="H93" s="175" t="s">
        <v>335</v>
      </c>
      <c r="I93" s="175" t="s">
        <v>336</v>
      </c>
      <c r="J93" s="175"/>
      <c r="K93" s="114"/>
    </row>
    <row r="94" spans="2:11" s="170" customFormat="1" ht="15" customHeight="1">
      <c r="B94" s="125"/>
      <c r="C94" s="175" t="s">
        <v>337</v>
      </c>
      <c r="D94" s="175"/>
      <c r="E94" s="175"/>
      <c r="F94" s="123" t="s">
        <v>304</v>
      </c>
      <c r="G94" s="124"/>
      <c r="H94" s="175" t="s">
        <v>338</v>
      </c>
      <c r="I94" s="175" t="s">
        <v>339</v>
      </c>
      <c r="J94" s="175"/>
      <c r="K94" s="114"/>
    </row>
    <row r="95" spans="2:11" s="170" customFormat="1" ht="15" customHeight="1">
      <c r="B95" s="125"/>
      <c r="C95" s="175" t="s">
        <v>340</v>
      </c>
      <c r="D95" s="175"/>
      <c r="E95" s="175"/>
      <c r="F95" s="123" t="s">
        <v>304</v>
      </c>
      <c r="G95" s="124"/>
      <c r="H95" s="175" t="s">
        <v>340</v>
      </c>
      <c r="I95" s="175" t="s">
        <v>339</v>
      </c>
      <c r="J95" s="175"/>
      <c r="K95" s="114"/>
    </row>
    <row r="96" spans="2:11" s="170" customFormat="1" ht="15" customHeight="1">
      <c r="B96" s="125"/>
      <c r="C96" s="175" t="s">
        <v>36</v>
      </c>
      <c r="D96" s="175"/>
      <c r="E96" s="175"/>
      <c r="F96" s="123" t="s">
        <v>304</v>
      </c>
      <c r="G96" s="124"/>
      <c r="H96" s="175" t="s">
        <v>341</v>
      </c>
      <c r="I96" s="175" t="s">
        <v>339</v>
      </c>
      <c r="J96" s="175"/>
      <c r="K96" s="114"/>
    </row>
    <row r="97" spans="2:11" s="170" customFormat="1" ht="15" customHeight="1">
      <c r="B97" s="125"/>
      <c r="C97" s="175" t="s">
        <v>46</v>
      </c>
      <c r="D97" s="175"/>
      <c r="E97" s="175"/>
      <c r="F97" s="123" t="s">
        <v>304</v>
      </c>
      <c r="G97" s="124"/>
      <c r="H97" s="175" t="s">
        <v>342</v>
      </c>
      <c r="I97" s="175" t="s">
        <v>339</v>
      </c>
      <c r="J97" s="175"/>
      <c r="K97" s="114"/>
    </row>
    <row r="98" spans="2:11" s="170" customFormat="1" ht="15" customHeight="1">
      <c r="B98" s="128"/>
      <c r="C98" s="129"/>
      <c r="D98" s="129"/>
      <c r="E98" s="129"/>
      <c r="F98" s="129"/>
      <c r="G98" s="129"/>
      <c r="H98" s="129"/>
      <c r="I98" s="129"/>
      <c r="J98" s="129"/>
      <c r="K98" s="130"/>
    </row>
    <row r="99" spans="2:11" s="170" customFormat="1" ht="18.75" customHeight="1">
      <c r="B99" s="131"/>
      <c r="C99" s="132"/>
      <c r="D99" s="132"/>
      <c r="E99" s="132"/>
      <c r="F99" s="132"/>
      <c r="G99" s="132"/>
      <c r="H99" s="132"/>
      <c r="I99" s="132"/>
      <c r="J99" s="132"/>
      <c r="K99" s="131"/>
    </row>
    <row r="100" spans="2:11" s="170" customFormat="1" ht="18.75" customHeight="1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 s="170" customFormat="1" ht="7.5" customHeight="1">
      <c r="B101" s="110"/>
      <c r="C101" s="111"/>
      <c r="D101" s="111"/>
      <c r="E101" s="111"/>
      <c r="F101" s="111"/>
      <c r="G101" s="111"/>
      <c r="H101" s="111"/>
      <c r="I101" s="111"/>
      <c r="J101" s="111"/>
      <c r="K101" s="112"/>
    </row>
    <row r="102" spans="2:11" s="170" customFormat="1" ht="45" customHeight="1">
      <c r="B102" s="113"/>
      <c r="C102" s="376" t="s">
        <v>343</v>
      </c>
      <c r="D102" s="376"/>
      <c r="E102" s="376"/>
      <c r="F102" s="376"/>
      <c r="G102" s="376"/>
      <c r="H102" s="376"/>
      <c r="I102" s="376"/>
      <c r="J102" s="376"/>
      <c r="K102" s="114"/>
    </row>
    <row r="103" spans="2:11" s="170" customFormat="1" ht="17.25" customHeight="1">
      <c r="B103" s="113"/>
      <c r="C103" s="115" t="s">
        <v>298</v>
      </c>
      <c r="D103" s="115"/>
      <c r="E103" s="115"/>
      <c r="F103" s="115" t="s">
        <v>299</v>
      </c>
      <c r="G103" s="116"/>
      <c r="H103" s="115" t="s">
        <v>52</v>
      </c>
      <c r="I103" s="115" t="s">
        <v>55</v>
      </c>
      <c r="J103" s="115" t="s">
        <v>300</v>
      </c>
      <c r="K103" s="114"/>
    </row>
    <row r="104" spans="2:11" s="170" customFormat="1" ht="17.25" customHeight="1">
      <c r="B104" s="113"/>
      <c r="C104" s="117" t="s">
        <v>301</v>
      </c>
      <c r="D104" s="117"/>
      <c r="E104" s="117"/>
      <c r="F104" s="118" t="s">
        <v>302</v>
      </c>
      <c r="G104" s="119"/>
      <c r="H104" s="117"/>
      <c r="I104" s="117"/>
      <c r="J104" s="117" t="s">
        <v>303</v>
      </c>
      <c r="K104" s="114"/>
    </row>
    <row r="105" spans="2:11" s="170" customFormat="1" ht="5.25" customHeight="1">
      <c r="B105" s="113"/>
      <c r="C105" s="115"/>
      <c r="D105" s="115"/>
      <c r="E105" s="115"/>
      <c r="F105" s="115"/>
      <c r="G105" s="133"/>
      <c r="H105" s="115"/>
      <c r="I105" s="115"/>
      <c r="J105" s="115"/>
      <c r="K105" s="114"/>
    </row>
    <row r="106" spans="2:11" s="170" customFormat="1" ht="15" customHeight="1">
      <c r="B106" s="113"/>
      <c r="C106" s="175" t="s">
        <v>51</v>
      </c>
      <c r="D106" s="122"/>
      <c r="E106" s="122"/>
      <c r="F106" s="123" t="s">
        <v>304</v>
      </c>
      <c r="G106" s="175"/>
      <c r="H106" s="175" t="s">
        <v>344</v>
      </c>
      <c r="I106" s="175" t="s">
        <v>306</v>
      </c>
      <c r="J106" s="175">
        <v>20</v>
      </c>
      <c r="K106" s="114"/>
    </row>
    <row r="107" spans="2:11" s="170" customFormat="1" ht="15" customHeight="1">
      <c r="B107" s="113"/>
      <c r="C107" s="175" t="s">
        <v>307</v>
      </c>
      <c r="D107" s="175"/>
      <c r="E107" s="175"/>
      <c r="F107" s="123" t="s">
        <v>304</v>
      </c>
      <c r="G107" s="175"/>
      <c r="H107" s="175" t="s">
        <v>344</v>
      </c>
      <c r="I107" s="175" t="s">
        <v>306</v>
      </c>
      <c r="J107" s="175">
        <v>120</v>
      </c>
      <c r="K107" s="114"/>
    </row>
    <row r="108" spans="2:11" s="170" customFormat="1" ht="15" customHeight="1">
      <c r="B108" s="125"/>
      <c r="C108" s="175" t="s">
        <v>309</v>
      </c>
      <c r="D108" s="175"/>
      <c r="E108" s="175"/>
      <c r="F108" s="123" t="s">
        <v>310</v>
      </c>
      <c r="G108" s="175"/>
      <c r="H108" s="175" t="s">
        <v>344</v>
      </c>
      <c r="I108" s="175" t="s">
        <v>306</v>
      </c>
      <c r="J108" s="175">
        <v>50</v>
      </c>
      <c r="K108" s="114"/>
    </row>
    <row r="109" spans="2:11" s="170" customFormat="1" ht="15" customHeight="1">
      <c r="B109" s="125"/>
      <c r="C109" s="175" t="s">
        <v>312</v>
      </c>
      <c r="D109" s="175"/>
      <c r="E109" s="175"/>
      <c r="F109" s="123" t="s">
        <v>304</v>
      </c>
      <c r="G109" s="175"/>
      <c r="H109" s="175" t="s">
        <v>344</v>
      </c>
      <c r="I109" s="175" t="s">
        <v>314</v>
      </c>
      <c r="J109" s="175"/>
      <c r="K109" s="114"/>
    </row>
    <row r="110" spans="2:11" s="170" customFormat="1" ht="15" customHeight="1">
      <c r="B110" s="125"/>
      <c r="C110" s="175" t="s">
        <v>323</v>
      </c>
      <c r="D110" s="175"/>
      <c r="E110" s="175"/>
      <c r="F110" s="123" t="s">
        <v>310</v>
      </c>
      <c r="G110" s="175"/>
      <c r="H110" s="175" t="s">
        <v>344</v>
      </c>
      <c r="I110" s="175" t="s">
        <v>306</v>
      </c>
      <c r="J110" s="175">
        <v>50</v>
      </c>
      <c r="K110" s="114"/>
    </row>
    <row r="111" spans="2:11" s="170" customFormat="1" ht="15" customHeight="1">
      <c r="B111" s="125"/>
      <c r="C111" s="175" t="s">
        <v>331</v>
      </c>
      <c r="D111" s="175"/>
      <c r="E111" s="175"/>
      <c r="F111" s="123" t="s">
        <v>310</v>
      </c>
      <c r="G111" s="175"/>
      <c r="H111" s="175" t="s">
        <v>344</v>
      </c>
      <c r="I111" s="175" t="s">
        <v>306</v>
      </c>
      <c r="J111" s="175">
        <v>50</v>
      </c>
      <c r="K111" s="114"/>
    </row>
    <row r="112" spans="2:11" s="170" customFormat="1" ht="15" customHeight="1">
      <c r="B112" s="125"/>
      <c r="C112" s="175" t="s">
        <v>329</v>
      </c>
      <c r="D112" s="175"/>
      <c r="E112" s="175"/>
      <c r="F112" s="123" t="s">
        <v>310</v>
      </c>
      <c r="G112" s="175"/>
      <c r="H112" s="175" t="s">
        <v>344</v>
      </c>
      <c r="I112" s="175" t="s">
        <v>306</v>
      </c>
      <c r="J112" s="175">
        <v>50</v>
      </c>
      <c r="K112" s="114"/>
    </row>
    <row r="113" spans="2:11" s="170" customFormat="1" ht="15" customHeight="1">
      <c r="B113" s="125"/>
      <c r="C113" s="175" t="s">
        <v>51</v>
      </c>
      <c r="D113" s="175"/>
      <c r="E113" s="175"/>
      <c r="F113" s="123" t="s">
        <v>304</v>
      </c>
      <c r="G113" s="175"/>
      <c r="H113" s="175" t="s">
        <v>345</v>
      </c>
      <c r="I113" s="175" t="s">
        <v>306</v>
      </c>
      <c r="J113" s="175">
        <v>20</v>
      </c>
      <c r="K113" s="114"/>
    </row>
    <row r="114" spans="2:11" s="170" customFormat="1" ht="15" customHeight="1">
      <c r="B114" s="125"/>
      <c r="C114" s="175" t="s">
        <v>346</v>
      </c>
      <c r="D114" s="175"/>
      <c r="E114" s="175"/>
      <c r="F114" s="123" t="s">
        <v>304</v>
      </c>
      <c r="G114" s="175"/>
      <c r="H114" s="175" t="s">
        <v>347</v>
      </c>
      <c r="I114" s="175" t="s">
        <v>306</v>
      </c>
      <c r="J114" s="175">
        <v>120</v>
      </c>
      <c r="K114" s="114"/>
    </row>
    <row r="115" spans="2:11" s="170" customFormat="1" ht="15" customHeight="1">
      <c r="B115" s="125"/>
      <c r="C115" s="175" t="s">
        <v>36</v>
      </c>
      <c r="D115" s="175"/>
      <c r="E115" s="175"/>
      <c r="F115" s="123" t="s">
        <v>304</v>
      </c>
      <c r="G115" s="175"/>
      <c r="H115" s="175" t="s">
        <v>348</v>
      </c>
      <c r="I115" s="175" t="s">
        <v>339</v>
      </c>
      <c r="J115" s="175"/>
      <c r="K115" s="114"/>
    </row>
    <row r="116" spans="2:11" s="170" customFormat="1" ht="15" customHeight="1">
      <c r="B116" s="125"/>
      <c r="C116" s="175" t="s">
        <v>46</v>
      </c>
      <c r="D116" s="175"/>
      <c r="E116" s="175"/>
      <c r="F116" s="123" t="s">
        <v>304</v>
      </c>
      <c r="G116" s="175"/>
      <c r="H116" s="175" t="s">
        <v>349</v>
      </c>
      <c r="I116" s="175" t="s">
        <v>339</v>
      </c>
      <c r="J116" s="175"/>
      <c r="K116" s="114"/>
    </row>
    <row r="117" spans="2:11" s="170" customFormat="1" ht="15" customHeight="1">
      <c r="B117" s="125"/>
      <c r="C117" s="175" t="s">
        <v>55</v>
      </c>
      <c r="D117" s="175"/>
      <c r="E117" s="175"/>
      <c r="F117" s="123" t="s">
        <v>304</v>
      </c>
      <c r="G117" s="175"/>
      <c r="H117" s="175" t="s">
        <v>350</v>
      </c>
      <c r="I117" s="175" t="s">
        <v>351</v>
      </c>
      <c r="J117" s="175"/>
      <c r="K117" s="114"/>
    </row>
    <row r="118" spans="2:11" s="170" customFormat="1" ht="15" customHeight="1">
      <c r="B118" s="128"/>
      <c r="C118" s="134"/>
      <c r="D118" s="134"/>
      <c r="E118" s="134"/>
      <c r="F118" s="134"/>
      <c r="G118" s="134"/>
      <c r="H118" s="134"/>
      <c r="I118" s="134"/>
      <c r="J118" s="134"/>
      <c r="K118" s="130"/>
    </row>
    <row r="119" spans="2:11" s="170" customFormat="1" ht="18.75" customHeight="1">
      <c r="B119" s="135"/>
      <c r="C119" s="136"/>
      <c r="D119" s="136"/>
      <c r="E119" s="136"/>
      <c r="F119" s="137"/>
      <c r="G119" s="136"/>
      <c r="H119" s="136"/>
      <c r="I119" s="136"/>
      <c r="J119" s="136"/>
      <c r="K119" s="135"/>
    </row>
    <row r="120" spans="2:11" s="170" customFormat="1" ht="18.75" customHeight="1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 s="170" customFormat="1" ht="7.5" customHeight="1">
      <c r="B121" s="138"/>
      <c r="C121" s="139"/>
      <c r="D121" s="139"/>
      <c r="E121" s="139"/>
      <c r="F121" s="139"/>
      <c r="G121" s="139"/>
      <c r="H121" s="139"/>
      <c r="I121" s="139"/>
      <c r="J121" s="139"/>
      <c r="K121" s="140"/>
    </row>
    <row r="122" spans="2:11" s="170" customFormat="1" ht="45" customHeight="1">
      <c r="B122" s="141"/>
      <c r="C122" s="377" t="s">
        <v>352</v>
      </c>
      <c r="D122" s="377"/>
      <c r="E122" s="377"/>
      <c r="F122" s="377"/>
      <c r="G122" s="377"/>
      <c r="H122" s="377"/>
      <c r="I122" s="377"/>
      <c r="J122" s="377"/>
      <c r="K122" s="142"/>
    </row>
    <row r="123" spans="2:11" s="170" customFormat="1" ht="17.25" customHeight="1">
      <c r="B123" s="143"/>
      <c r="C123" s="115" t="s">
        <v>298</v>
      </c>
      <c r="D123" s="115"/>
      <c r="E123" s="115"/>
      <c r="F123" s="115" t="s">
        <v>299</v>
      </c>
      <c r="G123" s="116"/>
      <c r="H123" s="115" t="s">
        <v>52</v>
      </c>
      <c r="I123" s="115" t="s">
        <v>55</v>
      </c>
      <c r="J123" s="115" t="s">
        <v>300</v>
      </c>
      <c r="K123" s="144"/>
    </row>
    <row r="124" spans="2:11" s="170" customFormat="1" ht="17.25" customHeight="1">
      <c r="B124" s="143"/>
      <c r="C124" s="117" t="s">
        <v>301</v>
      </c>
      <c r="D124" s="117"/>
      <c r="E124" s="117"/>
      <c r="F124" s="118" t="s">
        <v>302</v>
      </c>
      <c r="G124" s="119"/>
      <c r="H124" s="117"/>
      <c r="I124" s="117"/>
      <c r="J124" s="117" t="s">
        <v>303</v>
      </c>
      <c r="K124" s="144"/>
    </row>
    <row r="125" spans="2:11" s="170" customFormat="1" ht="5.25" customHeight="1">
      <c r="B125" s="145"/>
      <c r="C125" s="120"/>
      <c r="D125" s="120"/>
      <c r="E125" s="120"/>
      <c r="F125" s="120"/>
      <c r="G125" s="146"/>
      <c r="H125" s="120"/>
      <c r="I125" s="120"/>
      <c r="J125" s="120"/>
      <c r="K125" s="147"/>
    </row>
    <row r="126" spans="2:11" s="170" customFormat="1" ht="15" customHeight="1">
      <c r="B126" s="145"/>
      <c r="C126" s="175" t="s">
        <v>307</v>
      </c>
      <c r="D126" s="122"/>
      <c r="E126" s="122"/>
      <c r="F126" s="123" t="s">
        <v>304</v>
      </c>
      <c r="G126" s="175"/>
      <c r="H126" s="175" t="s">
        <v>344</v>
      </c>
      <c r="I126" s="175" t="s">
        <v>306</v>
      </c>
      <c r="J126" s="175">
        <v>120</v>
      </c>
      <c r="K126" s="148"/>
    </row>
    <row r="127" spans="2:11" s="170" customFormat="1" ht="15" customHeight="1">
      <c r="B127" s="145"/>
      <c r="C127" s="175" t="s">
        <v>353</v>
      </c>
      <c r="D127" s="175"/>
      <c r="E127" s="175"/>
      <c r="F127" s="123" t="s">
        <v>304</v>
      </c>
      <c r="G127" s="175"/>
      <c r="H127" s="175" t="s">
        <v>354</v>
      </c>
      <c r="I127" s="175" t="s">
        <v>306</v>
      </c>
      <c r="J127" s="175" t="s">
        <v>355</v>
      </c>
      <c r="K127" s="148"/>
    </row>
    <row r="128" spans="2:11" s="170" customFormat="1" ht="15" customHeight="1">
      <c r="B128" s="145"/>
      <c r="C128" s="175" t="s">
        <v>252</v>
      </c>
      <c r="D128" s="175"/>
      <c r="E128" s="175"/>
      <c r="F128" s="123" t="s">
        <v>304</v>
      </c>
      <c r="G128" s="175"/>
      <c r="H128" s="175" t="s">
        <v>356</v>
      </c>
      <c r="I128" s="175" t="s">
        <v>306</v>
      </c>
      <c r="J128" s="175" t="s">
        <v>355</v>
      </c>
      <c r="K128" s="148"/>
    </row>
    <row r="129" spans="2:11" s="170" customFormat="1" ht="15" customHeight="1">
      <c r="B129" s="145"/>
      <c r="C129" s="175" t="s">
        <v>315</v>
      </c>
      <c r="D129" s="175"/>
      <c r="E129" s="175"/>
      <c r="F129" s="123" t="s">
        <v>310</v>
      </c>
      <c r="G129" s="175"/>
      <c r="H129" s="175" t="s">
        <v>316</v>
      </c>
      <c r="I129" s="175" t="s">
        <v>306</v>
      </c>
      <c r="J129" s="175">
        <v>15</v>
      </c>
      <c r="K129" s="148"/>
    </row>
    <row r="130" spans="2:11" s="170" customFormat="1" ht="15" customHeight="1">
      <c r="B130" s="145"/>
      <c r="C130" s="126" t="s">
        <v>317</v>
      </c>
      <c r="D130" s="126"/>
      <c r="E130" s="126"/>
      <c r="F130" s="127" t="s">
        <v>310</v>
      </c>
      <c r="G130" s="126"/>
      <c r="H130" s="126" t="s">
        <v>318</v>
      </c>
      <c r="I130" s="126" t="s">
        <v>306</v>
      </c>
      <c r="J130" s="126">
        <v>15</v>
      </c>
      <c r="K130" s="148"/>
    </row>
    <row r="131" spans="2:11" s="170" customFormat="1" ht="15" customHeight="1">
      <c r="B131" s="145"/>
      <c r="C131" s="126" t="s">
        <v>319</v>
      </c>
      <c r="D131" s="126"/>
      <c r="E131" s="126"/>
      <c r="F131" s="127" t="s">
        <v>310</v>
      </c>
      <c r="G131" s="126"/>
      <c r="H131" s="126" t="s">
        <v>320</v>
      </c>
      <c r="I131" s="126" t="s">
        <v>306</v>
      </c>
      <c r="J131" s="126">
        <v>20</v>
      </c>
      <c r="K131" s="148"/>
    </row>
    <row r="132" spans="2:11" s="170" customFormat="1" ht="15" customHeight="1">
      <c r="B132" s="145"/>
      <c r="C132" s="126" t="s">
        <v>321</v>
      </c>
      <c r="D132" s="126"/>
      <c r="E132" s="126"/>
      <c r="F132" s="127" t="s">
        <v>310</v>
      </c>
      <c r="G132" s="126"/>
      <c r="H132" s="126" t="s">
        <v>322</v>
      </c>
      <c r="I132" s="126" t="s">
        <v>306</v>
      </c>
      <c r="J132" s="126">
        <v>20</v>
      </c>
      <c r="K132" s="148"/>
    </row>
    <row r="133" spans="2:11" s="170" customFormat="1" ht="15" customHeight="1">
      <c r="B133" s="145"/>
      <c r="C133" s="175" t="s">
        <v>309</v>
      </c>
      <c r="D133" s="175"/>
      <c r="E133" s="175"/>
      <c r="F133" s="123" t="s">
        <v>310</v>
      </c>
      <c r="G133" s="175"/>
      <c r="H133" s="175" t="s">
        <v>344</v>
      </c>
      <c r="I133" s="175" t="s">
        <v>306</v>
      </c>
      <c r="J133" s="175">
        <v>50</v>
      </c>
      <c r="K133" s="148"/>
    </row>
    <row r="134" spans="2:11" s="170" customFormat="1" ht="15" customHeight="1">
      <c r="B134" s="145"/>
      <c r="C134" s="175" t="s">
        <v>323</v>
      </c>
      <c r="D134" s="175"/>
      <c r="E134" s="175"/>
      <c r="F134" s="123" t="s">
        <v>310</v>
      </c>
      <c r="G134" s="175"/>
      <c r="H134" s="175" t="s">
        <v>344</v>
      </c>
      <c r="I134" s="175" t="s">
        <v>306</v>
      </c>
      <c r="J134" s="175">
        <v>50</v>
      </c>
      <c r="K134" s="148"/>
    </row>
    <row r="135" spans="2:11" s="170" customFormat="1" ht="15" customHeight="1">
      <c r="B135" s="145"/>
      <c r="C135" s="175" t="s">
        <v>329</v>
      </c>
      <c r="D135" s="175"/>
      <c r="E135" s="175"/>
      <c r="F135" s="123" t="s">
        <v>310</v>
      </c>
      <c r="G135" s="175"/>
      <c r="H135" s="175" t="s">
        <v>344</v>
      </c>
      <c r="I135" s="175" t="s">
        <v>306</v>
      </c>
      <c r="J135" s="175">
        <v>50</v>
      </c>
      <c r="K135" s="148"/>
    </row>
    <row r="136" spans="2:11" s="170" customFormat="1" ht="15" customHeight="1">
      <c r="B136" s="145"/>
      <c r="C136" s="175" t="s">
        <v>331</v>
      </c>
      <c r="D136" s="175"/>
      <c r="E136" s="175"/>
      <c r="F136" s="123" t="s">
        <v>310</v>
      </c>
      <c r="G136" s="175"/>
      <c r="H136" s="175" t="s">
        <v>344</v>
      </c>
      <c r="I136" s="175" t="s">
        <v>306</v>
      </c>
      <c r="J136" s="175">
        <v>50</v>
      </c>
      <c r="K136" s="148"/>
    </row>
    <row r="137" spans="2:11" s="170" customFormat="1" ht="15" customHeight="1">
      <c r="B137" s="145"/>
      <c r="C137" s="175" t="s">
        <v>332</v>
      </c>
      <c r="D137" s="175"/>
      <c r="E137" s="175"/>
      <c r="F137" s="123" t="s">
        <v>310</v>
      </c>
      <c r="G137" s="175"/>
      <c r="H137" s="175" t="s">
        <v>357</v>
      </c>
      <c r="I137" s="175" t="s">
        <v>306</v>
      </c>
      <c r="J137" s="175">
        <v>255</v>
      </c>
      <c r="K137" s="148"/>
    </row>
    <row r="138" spans="2:11" s="170" customFormat="1" ht="15" customHeight="1">
      <c r="B138" s="145"/>
      <c r="C138" s="175" t="s">
        <v>334</v>
      </c>
      <c r="D138" s="175"/>
      <c r="E138" s="175"/>
      <c r="F138" s="123" t="s">
        <v>304</v>
      </c>
      <c r="G138" s="175"/>
      <c r="H138" s="175" t="s">
        <v>358</v>
      </c>
      <c r="I138" s="175" t="s">
        <v>336</v>
      </c>
      <c r="J138" s="175"/>
      <c r="K138" s="148"/>
    </row>
    <row r="139" spans="2:11" s="170" customFormat="1" ht="15" customHeight="1">
      <c r="B139" s="145"/>
      <c r="C139" s="175" t="s">
        <v>337</v>
      </c>
      <c r="D139" s="175"/>
      <c r="E139" s="175"/>
      <c r="F139" s="123" t="s">
        <v>304</v>
      </c>
      <c r="G139" s="175"/>
      <c r="H139" s="175" t="s">
        <v>359</v>
      </c>
      <c r="I139" s="175" t="s">
        <v>339</v>
      </c>
      <c r="J139" s="175"/>
      <c r="K139" s="148"/>
    </row>
    <row r="140" spans="2:11" s="170" customFormat="1" ht="15" customHeight="1">
      <c r="B140" s="145"/>
      <c r="C140" s="175" t="s">
        <v>340</v>
      </c>
      <c r="D140" s="175"/>
      <c r="E140" s="175"/>
      <c r="F140" s="123" t="s">
        <v>304</v>
      </c>
      <c r="G140" s="175"/>
      <c r="H140" s="175" t="s">
        <v>340</v>
      </c>
      <c r="I140" s="175" t="s">
        <v>339</v>
      </c>
      <c r="J140" s="175"/>
      <c r="K140" s="148"/>
    </row>
    <row r="141" spans="2:11" s="170" customFormat="1" ht="15" customHeight="1">
      <c r="B141" s="145"/>
      <c r="C141" s="175" t="s">
        <v>36</v>
      </c>
      <c r="D141" s="175"/>
      <c r="E141" s="175"/>
      <c r="F141" s="123" t="s">
        <v>304</v>
      </c>
      <c r="G141" s="175"/>
      <c r="H141" s="175" t="s">
        <v>360</v>
      </c>
      <c r="I141" s="175" t="s">
        <v>339</v>
      </c>
      <c r="J141" s="175"/>
      <c r="K141" s="148"/>
    </row>
    <row r="142" spans="2:11" s="170" customFormat="1" ht="15" customHeight="1">
      <c r="B142" s="145"/>
      <c r="C142" s="175" t="s">
        <v>361</v>
      </c>
      <c r="D142" s="175"/>
      <c r="E142" s="175"/>
      <c r="F142" s="123" t="s">
        <v>304</v>
      </c>
      <c r="G142" s="175"/>
      <c r="H142" s="175" t="s">
        <v>362</v>
      </c>
      <c r="I142" s="175" t="s">
        <v>339</v>
      </c>
      <c r="J142" s="175"/>
      <c r="K142" s="148"/>
    </row>
    <row r="143" spans="2:11" s="170" customFormat="1" ht="15" customHeight="1">
      <c r="B143" s="149"/>
      <c r="C143" s="150"/>
      <c r="D143" s="150"/>
      <c r="E143" s="150"/>
      <c r="F143" s="150"/>
      <c r="G143" s="150"/>
      <c r="H143" s="150"/>
      <c r="I143" s="150"/>
      <c r="J143" s="150"/>
      <c r="K143" s="151"/>
    </row>
    <row r="144" spans="2:11" s="170" customFormat="1" ht="18.75" customHeight="1">
      <c r="B144" s="136"/>
      <c r="C144" s="136"/>
      <c r="D144" s="136"/>
      <c r="E144" s="136"/>
      <c r="F144" s="137"/>
      <c r="G144" s="136"/>
      <c r="H144" s="136"/>
      <c r="I144" s="136"/>
      <c r="J144" s="136"/>
      <c r="K144" s="136"/>
    </row>
    <row r="145" spans="2:11" s="170" customFormat="1" ht="18.75" customHeight="1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 s="170" customFormat="1" ht="7.5" customHeight="1">
      <c r="B146" s="110"/>
      <c r="C146" s="111"/>
      <c r="D146" s="111"/>
      <c r="E146" s="111"/>
      <c r="F146" s="111"/>
      <c r="G146" s="111"/>
      <c r="H146" s="111"/>
      <c r="I146" s="111"/>
      <c r="J146" s="111"/>
      <c r="K146" s="112"/>
    </row>
    <row r="147" spans="2:11" s="170" customFormat="1" ht="45" customHeight="1">
      <c r="B147" s="113"/>
      <c r="C147" s="376" t="s">
        <v>363</v>
      </c>
      <c r="D147" s="376"/>
      <c r="E147" s="376"/>
      <c r="F147" s="376"/>
      <c r="G147" s="376"/>
      <c r="H147" s="376"/>
      <c r="I147" s="376"/>
      <c r="J147" s="376"/>
      <c r="K147" s="114"/>
    </row>
    <row r="148" spans="2:11" s="170" customFormat="1" ht="17.25" customHeight="1">
      <c r="B148" s="113"/>
      <c r="C148" s="115" t="s">
        <v>298</v>
      </c>
      <c r="D148" s="115"/>
      <c r="E148" s="115"/>
      <c r="F148" s="115" t="s">
        <v>299</v>
      </c>
      <c r="G148" s="116"/>
      <c r="H148" s="115" t="s">
        <v>52</v>
      </c>
      <c r="I148" s="115" t="s">
        <v>55</v>
      </c>
      <c r="J148" s="115" t="s">
        <v>300</v>
      </c>
      <c r="K148" s="114"/>
    </row>
    <row r="149" spans="2:11" s="170" customFormat="1" ht="17.25" customHeight="1">
      <c r="B149" s="113"/>
      <c r="C149" s="117" t="s">
        <v>301</v>
      </c>
      <c r="D149" s="117"/>
      <c r="E149" s="117"/>
      <c r="F149" s="118" t="s">
        <v>302</v>
      </c>
      <c r="G149" s="119"/>
      <c r="H149" s="117"/>
      <c r="I149" s="117"/>
      <c r="J149" s="117" t="s">
        <v>303</v>
      </c>
      <c r="K149" s="114"/>
    </row>
    <row r="150" spans="2:11" s="170" customFormat="1" ht="5.25" customHeight="1">
      <c r="B150" s="125"/>
      <c r="C150" s="120"/>
      <c r="D150" s="120"/>
      <c r="E150" s="120"/>
      <c r="F150" s="120"/>
      <c r="G150" s="121"/>
      <c r="H150" s="120"/>
      <c r="I150" s="120"/>
      <c r="J150" s="120"/>
      <c r="K150" s="148"/>
    </row>
    <row r="151" spans="2:11" s="170" customFormat="1" ht="15" customHeight="1">
      <c r="B151" s="125"/>
      <c r="C151" s="176" t="s">
        <v>307</v>
      </c>
      <c r="D151" s="175"/>
      <c r="E151" s="175"/>
      <c r="F151" s="152" t="s">
        <v>304</v>
      </c>
      <c r="G151" s="175"/>
      <c r="H151" s="176" t="s">
        <v>344</v>
      </c>
      <c r="I151" s="176" t="s">
        <v>306</v>
      </c>
      <c r="J151" s="176">
        <v>120</v>
      </c>
      <c r="K151" s="148"/>
    </row>
    <row r="152" spans="2:11" s="170" customFormat="1" ht="15" customHeight="1">
      <c r="B152" s="125"/>
      <c r="C152" s="176" t="s">
        <v>353</v>
      </c>
      <c r="D152" s="175"/>
      <c r="E152" s="175"/>
      <c r="F152" s="152" t="s">
        <v>304</v>
      </c>
      <c r="G152" s="175"/>
      <c r="H152" s="176" t="s">
        <v>364</v>
      </c>
      <c r="I152" s="176" t="s">
        <v>306</v>
      </c>
      <c r="J152" s="176" t="s">
        <v>355</v>
      </c>
      <c r="K152" s="148"/>
    </row>
    <row r="153" spans="2:11" s="170" customFormat="1" ht="15" customHeight="1">
      <c r="B153" s="125"/>
      <c r="C153" s="176" t="s">
        <v>252</v>
      </c>
      <c r="D153" s="175"/>
      <c r="E153" s="175"/>
      <c r="F153" s="152" t="s">
        <v>304</v>
      </c>
      <c r="G153" s="175"/>
      <c r="H153" s="176" t="s">
        <v>365</v>
      </c>
      <c r="I153" s="176" t="s">
        <v>306</v>
      </c>
      <c r="J153" s="176" t="s">
        <v>355</v>
      </c>
      <c r="K153" s="148"/>
    </row>
    <row r="154" spans="2:11" s="170" customFormat="1" ht="15" customHeight="1">
      <c r="B154" s="125"/>
      <c r="C154" s="176" t="s">
        <v>309</v>
      </c>
      <c r="D154" s="175"/>
      <c r="E154" s="175"/>
      <c r="F154" s="152" t="s">
        <v>310</v>
      </c>
      <c r="G154" s="175"/>
      <c r="H154" s="176" t="s">
        <v>344</v>
      </c>
      <c r="I154" s="176" t="s">
        <v>306</v>
      </c>
      <c r="J154" s="176">
        <v>50</v>
      </c>
      <c r="K154" s="148"/>
    </row>
    <row r="155" spans="2:11" s="170" customFormat="1" ht="15" customHeight="1">
      <c r="B155" s="125"/>
      <c r="C155" s="176" t="s">
        <v>312</v>
      </c>
      <c r="D155" s="175"/>
      <c r="E155" s="175"/>
      <c r="F155" s="152" t="s">
        <v>304</v>
      </c>
      <c r="G155" s="175"/>
      <c r="H155" s="176" t="s">
        <v>344</v>
      </c>
      <c r="I155" s="176" t="s">
        <v>314</v>
      </c>
      <c r="J155" s="176"/>
      <c r="K155" s="148"/>
    </row>
    <row r="156" spans="2:11" s="170" customFormat="1" ht="15" customHeight="1">
      <c r="B156" s="125"/>
      <c r="C156" s="176" t="s">
        <v>323</v>
      </c>
      <c r="D156" s="175"/>
      <c r="E156" s="175"/>
      <c r="F156" s="152" t="s">
        <v>310</v>
      </c>
      <c r="G156" s="175"/>
      <c r="H156" s="176" t="s">
        <v>344</v>
      </c>
      <c r="I156" s="176" t="s">
        <v>306</v>
      </c>
      <c r="J156" s="176">
        <v>50</v>
      </c>
      <c r="K156" s="148"/>
    </row>
    <row r="157" spans="2:11" s="170" customFormat="1" ht="15" customHeight="1">
      <c r="B157" s="125"/>
      <c r="C157" s="176" t="s">
        <v>331</v>
      </c>
      <c r="D157" s="175"/>
      <c r="E157" s="175"/>
      <c r="F157" s="152" t="s">
        <v>310</v>
      </c>
      <c r="G157" s="175"/>
      <c r="H157" s="176" t="s">
        <v>344</v>
      </c>
      <c r="I157" s="176" t="s">
        <v>306</v>
      </c>
      <c r="J157" s="176">
        <v>50</v>
      </c>
      <c r="K157" s="148"/>
    </row>
    <row r="158" spans="2:11" s="170" customFormat="1" ht="15" customHeight="1">
      <c r="B158" s="125"/>
      <c r="C158" s="176" t="s">
        <v>329</v>
      </c>
      <c r="D158" s="175"/>
      <c r="E158" s="175"/>
      <c r="F158" s="152" t="s">
        <v>310</v>
      </c>
      <c r="G158" s="175"/>
      <c r="H158" s="176" t="s">
        <v>344</v>
      </c>
      <c r="I158" s="176" t="s">
        <v>306</v>
      </c>
      <c r="J158" s="176">
        <v>50</v>
      </c>
      <c r="K158" s="148"/>
    </row>
    <row r="159" spans="2:11" s="170" customFormat="1" ht="15" customHeight="1">
      <c r="B159" s="125"/>
      <c r="C159" s="176" t="s">
        <v>93</v>
      </c>
      <c r="D159" s="175"/>
      <c r="E159" s="175"/>
      <c r="F159" s="152" t="s">
        <v>304</v>
      </c>
      <c r="G159" s="175"/>
      <c r="H159" s="176" t="s">
        <v>366</v>
      </c>
      <c r="I159" s="176" t="s">
        <v>306</v>
      </c>
      <c r="J159" s="176" t="s">
        <v>367</v>
      </c>
      <c r="K159" s="148"/>
    </row>
    <row r="160" spans="2:11" s="170" customFormat="1" ht="15" customHeight="1">
      <c r="B160" s="125"/>
      <c r="C160" s="176" t="s">
        <v>368</v>
      </c>
      <c r="D160" s="175"/>
      <c r="E160" s="175"/>
      <c r="F160" s="152" t="s">
        <v>304</v>
      </c>
      <c r="G160" s="175"/>
      <c r="H160" s="176" t="s">
        <v>369</v>
      </c>
      <c r="I160" s="176" t="s">
        <v>339</v>
      </c>
      <c r="J160" s="176"/>
      <c r="K160" s="148"/>
    </row>
    <row r="161" spans="2:11" s="170" customFormat="1" ht="15" customHeight="1">
      <c r="B161" s="153"/>
      <c r="C161" s="134"/>
      <c r="D161" s="134"/>
      <c r="E161" s="134"/>
      <c r="F161" s="134"/>
      <c r="G161" s="134"/>
      <c r="H161" s="134"/>
      <c r="I161" s="134"/>
      <c r="J161" s="134"/>
      <c r="K161" s="154"/>
    </row>
    <row r="162" spans="2:11" s="170" customFormat="1" ht="18.75" customHeight="1">
      <c r="B162" s="136"/>
      <c r="C162" s="146"/>
      <c r="D162" s="146"/>
      <c r="E162" s="146"/>
      <c r="F162" s="155"/>
      <c r="G162" s="146"/>
      <c r="H162" s="146"/>
      <c r="I162" s="146"/>
      <c r="J162" s="146"/>
      <c r="K162" s="136"/>
    </row>
    <row r="163" spans="2:11" s="170" customFormat="1" ht="18.75" customHeight="1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 s="170" customFormat="1" ht="7.5" customHeight="1">
      <c r="B164" s="93"/>
      <c r="C164" s="94"/>
      <c r="D164" s="94"/>
      <c r="E164" s="94"/>
      <c r="F164" s="94"/>
      <c r="G164" s="94"/>
      <c r="H164" s="94"/>
      <c r="I164" s="94"/>
      <c r="J164" s="94"/>
      <c r="K164" s="95"/>
    </row>
    <row r="165" spans="2:11" s="170" customFormat="1" ht="45" customHeight="1">
      <c r="B165" s="96"/>
      <c r="C165" s="377" t="s">
        <v>370</v>
      </c>
      <c r="D165" s="377"/>
      <c r="E165" s="377"/>
      <c r="F165" s="377"/>
      <c r="G165" s="377"/>
      <c r="H165" s="377"/>
      <c r="I165" s="377"/>
      <c r="J165" s="377"/>
      <c r="K165" s="97"/>
    </row>
    <row r="166" spans="2:11" s="170" customFormat="1" ht="17.25" customHeight="1">
      <c r="B166" s="96"/>
      <c r="C166" s="115" t="s">
        <v>298</v>
      </c>
      <c r="D166" s="115"/>
      <c r="E166" s="115"/>
      <c r="F166" s="115" t="s">
        <v>299</v>
      </c>
      <c r="G166" s="156"/>
      <c r="H166" s="157" t="s">
        <v>52</v>
      </c>
      <c r="I166" s="157" t="s">
        <v>55</v>
      </c>
      <c r="J166" s="115" t="s">
        <v>300</v>
      </c>
      <c r="K166" s="97"/>
    </row>
    <row r="167" spans="2:11" s="170" customFormat="1" ht="17.25" customHeight="1">
      <c r="B167" s="98"/>
      <c r="C167" s="117" t="s">
        <v>301</v>
      </c>
      <c r="D167" s="117"/>
      <c r="E167" s="117"/>
      <c r="F167" s="118" t="s">
        <v>302</v>
      </c>
      <c r="G167" s="158"/>
      <c r="H167" s="159"/>
      <c r="I167" s="159"/>
      <c r="J167" s="117" t="s">
        <v>303</v>
      </c>
      <c r="K167" s="99"/>
    </row>
    <row r="168" spans="2:11" s="170" customFormat="1" ht="5.25" customHeight="1">
      <c r="B168" s="125"/>
      <c r="C168" s="120"/>
      <c r="D168" s="120"/>
      <c r="E168" s="120"/>
      <c r="F168" s="120"/>
      <c r="G168" s="121"/>
      <c r="H168" s="120"/>
      <c r="I168" s="120"/>
      <c r="J168" s="120"/>
      <c r="K168" s="148"/>
    </row>
    <row r="169" spans="2:11" s="170" customFormat="1" ht="15" customHeight="1">
      <c r="B169" s="125"/>
      <c r="C169" s="175" t="s">
        <v>307</v>
      </c>
      <c r="D169" s="175"/>
      <c r="E169" s="175"/>
      <c r="F169" s="123" t="s">
        <v>304</v>
      </c>
      <c r="G169" s="175"/>
      <c r="H169" s="175" t="s">
        <v>344</v>
      </c>
      <c r="I169" s="175" t="s">
        <v>306</v>
      </c>
      <c r="J169" s="175">
        <v>120</v>
      </c>
      <c r="K169" s="148"/>
    </row>
    <row r="170" spans="2:11" s="170" customFormat="1" ht="15" customHeight="1">
      <c r="B170" s="125"/>
      <c r="C170" s="175" t="s">
        <v>353</v>
      </c>
      <c r="D170" s="175"/>
      <c r="E170" s="175"/>
      <c r="F170" s="123" t="s">
        <v>304</v>
      </c>
      <c r="G170" s="175"/>
      <c r="H170" s="175" t="s">
        <v>354</v>
      </c>
      <c r="I170" s="175" t="s">
        <v>306</v>
      </c>
      <c r="J170" s="175" t="s">
        <v>355</v>
      </c>
      <c r="K170" s="148"/>
    </row>
    <row r="171" spans="2:11" s="170" customFormat="1" ht="15" customHeight="1">
      <c r="B171" s="125"/>
      <c r="C171" s="175" t="s">
        <v>252</v>
      </c>
      <c r="D171" s="175"/>
      <c r="E171" s="175"/>
      <c r="F171" s="123" t="s">
        <v>304</v>
      </c>
      <c r="G171" s="175"/>
      <c r="H171" s="175" t="s">
        <v>371</v>
      </c>
      <c r="I171" s="175" t="s">
        <v>306</v>
      </c>
      <c r="J171" s="175" t="s">
        <v>355</v>
      </c>
      <c r="K171" s="148"/>
    </row>
    <row r="172" spans="2:11" s="170" customFormat="1" ht="15" customHeight="1">
      <c r="B172" s="125"/>
      <c r="C172" s="175" t="s">
        <v>309</v>
      </c>
      <c r="D172" s="175"/>
      <c r="E172" s="175"/>
      <c r="F172" s="123" t="s">
        <v>310</v>
      </c>
      <c r="G172" s="175"/>
      <c r="H172" s="175" t="s">
        <v>371</v>
      </c>
      <c r="I172" s="175" t="s">
        <v>306</v>
      </c>
      <c r="J172" s="175">
        <v>50</v>
      </c>
      <c r="K172" s="148"/>
    </row>
    <row r="173" spans="2:11" s="170" customFormat="1" ht="15" customHeight="1">
      <c r="B173" s="125"/>
      <c r="C173" s="175" t="s">
        <v>312</v>
      </c>
      <c r="D173" s="175"/>
      <c r="E173" s="175"/>
      <c r="F173" s="123" t="s">
        <v>304</v>
      </c>
      <c r="G173" s="175"/>
      <c r="H173" s="175" t="s">
        <v>371</v>
      </c>
      <c r="I173" s="175" t="s">
        <v>314</v>
      </c>
      <c r="J173" s="175"/>
      <c r="K173" s="148"/>
    </row>
    <row r="174" spans="2:11" s="170" customFormat="1" ht="15" customHeight="1">
      <c r="B174" s="125"/>
      <c r="C174" s="175" t="s">
        <v>323</v>
      </c>
      <c r="D174" s="175"/>
      <c r="E174" s="175"/>
      <c r="F174" s="123" t="s">
        <v>310</v>
      </c>
      <c r="G174" s="175"/>
      <c r="H174" s="175" t="s">
        <v>371</v>
      </c>
      <c r="I174" s="175" t="s">
        <v>306</v>
      </c>
      <c r="J174" s="175">
        <v>50</v>
      </c>
      <c r="K174" s="148"/>
    </row>
    <row r="175" spans="2:11" s="170" customFormat="1" ht="15" customHeight="1">
      <c r="B175" s="125"/>
      <c r="C175" s="175" t="s">
        <v>331</v>
      </c>
      <c r="D175" s="175"/>
      <c r="E175" s="175"/>
      <c r="F175" s="123" t="s">
        <v>310</v>
      </c>
      <c r="G175" s="175"/>
      <c r="H175" s="175" t="s">
        <v>371</v>
      </c>
      <c r="I175" s="175" t="s">
        <v>306</v>
      </c>
      <c r="J175" s="175">
        <v>50</v>
      </c>
      <c r="K175" s="148"/>
    </row>
    <row r="176" spans="2:11" s="170" customFormat="1" ht="15" customHeight="1">
      <c r="B176" s="125"/>
      <c r="C176" s="175" t="s">
        <v>329</v>
      </c>
      <c r="D176" s="175"/>
      <c r="E176" s="175"/>
      <c r="F176" s="123" t="s">
        <v>310</v>
      </c>
      <c r="G176" s="175"/>
      <c r="H176" s="175" t="s">
        <v>371</v>
      </c>
      <c r="I176" s="175" t="s">
        <v>306</v>
      </c>
      <c r="J176" s="175">
        <v>50</v>
      </c>
      <c r="K176" s="148"/>
    </row>
    <row r="177" spans="2:11" s="170" customFormat="1" ht="15" customHeight="1">
      <c r="B177" s="125"/>
      <c r="C177" s="175" t="s">
        <v>99</v>
      </c>
      <c r="D177" s="175"/>
      <c r="E177" s="175"/>
      <c r="F177" s="123" t="s">
        <v>304</v>
      </c>
      <c r="G177" s="175"/>
      <c r="H177" s="175" t="s">
        <v>372</v>
      </c>
      <c r="I177" s="175" t="s">
        <v>373</v>
      </c>
      <c r="J177" s="175"/>
      <c r="K177" s="148"/>
    </row>
    <row r="178" spans="2:11" s="170" customFormat="1" ht="15" customHeight="1">
      <c r="B178" s="125"/>
      <c r="C178" s="175" t="s">
        <v>55</v>
      </c>
      <c r="D178" s="175"/>
      <c r="E178" s="175"/>
      <c r="F178" s="123" t="s">
        <v>304</v>
      </c>
      <c r="G178" s="175"/>
      <c r="H178" s="175" t="s">
        <v>374</v>
      </c>
      <c r="I178" s="175" t="s">
        <v>375</v>
      </c>
      <c r="J178" s="175">
        <v>1</v>
      </c>
      <c r="K178" s="148"/>
    </row>
    <row r="179" spans="2:11" s="170" customFormat="1" ht="15" customHeight="1">
      <c r="B179" s="125"/>
      <c r="C179" s="175" t="s">
        <v>51</v>
      </c>
      <c r="D179" s="175"/>
      <c r="E179" s="175"/>
      <c r="F179" s="123" t="s">
        <v>304</v>
      </c>
      <c r="G179" s="175"/>
      <c r="H179" s="175" t="s">
        <v>376</v>
      </c>
      <c r="I179" s="175" t="s">
        <v>306</v>
      </c>
      <c r="J179" s="175">
        <v>20</v>
      </c>
      <c r="K179" s="148"/>
    </row>
    <row r="180" spans="2:11" s="170" customFormat="1" ht="15" customHeight="1">
      <c r="B180" s="125"/>
      <c r="C180" s="175" t="s">
        <v>52</v>
      </c>
      <c r="D180" s="175"/>
      <c r="E180" s="175"/>
      <c r="F180" s="123" t="s">
        <v>304</v>
      </c>
      <c r="G180" s="175"/>
      <c r="H180" s="175" t="s">
        <v>377</v>
      </c>
      <c r="I180" s="175" t="s">
        <v>306</v>
      </c>
      <c r="J180" s="175">
        <v>255</v>
      </c>
      <c r="K180" s="148"/>
    </row>
    <row r="181" spans="2:11" s="170" customFormat="1" ht="15" customHeight="1">
      <c r="B181" s="125"/>
      <c r="C181" s="175" t="s">
        <v>100</v>
      </c>
      <c r="D181" s="175"/>
      <c r="E181" s="175"/>
      <c r="F181" s="123" t="s">
        <v>304</v>
      </c>
      <c r="G181" s="175"/>
      <c r="H181" s="175" t="s">
        <v>268</v>
      </c>
      <c r="I181" s="175" t="s">
        <v>306</v>
      </c>
      <c r="J181" s="175">
        <v>10</v>
      </c>
      <c r="K181" s="148"/>
    </row>
    <row r="182" spans="2:11" s="170" customFormat="1" ht="15" customHeight="1">
      <c r="B182" s="125"/>
      <c r="C182" s="175" t="s">
        <v>101</v>
      </c>
      <c r="D182" s="175"/>
      <c r="E182" s="175"/>
      <c r="F182" s="123" t="s">
        <v>304</v>
      </c>
      <c r="G182" s="175"/>
      <c r="H182" s="175" t="s">
        <v>378</v>
      </c>
      <c r="I182" s="175" t="s">
        <v>339</v>
      </c>
      <c r="J182" s="175"/>
      <c r="K182" s="148"/>
    </row>
    <row r="183" spans="2:11" s="170" customFormat="1" ht="15" customHeight="1">
      <c r="B183" s="125"/>
      <c r="C183" s="175" t="s">
        <v>379</v>
      </c>
      <c r="D183" s="175"/>
      <c r="E183" s="175"/>
      <c r="F183" s="123" t="s">
        <v>304</v>
      </c>
      <c r="G183" s="175"/>
      <c r="H183" s="175" t="s">
        <v>380</v>
      </c>
      <c r="I183" s="175" t="s">
        <v>339</v>
      </c>
      <c r="J183" s="175"/>
      <c r="K183" s="148"/>
    </row>
    <row r="184" spans="2:11" s="170" customFormat="1" ht="15" customHeight="1">
      <c r="B184" s="125"/>
      <c r="C184" s="175" t="s">
        <v>368</v>
      </c>
      <c r="D184" s="175"/>
      <c r="E184" s="175"/>
      <c r="F184" s="123" t="s">
        <v>304</v>
      </c>
      <c r="G184" s="175"/>
      <c r="H184" s="175" t="s">
        <v>381</v>
      </c>
      <c r="I184" s="175" t="s">
        <v>339</v>
      </c>
      <c r="J184" s="175"/>
      <c r="K184" s="148"/>
    </row>
    <row r="185" spans="2:11" s="170" customFormat="1" ht="15" customHeight="1">
      <c r="B185" s="125"/>
      <c r="C185" s="175" t="s">
        <v>103</v>
      </c>
      <c r="D185" s="175"/>
      <c r="E185" s="175"/>
      <c r="F185" s="123" t="s">
        <v>310</v>
      </c>
      <c r="G185" s="175"/>
      <c r="H185" s="175" t="s">
        <v>382</v>
      </c>
      <c r="I185" s="175" t="s">
        <v>306</v>
      </c>
      <c r="J185" s="175">
        <v>50</v>
      </c>
      <c r="K185" s="148"/>
    </row>
    <row r="186" spans="2:11" s="170" customFormat="1" ht="15" customHeight="1">
      <c r="B186" s="125"/>
      <c r="C186" s="175" t="s">
        <v>383</v>
      </c>
      <c r="D186" s="175"/>
      <c r="E186" s="175"/>
      <c r="F186" s="123" t="s">
        <v>310</v>
      </c>
      <c r="G186" s="175"/>
      <c r="H186" s="175" t="s">
        <v>384</v>
      </c>
      <c r="I186" s="175" t="s">
        <v>385</v>
      </c>
      <c r="J186" s="175"/>
      <c r="K186" s="148"/>
    </row>
    <row r="187" spans="2:11" s="170" customFormat="1" ht="15" customHeight="1">
      <c r="B187" s="125"/>
      <c r="C187" s="175" t="s">
        <v>386</v>
      </c>
      <c r="D187" s="175"/>
      <c r="E187" s="175"/>
      <c r="F187" s="123" t="s">
        <v>310</v>
      </c>
      <c r="G187" s="175"/>
      <c r="H187" s="175" t="s">
        <v>387</v>
      </c>
      <c r="I187" s="175" t="s">
        <v>385</v>
      </c>
      <c r="J187" s="175"/>
      <c r="K187" s="148"/>
    </row>
    <row r="188" spans="2:11" s="170" customFormat="1" ht="15" customHeight="1">
      <c r="B188" s="125"/>
      <c r="C188" s="175" t="s">
        <v>388</v>
      </c>
      <c r="D188" s="175"/>
      <c r="E188" s="175"/>
      <c r="F188" s="123" t="s">
        <v>310</v>
      </c>
      <c r="G188" s="175"/>
      <c r="H188" s="175" t="s">
        <v>389</v>
      </c>
      <c r="I188" s="175" t="s">
        <v>385</v>
      </c>
      <c r="J188" s="175"/>
      <c r="K188" s="148"/>
    </row>
    <row r="189" spans="2:11" s="170" customFormat="1" ht="15" customHeight="1">
      <c r="B189" s="125"/>
      <c r="C189" s="160" t="s">
        <v>390</v>
      </c>
      <c r="D189" s="175"/>
      <c r="E189" s="175"/>
      <c r="F189" s="123" t="s">
        <v>310</v>
      </c>
      <c r="G189" s="175"/>
      <c r="H189" s="175" t="s">
        <v>391</v>
      </c>
      <c r="I189" s="175" t="s">
        <v>392</v>
      </c>
      <c r="J189" s="161" t="s">
        <v>393</v>
      </c>
      <c r="K189" s="148"/>
    </row>
    <row r="190" spans="2:11" s="170" customFormat="1" ht="15" customHeight="1">
      <c r="B190" s="125"/>
      <c r="C190" s="160" t="s">
        <v>40</v>
      </c>
      <c r="D190" s="175"/>
      <c r="E190" s="175"/>
      <c r="F190" s="123" t="s">
        <v>304</v>
      </c>
      <c r="G190" s="175"/>
      <c r="H190" s="177" t="s">
        <v>394</v>
      </c>
      <c r="I190" s="175" t="s">
        <v>395</v>
      </c>
      <c r="J190" s="175"/>
      <c r="K190" s="148"/>
    </row>
    <row r="191" spans="2:11" s="170" customFormat="1" ht="15" customHeight="1">
      <c r="B191" s="125"/>
      <c r="C191" s="160" t="s">
        <v>396</v>
      </c>
      <c r="D191" s="175"/>
      <c r="E191" s="175"/>
      <c r="F191" s="123" t="s">
        <v>304</v>
      </c>
      <c r="G191" s="175"/>
      <c r="H191" s="175" t="s">
        <v>397</v>
      </c>
      <c r="I191" s="175" t="s">
        <v>339</v>
      </c>
      <c r="J191" s="175"/>
      <c r="K191" s="148"/>
    </row>
    <row r="192" spans="2:11" s="170" customFormat="1" ht="15" customHeight="1">
      <c r="B192" s="125"/>
      <c r="C192" s="160" t="s">
        <v>398</v>
      </c>
      <c r="D192" s="175"/>
      <c r="E192" s="175"/>
      <c r="F192" s="123" t="s">
        <v>304</v>
      </c>
      <c r="G192" s="175"/>
      <c r="H192" s="175" t="s">
        <v>399</v>
      </c>
      <c r="I192" s="175" t="s">
        <v>339</v>
      </c>
      <c r="J192" s="175"/>
      <c r="K192" s="148"/>
    </row>
    <row r="193" spans="2:11" s="170" customFormat="1" ht="15" customHeight="1">
      <c r="B193" s="125"/>
      <c r="C193" s="160" t="s">
        <v>400</v>
      </c>
      <c r="D193" s="175"/>
      <c r="E193" s="175"/>
      <c r="F193" s="123" t="s">
        <v>310</v>
      </c>
      <c r="G193" s="175"/>
      <c r="H193" s="175" t="s">
        <v>401</v>
      </c>
      <c r="I193" s="175" t="s">
        <v>339</v>
      </c>
      <c r="J193" s="175"/>
      <c r="K193" s="148"/>
    </row>
    <row r="194" spans="2:11" s="170" customFormat="1" ht="15" customHeight="1">
      <c r="B194" s="153"/>
      <c r="C194" s="162"/>
      <c r="D194" s="134"/>
      <c r="E194" s="134"/>
      <c r="F194" s="134"/>
      <c r="G194" s="134"/>
      <c r="H194" s="134"/>
      <c r="I194" s="134"/>
      <c r="J194" s="134"/>
      <c r="K194" s="154"/>
    </row>
    <row r="195" spans="2:11" s="170" customFormat="1" ht="18.75" customHeight="1">
      <c r="B195" s="136"/>
      <c r="C195" s="146"/>
      <c r="D195" s="146"/>
      <c r="E195" s="146"/>
      <c r="F195" s="155"/>
      <c r="G195" s="146"/>
      <c r="H195" s="146"/>
      <c r="I195" s="146"/>
      <c r="J195" s="146"/>
      <c r="K195" s="136"/>
    </row>
    <row r="196" spans="2:11" s="170" customFormat="1" ht="18.75" customHeight="1">
      <c r="B196" s="136"/>
      <c r="C196" s="146"/>
      <c r="D196" s="146"/>
      <c r="E196" s="146"/>
      <c r="F196" s="155"/>
      <c r="G196" s="146"/>
      <c r="H196" s="146"/>
      <c r="I196" s="146"/>
      <c r="J196" s="146"/>
      <c r="K196" s="136"/>
    </row>
    <row r="197" spans="2:11" s="170" customFormat="1" ht="18.75" customHeight="1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 s="170" customFormat="1" ht="13.5">
      <c r="B198" s="93"/>
      <c r="C198" s="94"/>
      <c r="D198" s="94"/>
      <c r="E198" s="94"/>
      <c r="F198" s="94"/>
      <c r="G198" s="94"/>
      <c r="H198" s="94"/>
      <c r="I198" s="94"/>
      <c r="J198" s="94"/>
      <c r="K198" s="95"/>
    </row>
    <row r="199" spans="2:11" s="170" customFormat="1" ht="21">
      <c r="B199" s="96"/>
      <c r="C199" s="377" t="s">
        <v>402</v>
      </c>
      <c r="D199" s="377"/>
      <c r="E199" s="377"/>
      <c r="F199" s="377"/>
      <c r="G199" s="377"/>
      <c r="H199" s="377"/>
      <c r="I199" s="377"/>
      <c r="J199" s="377"/>
      <c r="K199" s="97"/>
    </row>
    <row r="200" spans="2:11" s="170" customFormat="1" ht="25.5" customHeight="1">
      <c r="B200" s="96"/>
      <c r="C200" s="174" t="s">
        <v>403</v>
      </c>
      <c r="D200" s="174"/>
      <c r="E200" s="174"/>
      <c r="F200" s="174" t="s">
        <v>404</v>
      </c>
      <c r="G200" s="163"/>
      <c r="H200" s="378" t="s">
        <v>405</v>
      </c>
      <c r="I200" s="378"/>
      <c r="J200" s="378"/>
      <c r="K200" s="97"/>
    </row>
    <row r="201" spans="2:11" s="170" customFormat="1" ht="5.25" customHeight="1">
      <c r="B201" s="125"/>
      <c r="C201" s="120"/>
      <c r="D201" s="120"/>
      <c r="E201" s="120"/>
      <c r="F201" s="120"/>
      <c r="G201" s="146"/>
      <c r="H201" s="120"/>
      <c r="I201" s="120"/>
      <c r="J201" s="120"/>
      <c r="K201" s="148"/>
    </row>
    <row r="202" spans="2:11" s="170" customFormat="1" ht="15" customHeight="1">
      <c r="B202" s="125"/>
      <c r="C202" s="175" t="s">
        <v>395</v>
      </c>
      <c r="D202" s="175"/>
      <c r="E202" s="175"/>
      <c r="F202" s="123" t="s">
        <v>41</v>
      </c>
      <c r="G202" s="175"/>
      <c r="H202" s="379" t="s">
        <v>406</v>
      </c>
      <c r="I202" s="379"/>
      <c r="J202" s="379"/>
      <c r="K202" s="148"/>
    </row>
    <row r="203" spans="2:11" s="170" customFormat="1" ht="15" customHeight="1">
      <c r="B203" s="125"/>
      <c r="C203" s="175"/>
      <c r="D203" s="175"/>
      <c r="E203" s="175"/>
      <c r="F203" s="123" t="s">
        <v>42</v>
      </c>
      <c r="G203" s="175"/>
      <c r="H203" s="379" t="s">
        <v>407</v>
      </c>
      <c r="I203" s="379"/>
      <c r="J203" s="379"/>
      <c r="K203" s="148"/>
    </row>
    <row r="204" spans="2:11" s="170" customFormat="1" ht="15" customHeight="1">
      <c r="B204" s="125"/>
      <c r="C204" s="175"/>
      <c r="D204" s="175"/>
      <c r="E204" s="175"/>
      <c r="F204" s="123" t="s">
        <v>45</v>
      </c>
      <c r="G204" s="175"/>
      <c r="H204" s="379" t="s">
        <v>408</v>
      </c>
      <c r="I204" s="379"/>
      <c r="J204" s="379"/>
      <c r="K204" s="148"/>
    </row>
    <row r="205" spans="2:11" s="170" customFormat="1" ht="15" customHeight="1">
      <c r="B205" s="125"/>
      <c r="C205" s="175"/>
      <c r="D205" s="175"/>
      <c r="E205" s="175"/>
      <c r="F205" s="123" t="s">
        <v>43</v>
      </c>
      <c r="G205" s="175"/>
      <c r="H205" s="379" t="s">
        <v>409</v>
      </c>
      <c r="I205" s="379"/>
      <c r="J205" s="379"/>
      <c r="K205" s="148"/>
    </row>
    <row r="206" spans="2:11" s="170" customFormat="1" ht="15" customHeight="1">
      <c r="B206" s="125"/>
      <c r="C206" s="175"/>
      <c r="D206" s="175"/>
      <c r="E206" s="175"/>
      <c r="F206" s="123" t="s">
        <v>44</v>
      </c>
      <c r="G206" s="175"/>
      <c r="H206" s="379" t="s">
        <v>410</v>
      </c>
      <c r="I206" s="379"/>
      <c r="J206" s="379"/>
      <c r="K206" s="148"/>
    </row>
    <row r="207" spans="2:11" s="170" customFormat="1" ht="15" customHeight="1">
      <c r="B207" s="125"/>
      <c r="C207" s="175"/>
      <c r="D207" s="175"/>
      <c r="E207" s="175"/>
      <c r="F207" s="123"/>
      <c r="G207" s="175"/>
      <c r="H207" s="175"/>
      <c r="I207" s="175"/>
      <c r="J207" s="175"/>
      <c r="K207" s="148"/>
    </row>
    <row r="208" spans="2:11" s="170" customFormat="1" ht="15" customHeight="1">
      <c r="B208" s="125"/>
      <c r="C208" s="175" t="s">
        <v>351</v>
      </c>
      <c r="D208" s="175"/>
      <c r="E208" s="175"/>
      <c r="F208" s="123" t="s">
        <v>75</v>
      </c>
      <c r="G208" s="175"/>
      <c r="H208" s="379" t="s">
        <v>411</v>
      </c>
      <c r="I208" s="379"/>
      <c r="J208" s="379"/>
      <c r="K208" s="148"/>
    </row>
    <row r="209" spans="2:11" s="170" customFormat="1" ht="15" customHeight="1">
      <c r="B209" s="125"/>
      <c r="C209" s="175"/>
      <c r="D209" s="175"/>
      <c r="E209" s="175"/>
      <c r="F209" s="123" t="s">
        <v>246</v>
      </c>
      <c r="G209" s="175"/>
      <c r="H209" s="379" t="s">
        <v>247</v>
      </c>
      <c r="I209" s="379"/>
      <c r="J209" s="379"/>
      <c r="K209" s="148"/>
    </row>
    <row r="210" spans="2:11" s="170" customFormat="1" ht="15" customHeight="1">
      <c r="B210" s="125"/>
      <c r="C210" s="175"/>
      <c r="D210" s="175"/>
      <c r="E210" s="175"/>
      <c r="F210" s="123" t="s">
        <v>244</v>
      </c>
      <c r="G210" s="175"/>
      <c r="H210" s="379" t="s">
        <v>412</v>
      </c>
      <c r="I210" s="379"/>
      <c r="J210" s="379"/>
      <c r="K210" s="148"/>
    </row>
    <row r="211" spans="2:11" s="170" customFormat="1" ht="15" customHeight="1">
      <c r="B211" s="164"/>
      <c r="C211" s="175"/>
      <c r="D211" s="175"/>
      <c r="E211" s="175"/>
      <c r="F211" s="123" t="s">
        <v>248</v>
      </c>
      <c r="G211" s="160"/>
      <c r="H211" s="380" t="s">
        <v>249</v>
      </c>
      <c r="I211" s="380"/>
      <c r="J211" s="380"/>
      <c r="K211" s="165"/>
    </row>
    <row r="212" spans="2:11" s="170" customFormat="1" ht="15" customHeight="1">
      <c r="B212" s="164"/>
      <c r="C212" s="175"/>
      <c r="D212" s="175"/>
      <c r="E212" s="175"/>
      <c r="F212" s="123" t="s">
        <v>250</v>
      </c>
      <c r="G212" s="160"/>
      <c r="H212" s="380" t="s">
        <v>228</v>
      </c>
      <c r="I212" s="380"/>
      <c r="J212" s="380"/>
      <c r="K212" s="165"/>
    </row>
    <row r="213" spans="2:11" s="170" customFormat="1" ht="15" customHeight="1">
      <c r="B213" s="164"/>
      <c r="C213" s="175"/>
      <c r="D213" s="175"/>
      <c r="E213" s="175"/>
      <c r="F213" s="123"/>
      <c r="G213" s="160"/>
      <c r="H213" s="176"/>
      <c r="I213" s="176"/>
      <c r="J213" s="176"/>
      <c r="K213" s="165"/>
    </row>
    <row r="214" spans="2:11" s="170" customFormat="1" ht="15" customHeight="1">
      <c r="B214" s="164"/>
      <c r="C214" s="175" t="s">
        <v>375</v>
      </c>
      <c r="D214" s="175"/>
      <c r="E214" s="175"/>
      <c r="F214" s="123">
        <v>1</v>
      </c>
      <c r="G214" s="160"/>
      <c r="H214" s="380" t="s">
        <v>413</v>
      </c>
      <c r="I214" s="380"/>
      <c r="J214" s="380"/>
      <c r="K214" s="165"/>
    </row>
    <row r="215" spans="2:11" s="170" customFormat="1" ht="15" customHeight="1">
      <c r="B215" s="164"/>
      <c r="C215" s="175"/>
      <c r="D215" s="175"/>
      <c r="E215" s="175"/>
      <c r="F215" s="123">
        <v>2</v>
      </c>
      <c r="G215" s="160"/>
      <c r="H215" s="380" t="s">
        <v>414</v>
      </c>
      <c r="I215" s="380"/>
      <c r="J215" s="380"/>
      <c r="K215" s="165"/>
    </row>
    <row r="216" spans="2:11" s="170" customFormat="1" ht="15" customHeight="1">
      <c r="B216" s="164"/>
      <c r="C216" s="175"/>
      <c r="D216" s="175"/>
      <c r="E216" s="175"/>
      <c r="F216" s="123">
        <v>3</v>
      </c>
      <c r="G216" s="160"/>
      <c r="H216" s="380" t="s">
        <v>415</v>
      </c>
      <c r="I216" s="380"/>
      <c r="J216" s="380"/>
      <c r="K216" s="165"/>
    </row>
    <row r="217" spans="2:11" s="170" customFormat="1" ht="15" customHeight="1">
      <c r="B217" s="164"/>
      <c r="C217" s="175"/>
      <c r="D217" s="175"/>
      <c r="E217" s="175"/>
      <c r="F217" s="123">
        <v>4</v>
      </c>
      <c r="G217" s="160"/>
      <c r="H217" s="380" t="s">
        <v>416</v>
      </c>
      <c r="I217" s="380"/>
      <c r="J217" s="380"/>
      <c r="K217" s="165"/>
    </row>
    <row r="218" spans="2:11" s="170" customFormat="1" ht="12.75" customHeight="1">
      <c r="B218" s="166"/>
      <c r="C218" s="167"/>
      <c r="D218" s="167"/>
      <c r="E218" s="167"/>
      <c r="F218" s="167"/>
      <c r="G218" s="167"/>
      <c r="H218" s="167"/>
      <c r="I218" s="167"/>
      <c r="J218" s="167"/>
      <c r="K218" s="168"/>
    </row>
  </sheetData>
  <sheetProtection algorithmName="SHA-512" hashValue="aSZEldIeNZ8wv1412TNzaJcxPh6nSc+VWwq++oAMt2TNer6U4AUKKuAw3ibL+g3tsojYR0VXglYVVMBVZeCo6w==" saltValue="Z/Esx/tNc0blikduMLW5RQ==" spinCount="100000" sheet="1" objects="1" scenarios="1" selectLockedCells="1" selectUnlockedCells="1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Dana-PC\Dana</dc:creator>
  <cp:keywords/>
  <dc:description/>
  <cp:lastModifiedBy>Trejbal Tomáš</cp:lastModifiedBy>
  <dcterms:created xsi:type="dcterms:W3CDTF">2020-09-25T22:40:01Z</dcterms:created>
  <dcterms:modified xsi:type="dcterms:W3CDTF">2021-06-24T11:39:38Z</dcterms:modified>
  <cp:category/>
  <cp:version/>
  <cp:contentType/>
  <cp:contentStatus/>
</cp:coreProperties>
</file>