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2"/>
  </bookViews>
  <sheets>
    <sheet name="Rekapitulace stavby" sheetId="1" r:id="rId1"/>
    <sheet name="001 - Stavební část" sheetId="2" r:id="rId2"/>
    <sheet name="002 - Krajinářské úpravy" sheetId="3" r:id="rId3"/>
  </sheets>
  <definedNames>
    <definedName name="_xlnm._FilterDatabase" localSheetId="1" hidden="1">'001 - Stavební část'!$C$127:$K$211</definedName>
    <definedName name="_xlnm._FilterDatabase" localSheetId="2" hidden="1">'002 - Krajinářské úpravy'!$C$125:$K$182</definedName>
    <definedName name="_xlnm.Print_Area" localSheetId="1">'001 - Stavební část'!$C$4:$J$76,'001 - Stavební část'!$C$82:$J$109,'001 - Stavební část'!$C$115:$J$211</definedName>
    <definedName name="_xlnm.Print_Area" localSheetId="2">'002 - Krajinářské úpravy'!$C$4:$J$76,'002 - Krajinářské úpravy'!$C$82:$J$107,'002 - Krajinářské úpravy'!$C$113:$J$182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'001 - Stavební část'!$127:$127</definedName>
    <definedName name="_xlnm.Print_Titles" localSheetId="2">'002 - Krajinářské úpravy'!$125:$125</definedName>
  </definedNames>
  <calcPr calcId="162913" calcMode="manual"/>
</workbook>
</file>

<file path=xl/sharedStrings.xml><?xml version="1.0" encoding="utf-8"?>
<sst xmlns="http://schemas.openxmlformats.org/spreadsheetml/2006/main" count="1968" uniqueCount="446">
  <si>
    <t>Export Komplet</t>
  </si>
  <si>
    <t/>
  </si>
  <si>
    <t>2.0</t>
  </si>
  <si>
    <t>ZAMOK</t>
  </si>
  <si>
    <t>False</t>
  </si>
  <si>
    <t>{5dd0b281-8d85-4bf8-af24-b9772bfd02f7}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</si>
  <si>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</si>
  <si>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</si>
  <si>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</si>
  <si>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</si>
  <si>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</si>
  <si>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</si>
  <si>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</si>
  <si>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</si>
  <si>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</si>
  <si>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</si>
  <si>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</si>
  <si>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Malé městské zásahy - Úprava nároží mezi ulicemi Jánská – 1.Máje, Liberec</t>
  </si>
  <si>
    <t>KSO:</t>
  </si>
  <si>
    <t>CC-CZ:</t>
  </si>
  <si>
    <t>Místo:</t>
  </si>
  <si>
    <t>Liberec</t>
  </si>
  <si>
    <t>Datum:</t>
  </si>
  <si>
    <t>1. 10. 2021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</si>
  <si>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</si>
  <si>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</si>
  <si>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</si>
  <si>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</si>
  <si>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</si>
  <si>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</si>
  <si>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</si>
  <si>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Miriam Janů, DiS.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</si>
  <si>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</si>
  <si>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</si>
  <si>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</si>
  <si>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</si>
  <si>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</si>
  <si>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</si>
  <si>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</si>
  <si>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</si>
  <si>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</si>
  <si>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</si>
  <si>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</si>
  <si>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</si>
  <si>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</si>
  <si>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</si>
  <si>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</si>
  <si>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</si>
  <si>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</si>
  <si>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</si>
  <si>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</si>
  <si>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</si>
  <si>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</si>
  <si>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</si>
  <si>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</si>
  <si>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</si>
  <si>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</si>
  <si>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</si>
  <si>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</si>
  <si>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</si>
  <si>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</si>
  <si>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</si>
  <si>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</si>
  <si>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</si>
  <si>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</si>
  <si>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</si>
  <si>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</si>
  <si>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</si>
  <si>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</si>
  <si>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</si>
  <si>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</si>
  <si>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</si>
  <si>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</si>
  <si>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</si>
  <si>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</si>
  <si>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</si>
  <si>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</si>
  <si>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</si>
  <si>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</si>
  <si>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</si>
  <si>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</si>
  <si>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</si>
  <si>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část</t>
  </si>
  <si>
    <t>STA</t>
  </si>
  <si>
    <t>1</t>
  </si>
  <si>
    <t>{11b31272-2302-4858-8d12-94871a9b84d7}</t>
  </si>
  <si>
    <t>2</t>
  </si>
  <si>
    <t>002</t>
  </si>
  <si>
    <t>Krajinářské úpravy</t>
  </si>
  <si>
    <t>{fa366e99-d869-4118-8256-2a1f4e1e9e8b}</t>
  </si>
  <si>
    <t>KRYCÍ LIST SOUPISU PRACÍ</t>
  </si>
  <si>
    <t>Objekt:</t>
  </si>
  <si>
    <t>001 -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</si>
  <si>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</si>
  <si>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</si>
  <si>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</si>
  <si>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</si>
  <si>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</si>
  <si>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</si>
  <si>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</si>
  <si>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</si>
  <si>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</si>
  <si>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</si>
  <si>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</si>
  <si>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</si>
  <si>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</si>
  <si>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</si>
  <si>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</si>
  <si>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</si>
  <si>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</si>
  <si>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</si>
  <si>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</si>
  <si>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</si>
  <si>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</si>
  <si>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</si>
  <si>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</si>
  <si>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</si>
  <si>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</si>
  <si>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</si>
  <si>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</si>
  <si>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</si>
  <si>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</si>
  <si>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</si>
  <si>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</si>
  <si>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</si>
  <si>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</si>
  <si>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</si>
  <si>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</si>
  <si>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</si>
  <si>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</si>
  <si>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</si>
  <si>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</si>
  <si>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2060959869</t>
  </si>
  <si>
    <t>113106123-R</t>
  </si>
  <si>
    <t>Rozebrání dlažeb ze zámkových dlaždic komunikací pro pěší ručně - pro opětovné použití</t>
  </si>
  <si>
    <t>-838884809</t>
  </si>
  <si>
    <t>VV</t>
  </si>
  <si>
    <t>"pro zpětné zadláždění po přířezu dlažby do oblouku"</t>
  </si>
  <si>
    <t>"uvažováno rozebrání šířky cca 0,5 m (+10%)"</t>
  </si>
  <si>
    <t>23,6*0,5*1,1</t>
  </si>
  <si>
    <t>3</t>
  </si>
  <si>
    <t>113107123</t>
  </si>
  <si>
    <t>Odstranění podkladu z kameniva drceného tl přes 200 do 300 mm ručně</t>
  </si>
  <si>
    <t>2109217594</t>
  </si>
  <si>
    <t>"pod zámkovou dlažbou"</t>
  </si>
  <si>
    <t>37,5</t>
  </si>
  <si>
    <t>184818232</t>
  </si>
  <si>
    <t>Ochrana kmene průměru přes 300 do 500 mm bedněním výšky do 2 m</t>
  </si>
  <si>
    <t>kus</t>
  </si>
  <si>
    <t>-627812803</t>
  </si>
  <si>
    <t>Vodorovné konstrukce</t>
  </si>
  <si>
    <t>5</t>
  </si>
  <si>
    <t>451577777</t>
  </si>
  <si>
    <t>Podklad nebo lože pod dlažbu vodorovný nebo do sklonu 1:5 z kameniva těženého tl přes 30 do 100 mm</t>
  </si>
  <si>
    <t>-2066104201</t>
  </si>
  <si>
    <t>"Skladba pod žulovou mozaikou - 50 mm drcené kamenivo 4-8 mm"</t>
  </si>
  <si>
    <t>20,5</t>
  </si>
  <si>
    <t>Komunikace pozemní</t>
  </si>
  <si>
    <t>6</t>
  </si>
  <si>
    <t>564770111</t>
  </si>
  <si>
    <t>Podklad z kameniva hrubého drceného vel. 16-32 mm tl 250 mm</t>
  </si>
  <si>
    <t>1671837040</t>
  </si>
  <si>
    <t>"Skladba pod žulovou mozaikou 250 mm drcené hutněné kamenivo 16-32 mm"</t>
  </si>
  <si>
    <t>7</t>
  </si>
  <si>
    <t>591411111</t>
  </si>
  <si>
    <t>Kladení dlažby z mozaiky jednobarevné komunikací pro pěší lože z kameniva</t>
  </si>
  <si>
    <t>-834166044</t>
  </si>
  <si>
    <t>8</t>
  </si>
  <si>
    <t>M</t>
  </si>
  <si>
    <t>58381004</t>
  </si>
  <si>
    <t>kostka dlažební mozaika žula 4/6 tř 1</t>
  </si>
  <si>
    <t>-1101466087</t>
  </si>
  <si>
    <t>20,5*1,02 'Přepočtené koeficientem množství</t>
  </si>
  <si>
    <t>9</t>
  </si>
  <si>
    <t>596211110</t>
  </si>
  <si>
    <t>Kladení zámkové dlažby komunikací pro pěší tl 60 mm skupiny A pl do 50 m2</t>
  </si>
  <si>
    <t>-30313485</t>
  </si>
  <si>
    <t>"zpětné zadláždění po přířezu dlažby do oblouku"</t>
  </si>
  <si>
    <t>10</t>
  </si>
  <si>
    <t>596991111</t>
  </si>
  <si>
    <t>Řezání betonové, kameninové a kamenné dlažby do oblouku tl do 60 mm</t>
  </si>
  <si>
    <t>m</t>
  </si>
  <si>
    <t>302841963</t>
  </si>
  <si>
    <t>Ostatní konstrukce a práce, bourání</t>
  </si>
  <si>
    <t>11</t>
  </si>
  <si>
    <t>916991121</t>
  </si>
  <si>
    <t>Lože pod obrubníky, krajníky nebo obruby z dlažebních kostek z betonu prostého</t>
  </si>
  <si>
    <t>m3</t>
  </si>
  <si>
    <t>-1972544530</t>
  </si>
  <si>
    <t>"stabilizační základ z betonu prostého, beton C20/25"</t>
  </si>
  <si>
    <t>"předpoklad 0,25x0,3 m"</t>
  </si>
  <si>
    <t>23,6*0,25*0,3</t>
  </si>
  <si>
    <t>12</t>
  </si>
  <si>
    <t>961044111</t>
  </si>
  <si>
    <t>Bourání základů z betonu prostého</t>
  </si>
  <si>
    <t>998212576</t>
  </si>
  <si>
    <t>"základ pod palisády (uvažován průřezu 0,4x0,15)"</t>
  </si>
  <si>
    <t>9*0,4*0,15</t>
  </si>
  <si>
    <t>13</t>
  </si>
  <si>
    <t>966051111</t>
  </si>
  <si>
    <t>Bourání betonových palisád osazovaných v řadě</t>
  </si>
  <si>
    <t>471227030</t>
  </si>
  <si>
    <t>"odstranění betonové palisády"</t>
  </si>
  <si>
    <t>"palisáda dl. 9 m, š.110 mm, celková výška palisády uvažována 500 mm"</t>
  </si>
  <si>
    <t>9*0,11*0,5</t>
  </si>
  <si>
    <t>14</t>
  </si>
  <si>
    <t>979054451</t>
  </si>
  <si>
    <t>Očištění vybouraných zámkových dlaždic s původním spárováním z kameniva těženého</t>
  </si>
  <si>
    <t>-1544030015</t>
  </si>
  <si>
    <t>979091100-R</t>
  </si>
  <si>
    <t>Odstranění stávajícího mobiliáře-uměleckého objektu včetně jeho základu a přemístění do depozitáře nebo na nové vhodnější místo. Místo uložení nebo umístění určí KAM Liberec</t>
  </si>
  <si>
    <t>kpl</t>
  </si>
  <si>
    <t>903250733</t>
  </si>
  <si>
    <t>"uvažováno naložení a složení hydraulickou rukou, odvoz do 10 km"</t>
  </si>
  <si>
    <t>997</t>
  </si>
  <si>
    <t>Přesun sutě</t>
  </si>
  <si>
    <t>16</t>
  </si>
  <si>
    <t>997221551</t>
  </si>
  <si>
    <t>Vodorovná doprava suti ze sypkých materiálů do 1 km</t>
  </si>
  <si>
    <t>t</t>
  </si>
  <si>
    <t>-97006899</t>
  </si>
  <si>
    <t>28,617*0,6 'Přepočtené koeficientem množství</t>
  </si>
  <si>
    <t>17</t>
  </si>
  <si>
    <t>997221559</t>
  </si>
  <si>
    <t>Příplatek ZKD 1 km u vodorovné dopravy suti ze sypkých materiálů</t>
  </si>
  <si>
    <t>1983892299</t>
  </si>
  <si>
    <t>17,17*9</t>
  </si>
  <si>
    <t>18</t>
  </si>
  <si>
    <t>997221561</t>
  </si>
  <si>
    <t>Vodorovná doprava suti z kusových materiálů do 1 km</t>
  </si>
  <si>
    <t>1443968158</t>
  </si>
  <si>
    <t>28,617*0,4 'Přepočtené koeficientem množství</t>
  </si>
  <si>
    <t>19</t>
  </si>
  <si>
    <t>997221569</t>
  </si>
  <si>
    <t>Příplatek ZKD 1 km u vodorovné dopravy suti z kusových materiálů</t>
  </si>
  <si>
    <t>-1659886913</t>
  </si>
  <si>
    <t>1,447*9</t>
  </si>
  <si>
    <t>20</t>
  </si>
  <si>
    <t>997221611</t>
  </si>
  <si>
    <t>Nakládání suti na dopravní prostředky pro vodorovnou dopravu</t>
  </si>
  <si>
    <t>1352169045</t>
  </si>
  <si>
    <t>997221861</t>
  </si>
  <si>
    <t>Poplatek za uložení stavebního odpadu na recyklační skládce (skládkovné) z prostého betonu pod kódem 17 01 01</t>
  </si>
  <si>
    <t>-618217658</t>
  </si>
  <si>
    <t>22</t>
  </si>
  <si>
    <t>997221873</t>
  </si>
  <si>
    <t>Poplatek za uložení stavebního odpadu na recyklační skládce (skládkovné) zeminy a kamení zatříděného do Katalogu odpadů pod kódem 17 05 04</t>
  </si>
  <si>
    <t>2125262692</t>
  </si>
  <si>
    <t>998</t>
  </si>
  <si>
    <t>Přesun hmot</t>
  </si>
  <si>
    <t>23</t>
  </si>
  <si>
    <t>998229112</t>
  </si>
  <si>
    <t>Přesun hmot ruční pro pozemní komunikace s krytem dlážděným na vzdálenost do 50 m</t>
  </si>
  <si>
    <t>1940414210</t>
  </si>
  <si>
    <t>PSV</t>
  </si>
  <si>
    <t>Práce a dodávky PSV</t>
  </si>
  <si>
    <t>767</t>
  </si>
  <si>
    <t>Konstrukce zámečnické</t>
  </si>
  <si>
    <t>24</t>
  </si>
  <si>
    <t>767995116</t>
  </si>
  <si>
    <t>Montáž atypických zámečnických konstrukcí hm přes 100 do 250 kg</t>
  </si>
  <si>
    <t>kg</t>
  </si>
  <si>
    <t>-2005667689</t>
  </si>
  <si>
    <t>"ocelová pásovina 100/8"</t>
  </si>
  <si>
    <t>23,6*6,28</t>
  </si>
  <si>
    <t>17,3*6,28</t>
  </si>
  <si>
    <t>Mezisoučet</t>
  </si>
  <si>
    <t>"kotvení R12 á 0,5 (d=0,3)"</t>
  </si>
  <si>
    <t>23,6/0,5*0,3*0,888</t>
  </si>
  <si>
    <t>17,3/0,5*0,3*0,888</t>
  </si>
  <si>
    <t>Součet</t>
  </si>
  <si>
    <t>25</t>
  </si>
  <si>
    <t>13010286</t>
  </si>
  <si>
    <t>tyč ocelová plochá jakost S235JR (11 375) 100x8mm</t>
  </si>
  <si>
    <t>32</t>
  </si>
  <si>
    <t>-596557063</t>
  </si>
  <si>
    <t>256,852*0,001 'Přepočtené koeficientem množství</t>
  </si>
  <si>
    <t>26</t>
  </si>
  <si>
    <t>13021013</t>
  </si>
  <si>
    <t>tyč ocelová kruhová žebírková DIN 488 jakost B500B (10 505) výztuž do betonu D 12mm</t>
  </si>
  <si>
    <t>-1535994891</t>
  </si>
  <si>
    <t>21,791*0,001 'Přepočtené koeficientem množství</t>
  </si>
  <si>
    <t>27</t>
  </si>
  <si>
    <t>998767101</t>
  </si>
  <si>
    <t>Přesun hmot tonážní pro zámečnické konstrukce v objektech v do 6 m</t>
  </si>
  <si>
    <t>-702476253</t>
  </si>
  <si>
    <t>VRN</t>
  </si>
  <si>
    <t>Vedlejší rozpočtové náklady</t>
  </si>
  <si>
    <t>VRN3</t>
  </si>
  <si>
    <t>Zařízení staveniště</t>
  </si>
  <si>
    <t>28</t>
  </si>
  <si>
    <t>030001000</t>
  </si>
  <si>
    <t>Kč</t>
  </si>
  <si>
    <t>1024</t>
  </si>
  <si>
    <t>1955541012</t>
  </si>
  <si>
    <t>"vč. zajištění a zabezpečení"</t>
  </si>
  <si>
    <t>VRN7</t>
  </si>
  <si>
    <t>Provozní vlivy</t>
  </si>
  <si>
    <t>29</t>
  </si>
  <si>
    <t>073002000</t>
  </si>
  <si>
    <t>Ztížený pohyb vozidel v centrech měst</t>
  </si>
  <si>
    <t>148978987</t>
  </si>
  <si>
    <t>002 - Krajinářské úpravy</t>
  </si>
  <si>
    <t xml:space="preserve">    001.1 - Výsadba trvalkového záhonu</t>
  </si>
  <si>
    <t xml:space="preserve">    001.2 - Tilia cordata - péče o strom po dokončení úprav</t>
  </si>
  <si>
    <t xml:space="preserve">    001.3 - Péče rozvojová o trvalkový záhon a o strom</t>
  </si>
  <si>
    <t xml:space="preserve">      001.3.1 - Péče o trvalkový záhon v prvním roce </t>
  </si>
  <si>
    <t xml:space="preserve">      001.3.2 - Péče o trvalkové výsadby   4-5 rok</t>
  </si>
  <si>
    <t xml:space="preserve">      001.3.3 - Péče o strom v prvním roce</t>
  </si>
  <si>
    <t xml:space="preserve">      001.3.4 - Péče o strom 4-5 rok</t>
  </si>
  <si>
    <t>001.1</t>
  </si>
  <si>
    <t>Výsadba trvalkového záhonu</t>
  </si>
  <si>
    <t>119 005 122</t>
  </si>
  <si>
    <t>Vytýčení výsadeb zapojených nebo v záhonu plochy do 100 m2 s rozmístěním rostlin do plochy nepravidelně</t>
  </si>
  <si>
    <t>319006785</t>
  </si>
  <si>
    <t>181311105R</t>
  </si>
  <si>
    <t>Promísení a rozprostření substrátu tl.vrstvy do 300 mm v rovině nebo ve svahu 1:5 ručně</t>
  </si>
  <si>
    <t>1404761654</t>
  </si>
  <si>
    <t>11.1</t>
  </si>
  <si>
    <t>Substrát složen z kvalitní výběrová zahradní zemina/tříděný zahradnický kompost/písek v poměru 2:1:0,5. Zemina – zbavená plevelů, cizích příměsí a hrud větších než 2 cm. Kompost – zkompostovaná organická hmota s vysokou vodní sorpcí (nejedná se o neutrali</t>
  </si>
  <si>
    <t>800511528</t>
  </si>
  <si>
    <t>183 111 112</t>
  </si>
  <si>
    <t>Hloubení jamek bez bez výměny půdy zeminy tř.1-4 objem přes 0,002 do 0,005 m3 v rovině a svahu 1:5</t>
  </si>
  <si>
    <t>ks</t>
  </si>
  <si>
    <t>-1535342242</t>
  </si>
  <si>
    <t>183 211 313</t>
  </si>
  <si>
    <t>Výsadba cibulí nebo hlíz</t>
  </si>
  <si>
    <t>2133492051</t>
  </si>
  <si>
    <t>14.1</t>
  </si>
  <si>
    <t>Alium aflatunense "Purple Sensation" cibule C13</t>
  </si>
  <si>
    <t>393086441</t>
  </si>
  <si>
    <t>183 211 322</t>
  </si>
  <si>
    <t>Výsadba květin krytokořenných průměru kontejneru přes 80 do 120 mm</t>
  </si>
  <si>
    <t>-58288927</t>
  </si>
  <si>
    <t>12.1</t>
  </si>
  <si>
    <t>Deschampsia caeptitosa "Goldtau" vel. K9</t>
  </si>
  <si>
    <t>-90374920</t>
  </si>
  <si>
    <t>13.1</t>
  </si>
  <si>
    <t>Heliopsis helianthoides var.scabra "Bleeding Hearts"vel. K9</t>
  </si>
  <si>
    <t>-600107650</t>
  </si>
  <si>
    <t>185804 252</t>
  </si>
  <si>
    <t>Odstranění odkvetlých a odumřelých částí trvalek s odklizením odpadu do 20km</t>
  </si>
  <si>
    <t>-381413021</t>
  </si>
  <si>
    <t>185802 114</t>
  </si>
  <si>
    <t>Hnojení půdy umělým hnojivem v rovině a svahu do 1:5 Basacote 100g/m2</t>
  </si>
  <si>
    <t>70684521</t>
  </si>
  <si>
    <t>15.1</t>
  </si>
  <si>
    <t>Basacote Plus 6M   100g/m2</t>
  </si>
  <si>
    <t>995674029</t>
  </si>
  <si>
    <t>183 403 153</t>
  </si>
  <si>
    <t>Obdělání půdy hrabáním v rovině nebo ve svahu 1:5     2x</t>
  </si>
  <si>
    <t>2056599300</t>
  </si>
  <si>
    <t>184 911 421</t>
  </si>
  <si>
    <t>Mulčování rostlin kůrou tl.do 0,1m v rovině a svahu 1:5  1xročně doplnění mulče</t>
  </si>
  <si>
    <t>6105667</t>
  </si>
  <si>
    <t>16.1</t>
  </si>
  <si>
    <t>Mulčovací kůra pro růže a trvalky  50l=0,05m3, plocha 23,7m2 mocnost 50 mm</t>
  </si>
  <si>
    <t>1955686805</t>
  </si>
  <si>
    <t>185 804 311</t>
  </si>
  <si>
    <t>Zalití rostlin vodou plocha do 20m2  zalití 100 l/ ve dvou dávkách po vsáknutí 12x</t>
  </si>
  <si>
    <t>-530665577</t>
  </si>
  <si>
    <t>17.1</t>
  </si>
  <si>
    <t>Voda na zálivku + 3% ztratné</t>
  </si>
  <si>
    <t>175748129</t>
  </si>
  <si>
    <t>185 851 121</t>
  </si>
  <si>
    <t>Dovoz vody pro zálivku rostlin na vzdálenost do 1000m  12x</t>
  </si>
  <si>
    <t>-1322702786</t>
  </si>
  <si>
    <t>998 231 411</t>
  </si>
  <si>
    <t>Ruční přesun hmot pro sadovnické a krajinářské úpravy do 100m</t>
  </si>
  <si>
    <t>469108218</t>
  </si>
  <si>
    <t>001.2</t>
  </si>
  <si>
    <t>Tilia cordata - péče o strom po dokončení úprav</t>
  </si>
  <si>
    <t>Zdravotní řez</t>
  </si>
  <si>
    <t>-335396595</t>
  </si>
  <si>
    <t>-119578097</t>
  </si>
  <si>
    <t>-1547655530</t>
  </si>
  <si>
    <t>-789186105</t>
  </si>
  <si>
    <t>001.3</t>
  </si>
  <si>
    <t>Péče rozvojová o trvalkový záhon a o strom</t>
  </si>
  <si>
    <t>001.3.1</t>
  </si>
  <si>
    <t xml:space="preserve">Péče o trvalkový záhon v prvním roce </t>
  </si>
  <si>
    <t>183 211 422</t>
  </si>
  <si>
    <t>Dosadba květin hrnkovaných D květináče do 120 mm   1x ročně</t>
  </si>
  <si>
    <t>1244143616</t>
  </si>
  <si>
    <t>Dosazované květiny</t>
  </si>
  <si>
    <t>1408306496</t>
  </si>
  <si>
    <t>-1489899067</t>
  </si>
  <si>
    <t>Mulčovací kůra pro růže a trvalky  50l=0,05m3, doplnění</t>
  </si>
  <si>
    <t>88809300</t>
  </si>
  <si>
    <t>185 802 114</t>
  </si>
  <si>
    <t>Hnojení půdy umělým hnojivem k jednotlivým rostlinám v rovině a svahu do 1:5 Basacote 100g/m2   1xročně</t>
  </si>
  <si>
    <t>91470653</t>
  </si>
  <si>
    <t>-291871095</t>
  </si>
  <si>
    <t>30</t>
  </si>
  <si>
    <t>185 804 211</t>
  </si>
  <si>
    <t>Vypletí záhonu květin s naložením a odvozem odpadu v rovině a svahu 1:5   23,7 m2, 6x ročně</t>
  </si>
  <si>
    <t>1321392685</t>
  </si>
  <si>
    <t>31</t>
  </si>
  <si>
    <t>185 804 252</t>
  </si>
  <si>
    <t>Odstranění odkvetlých a odumřelých částí trvalek s odklizením odpadu do 20km   9,2 m2, 6xročně</t>
  </si>
  <si>
    <t>883400766</t>
  </si>
  <si>
    <t>3883724</t>
  </si>
  <si>
    <t>33</t>
  </si>
  <si>
    <t>404595411</t>
  </si>
  <si>
    <t>34</t>
  </si>
  <si>
    <t>-1896110241</t>
  </si>
  <si>
    <t>35</t>
  </si>
  <si>
    <t>Přesun hmot pro sadovnické a krajinářské úpravy vodorovně do 5000 m</t>
  </si>
  <si>
    <t>135739408</t>
  </si>
  <si>
    <t>001.3.2</t>
  </si>
  <si>
    <t>Péče o trvalkové výsadby   4-5 rok</t>
  </si>
  <si>
    <t>36</t>
  </si>
  <si>
    <t>Úkony a materiál viz péče v 1. roce</t>
  </si>
  <si>
    <t>rok</t>
  </si>
  <si>
    <t>1402025637</t>
  </si>
  <si>
    <t>001.3.3</t>
  </si>
  <si>
    <t>Péče o strom v prvním roce</t>
  </si>
  <si>
    <t>37</t>
  </si>
  <si>
    <t>Výchovný řez</t>
  </si>
  <si>
    <t>1139006074</t>
  </si>
  <si>
    <t>38</t>
  </si>
  <si>
    <t>-1820828848</t>
  </si>
  <si>
    <t>39</t>
  </si>
  <si>
    <t>1707563291</t>
  </si>
  <si>
    <t>40</t>
  </si>
  <si>
    <t>-420340692</t>
  </si>
  <si>
    <t>001.3.4</t>
  </si>
  <si>
    <t>Péče o strom 4-5 rok</t>
  </si>
  <si>
    <t>41</t>
  </si>
  <si>
    <t>1825499935</t>
  </si>
  <si>
    <t>42</t>
  </si>
  <si>
    <t>998 231 311</t>
  </si>
  <si>
    <t>-1273569462</t>
  </si>
  <si>
    <t>43</t>
  </si>
  <si>
    <t>998231311R</t>
  </si>
  <si>
    <t>Přesun hmot - dovoz květin z více míst s nakládkou a vykládkou</t>
  </si>
  <si>
    <t>km</t>
  </si>
  <si>
    <t>-1912729020</t>
  </si>
  <si>
    <t>44</t>
  </si>
  <si>
    <t>Geodetické práce, zaměření sítí</t>
  </si>
  <si>
    <t>1603353948</t>
  </si>
  <si>
    <t>45</t>
  </si>
  <si>
    <t>Dokumentace osazovací plán</t>
  </si>
  <si>
    <t>-1033954580</t>
  </si>
  <si>
    <t>46</t>
  </si>
  <si>
    <t>-974830682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</si>
</sst>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7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3"/>
      <c r="AQ5" s="23"/>
      <c r="AR5" s="21"/>
      <c r="BE5" s="26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3"/>
      <c r="AQ6" s="23"/>
      <c r="AR6" s="21"/>
      <c r="BE6" s="26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3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3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6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63"/>
      <c r="BS13" s="18" t="s">
        <v>6</v>
      </c>
    </row>
    <row r="14" spans="2:71" ht="12.75">
      <c r="B14" s="22"/>
      <c r="C14" s="23"/>
      <c r="D14" s="23"/>
      <c r="E14" s="268" t="s">
        <v>29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6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3"/>
      <c r="BS16" s="18" t="s">
        <v>4</v>
      </c>
    </row>
    <row r="17" spans="2:71" s="1" customFormat="1" ht="18.4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63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2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3"/>
      <c r="BS19" s="18" t="s">
        <v>6</v>
      </c>
    </row>
    <row r="20" spans="2:71" s="1" customFormat="1" ht="18.4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63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2:57" s="1" customFormat="1" ht="16.5" customHeight="1">
      <c r="B23" s="22"/>
      <c r="C23" s="23"/>
      <c r="D23" s="23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3"/>
      <c r="AP23" s="23"/>
      <c r="AQ23" s="23"/>
      <c r="AR23" s="21"/>
      <c r="BE23" s="26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1">
        <f>ROUND(AG94,2)</f>
        <v>0</v>
      </c>
      <c r="AL26" s="272"/>
      <c r="AM26" s="272"/>
      <c r="AN26" s="272"/>
      <c r="AO26" s="272"/>
      <c r="AP26" s="37"/>
      <c r="AQ26" s="37"/>
      <c r="AR26" s="40"/>
      <c r="BE26" s="26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3" t="s">
        <v>37</v>
      </c>
      <c r="M28" s="273"/>
      <c r="N28" s="273"/>
      <c r="O28" s="273"/>
      <c r="P28" s="273"/>
      <c r="Q28" s="37"/>
      <c r="R28" s="37"/>
      <c r="S28" s="37"/>
      <c r="T28" s="37"/>
      <c r="U28" s="37"/>
      <c r="V28" s="37"/>
      <c r="W28" s="273" t="s">
        <v>38</v>
      </c>
      <c r="X28" s="273"/>
      <c r="Y28" s="273"/>
      <c r="Z28" s="273"/>
      <c r="AA28" s="273"/>
      <c r="AB28" s="273"/>
      <c r="AC28" s="273"/>
      <c r="AD28" s="273"/>
      <c r="AE28" s="273"/>
      <c r="AF28" s="37"/>
      <c r="AG28" s="37"/>
      <c r="AH28" s="37"/>
      <c r="AI28" s="37"/>
      <c r="AJ28" s="37"/>
      <c r="AK28" s="273" t="s">
        <v>39</v>
      </c>
      <c r="AL28" s="273"/>
      <c r="AM28" s="273"/>
      <c r="AN28" s="273"/>
      <c r="AO28" s="273"/>
      <c r="AP28" s="37"/>
      <c r="AQ28" s="37"/>
      <c r="AR28" s="40"/>
      <c r="BE28" s="263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276">
        <v>0.21</v>
      </c>
      <c r="M29" s="275"/>
      <c r="N29" s="275"/>
      <c r="O29" s="275"/>
      <c r="P29" s="275"/>
      <c r="Q29" s="42"/>
      <c r="R29" s="42"/>
      <c r="S29" s="42"/>
      <c r="T29" s="42"/>
      <c r="U29" s="42"/>
      <c r="V29" s="42"/>
      <c r="W29" s="274">
        <f>ROUND(AZ94,2)</f>
        <v>0</v>
      </c>
      <c r="X29" s="275"/>
      <c r="Y29" s="275"/>
      <c r="Z29" s="275"/>
      <c r="AA29" s="275"/>
      <c r="AB29" s="275"/>
      <c r="AC29" s="275"/>
      <c r="AD29" s="275"/>
      <c r="AE29" s="275"/>
      <c r="AF29" s="42"/>
      <c r="AG29" s="42"/>
      <c r="AH29" s="42"/>
      <c r="AI29" s="42"/>
      <c r="AJ29" s="42"/>
      <c r="AK29" s="274">
        <f>ROUND(AV94,2)</f>
        <v>0</v>
      </c>
      <c r="AL29" s="275"/>
      <c r="AM29" s="275"/>
      <c r="AN29" s="275"/>
      <c r="AO29" s="275"/>
      <c r="AP29" s="42"/>
      <c r="AQ29" s="42"/>
      <c r="AR29" s="43"/>
      <c r="BE29" s="264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276">
        <v>0.15</v>
      </c>
      <c r="M30" s="275"/>
      <c r="N30" s="275"/>
      <c r="O30" s="275"/>
      <c r="P30" s="275"/>
      <c r="Q30" s="42"/>
      <c r="R30" s="42"/>
      <c r="S30" s="42"/>
      <c r="T30" s="42"/>
      <c r="U30" s="42"/>
      <c r="V30" s="42"/>
      <c r="W30" s="274">
        <f>ROUND(BA94,2)</f>
        <v>0</v>
      </c>
      <c r="X30" s="275"/>
      <c r="Y30" s="275"/>
      <c r="Z30" s="275"/>
      <c r="AA30" s="275"/>
      <c r="AB30" s="275"/>
      <c r="AC30" s="275"/>
      <c r="AD30" s="275"/>
      <c r="AE30" s="275"/>
      <c r="AF30" s="42"/>
      <c r="AG30" s="42"/>
      <c r="AH30" s="42"/>
      <c r="AI30" s="42"/>
      <c r="AJ30" s="42"/>
      <c r="AK30" s="274">
        <f>ROUND(AW94,2)</f>
        <v>0</v>
      </c>
      <c r="AL30" s="275"/>
      <c r="AM30" s="275"/>
      <c r="AN30" s="275"/>
      <c r="AO30" s="275"/>
      <c r="AP30" s="42"/>
      <c r="AQ30" s="42"/>
      <c r="AR30" s="43"/>
      <c r="BE30" s="264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276">
        <v>0.21</v>
      </c>
      <c r="M31" s="275"/>
      <c r="N31" s="275"/>
      <c r="O31" s="275"/>
      <c r="P31" s="275"/>
      <c r="Q31" s="42"/>
      <c r="R31" s="42"/>
      <c r="S31" s="42"/>
      <c r="T31" s="42"/>
      <c r="U31" s="42"/>
      <c r="V31" s="42"/>
      <c r="W31" s="274">
        <f>ROUND(BB94,2)</f>
        <v>0</v>
      </c>
      <c r="X31" s="275"/>
      <c r="Y31" s="275"/>
      <c r="Z31" s="275"/>
      <c r="AA31" s="275"/>
      <c r="AB31" s="275"/>
      <c r="AC31" s="275"/>
      <c r="AD31" s="275"/>
      <c r="AE31" s="275"/>
      <c r="AF31" s="42"/>
      <c r="AG31" s="42"/>
      <c r="AH31" s="42"/>
      <c r="AI31" s="42"/>
      <c r="AJ31" s="42"/>
      <c r="AK31" s="274">
        <v>0</v>
      </c>
      <c r="AL31" s="275"/>
      <c r="AM31" s="275"/>
      <c r="AN31" s="275"/>
      <c r="AO31" s="275"/>
      <c r="AP31" s="42"/>
      <c r="AQ31" s="42"/>
      <c r="AR31" s="43"/>
      <c r="BE31" s="264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276">
        <v>0.15</v>
      </c>
      <c r="M32" s="275"/>
      <c r="N32" s="275"/>
      <c r="O32" s="275"/>
      <c r="P32" s="275"/>
      <c r="Q32" s="42"/>
      <c r="R32" s="42"/>
      <c r="S32" s="42"/>
      <c r="T32" s="42"/>
      <c r="U32" s="42"/>
      <c r="V32" s="42"/>
      <c r="W32" s="274">
        <f>ROUND(BC94,2)</f>
        <v>0</v>
      </c>
      <c r="X32" s="275"/>
      <c r="Y32" s="275"/>
      <c r="Z32" s="275"/>
      <c r="AA32" s="275"/>
      <c r="AB32" s="275"/>
      <c r="AC32" s="275"/>
      <c r="AD32" s="275"/>
      <c r="AE32" s="275"/>
      <c r="AF32" s="42"/>
      <c r="AG32" s="42"/>
      <c r="AH32" s="42"/>
      <c r="AI32" s="42"/>
      <c r="AJ32" s="42"/>
      <c r="AK32" s="274">
        <v>0</v>
      </c>
      <c r="AL32" s="275"/>
      <c r="AM32" s="275"/>
      <c r="AN32" s="275"/>
      <c r="AO32" s="275"/>
      <c r="AP32" s="42"/>
      <c r="AQ32" s="42"/>
      <c r="AR32" s="43"/>
      <c r="BE32" s="264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276">
        <v>0</v>
      </c>
      <c r="M33" s="275"/>
      <c r="N33" s="275"/>
      <c r="O33" s="275"/>
      <c r="P33" s="275"/>
      <c r="Q33" s="42"/>
      <c r="R33" s="42"/>
      <c r="S33" s="42"/>
      <c r="T33" s="42"/>
      <c r="U33" s="42"/>
      <c r="V33" s="42"/>
      <c r="W33" s="274">
        <f>ROUND(BD94,2)</f>
        <v>0</v>
      </c>
      <c r="X33" s="275"/>
      <c r="Y33" s="275"/>
      <c r="Z33" s="275"/>
      <c r="AA33" s="275"/>
      <c r="AB33" s="275"/>
      <c r="AC33" s="275"/>
      <c r="AD33" s="275"/>
      <c r="AE33" s="275"/>
      <c r="AF33" s="42"/>
      <c r="AG33" s="42"/>
      <c r="AH33" s="42"/>
      <c r="AI33" s="42"/>
      <c r="AJ33" s="42"/>
      <c r="AK33" s="274">
        <v>0</v>
      </c>
      <c r="AL33" s="275"/>
      <c r="AM33" s="275"/>
      <c r="AN33" s="275"/>
      <c r="AO33" s="275"/>
      <c r="AP33" s="42"/>
      <c r="AQ33" s="42"/>
      <c r="AR33" s="43"/>
      <c r="BE33" s="26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3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277" t="s">
        <v>48</v>
      </c>
      <c r="Y35" s="278"/>
      <c r="Z35" s="278"/>
      <c r="AA35" s="278"/>
      <c r="AB35" s="278"/>
      <c r="AC35" s="46"/>
      <c r="AD35" s="46"/>
      <c r="AE35" s="46"/>
      <c r="AF35" s="46"/>
      <c r="AG35" s="46"/>
      <c r="AH35" s="46"/>
      <c r="AI35" s="46"/>
      <c r="AJ35" s="46"/>
      <c r="AK35" s="279">
        <f>SUM(AK26:AK33)</f>
        <v>0</v>
      </c>
      <c r="AL35" s="278"/>
      <c r="AM35" s="278"/>
      <c r="AN35" s="278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2021111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1" t="str">
        <f>K6</f>
        <v>Malé městské zásahy - Úprava nároží mezi ulicemi Jánská – 1.Máje, Liberec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Liberec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3" t="str">
        <f>IF(AN8="","",AN8)</f>
        <v>1. 10. 2021</v>
      </c>
      <c r="AN87" s="283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Statutární město Liberec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284" t="str">
        <f>IF(E17="","",E17)</f>
        <v>Miriam Janů, DiS.</v>
      </c>
      <c r="AN89" s="285"/>
      <c r="AO89" s="285"/>
      <c r="AP89" s="285"/>
      <c r="AQ89" s="37"/>
      <c r="AR89" s="40"/>
      <c r="AS89" s="286" t="s">
        <v>56</v>
      </c>
      <c r="AT89" s="28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284" t="str">
        <f>IF(E20="","",E20)</f>
        <v xml:space="preserve"> </v>
      </c>
      <c r="AN90" s="285"/>
      <c r="AO90" s="285"/>
      <c r="AP90" s="285"/>
      <c r="AQ90" s="37"/>
      <c r="AR90" s="40"/>
      <c r="AS90" s="288"/>
      <c r="AT90" s="28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0"/>
      <c r="AT91" s="29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2" t="s">
        <v>57</v>
      </c>
      <c r="D92" s="293"/>
      <c r="E92" s="293"/>
      <c r="F92" s="293"/>
      <c r="G92" s="293"/>
      <c r="H92" s="74"/>
      <c r="I92" s="294" t="s">
        <v>58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59</v>
      </c>
      <c r="AH92" s="293"/>
      <c r="AI92" s="293"/>
      <c r="AJ92" s="293"/>
      <c r="AK92" s="293"/>
      <c r="AL92" s="293"/>
      <c r="AM92" s="293"/>
      <c r="AN92" s="294" t="s">
        <v>60</v>
      </c>
      <c r="AO92" s="293"/>
      <c r="AP92" s="296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0">
        <f>ROUND(SUM(AG95:AG96),2)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99" t="s">
        <v>81</v>
      </c>
      <c r="E95" s="299"/>
      <c r="F95" s="299"/>
      <c r="G95" s="299"/>
      <c r="H95" s="299"/>
      <c r="I95" s="97"/>
      <c r="J95" s="299" t="s">
        <v>82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'001 - Stavební část'!J30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8" t="s">
        <v>83</v>
      </c>
      <c r="AR95" s="99"/>
      <c r="AS95" s="100">
        <v>0</v>
      </c>
      <c r="AT95" s="101">
        <f>ROUND(SUM(AV95:AW95),2)</f>
        <v>0</v>
      </c>
      <c r="AU95" s="102">
        <f>'001 - Stavební část'!P128</f>
        <v>0</v>
      </c>
      <c r="AV95" s="101">
        <f>'001 - Stavební část'!J33</f>
        <v>0</v>
      </c>
      <c r="AW95" s="101">
        <f>'001 - Stavební část'!J34</f>
        <v>0</v>
      </c>
      <c r="AX95" s="101">
        <f>'001 - Stavební část'!J35</f>
        <v>0</v>
      </c>
      <c r="AY95" s="101">
        <f>'001 - Stavební část'!J36</f>
        <v>0</v>
      </c>
      <c r="AZ95" s="101">
        <f>'001 - Stavební část'!F33</f>
        <v>0</v>
      </c>
      <c r="BA95" s="101">
        <f>'001 - Stavební část'!F34</f>
        <v>0</v>
      </c>
      <c r="BB95" s="101">
        <f>'001 - Stavební část'!F35</f>
        <v>0</v>
      </c>
      <c r="BC95" s="101">
        <f>'001 - Stavební část'!F36</f>
        <v>0</v>
      </c>
      <c r="BD95" s="103">
        <f>'001 - Stavební část'!F37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86</v>
      </c>
    </row>
    <row r="96" spans="1:91" s="7" customFormat="1" ht="16.5" customHeight="1">
      <c r="A96" s="94" t="s">
        <v>80</v>
      </c>
      <c r="B96" s="95"/>
      <c r="C96" s="96"/>
      <c r="D96" s="299" t="s">
        <v>87</v>
      </c>
      <c r="E96" s="299"/>
      <c r="F96" s="299"/>
      <c r="G96" s="299"/>
      <c r="H96" s="299"/>
      <c r="I96" s="97"/>
      <c r="J96" s="299" t="s">
        <v>88</v>
      </c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7">
        <f>'002 - Krajinářské úpravy'!J30</f>
        <v>0</v>
      </c>
      <c r="AH96" s="298"/>
      <c r="AI96" s="298"/>
      <c r="AJ96" s="298"/>
      <c r="AK96" s="298"/>
      <c r="AL96" s="298"/>
      <c r="AM96" s="298"/>
      <c r="AN96" s="297">
        <f>SUM(AG96,AT96)</f>
        <v>0</v>
      </c>
      <c r="AO96" s="298"/>
      <c r="AP96" s="298"/>
      <c r="AQ96" s="98" t="s">
        <v>83</v>
      </c>
      <c r="AR96" s="99"/>
      <c r="AS96" s="105">
        <v>0</v>
      </c>
      <c r="AT96" s="106">
        <f>ROUND(SUM(AV96:AW96),2)</f>
        <v>0</v>
      </c>
      <c r="AU96" s="107">
        <f>'002 - Krajinářské úpravy'!P126</f>
        <v>0</v>
      </c>
      <c r="AV96" s="106">
        <f>'002 - Krajinářské úpravy'!J33</f>
        <v>0</v>
      </c>
      <c r="AW96" s="106">
        <f>'002 - Krajinářské úpravy'!J34</f>
        <v>0</v>
      </c>
      <c r="AX96" s="106">
        <f>'002 - Krajinářské úpravy'!J35</f>
        <v>0</v>
      </c>
      <c r="AY96" s="106">
        <f>'002 - Krajinářské úpravy'!J36</f>
        <v>0</v>
      </c>
      <c r="AZ96" s="106">
        <f>'002 - Krajinářské úpravy'!F33</f>
        <v>0</v>
      </c>
      <c r="BA96" s="106">
        <f>'002 - Krajinářské úpravy'!F34</f>
        <v>0</v>
      </c>
      <c r="BB96" s="106">
        <f>'002 - Krajinářské úpravy'!F35</f>
        <v>0</v>
      </c>
      <c r="BC96" s="106">
        <f>'002 - Krajinářské úpravy'!F36</f>
        <v>0</v>
      </c>
      <c r="BD96" s="108">
        <f>'002 - Krajinářské úpravy'!F37</f>
        <v>0</v>
      </c>
      <c r="BT96" s="104" t="s">
        <v>84</v>
      </c>
      <c r="BV96" s="104" t="s">
        <v>78</v>
      </c>
      <c r="BW96" s="104" t="s">
        <v>89</v>
      </c>
      <c r="BX96" s="104" t="s">
        <v>5</v>
      </c>
      <c r="CL96" s="104" t="s">
        <v>1</v>
      </c>
      <c r="CM96" s="104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KNmpYRfkmHfr3AK7dU5AdINwcBi2193aJ/z07X98fCbUc9TRSK98f+AxtYWjRHnc/l8Dog9NWo5DIZ07v7jjYg==" saltValue="rrSEfqghTG52OeoSC2F1jzclsZUNriDLnmKYTXHqQBJYvuI6ailJ/HBfhK2RTgrVgTgVbOGHGi5wvv9WUxOcD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01 - Stavební část'!C2" display="/"/>
    <hyperlink ref="A96" location="'002 - Krajinářsk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10">
      <selection activeCell="Z132" sqref="Z1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26.25" customHeight="1">
      <c r="B7" s="21"/>
      <c r="E7" s="303" t="str">
        <f>'Rekapitulace stavby'!K6</f>
        <v>Malé městské zásahy - Úprava nároží mezi ulicemi Jánská – 1.Máje, Liberec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92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1. 10. 2021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ROUND((SUM(BE128:BE211)),2)</f>
        <v>0</v>
      </c>
      <c r="G33" s="35"/>
      <c r="H33" s="35"/>
      <c r="I33" s="125">
        <v>0.21</v>
      </c>
      <c r="J33" s="124">
        <f>ROUND(((SUM(BE128:BE211))*I33),2)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ROUND((SUM(BF128:BF211)),2)</f>
        <v>0</v>
      </c>
      <c r="G34" s="35"/>
      <c r="H34" s="35"/>
      <c r="I34" s="125">
        <v>0.15</v>
      </c>
      <c r="J34" s="124">
        <f>ROUND(((SUM(BF128:BF211))*I34),2)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ROUND((SUM(BG128:BG211)),2)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ROUND((SUM(BH128:BH211)),2)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ROUND((SUM(BI128:BI211)),2)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0" t="str">
        <f>E7</f>
        <v>Malé městské zásahy - Úprava nároží mezi ulicemi Jánská – 1.Máje, Liberec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1" t="str">
        <f>E9</f>
        <v>001 - Stavební část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Liberec</v>
      </c>
      <c r="G89" s="37"/>
      <c r="H89" s="37"/>
      <c r="I89" s="30" t="s">
        <v>22</v>
      </c>
      <c r="J89" s="67" t="str">
        <f>IF(J12="","",J12)</f>
        <v>1. 10. 2021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Statutární město Liberec</v>
      </c>
      <c r="G91" s="37"/>
      <c r="H91" s="37"/>
      <c r="I91" s="30" t="s">
        <v>30</v>
      </c>
      <c r="J91" s="33" t="str">
        <f>E21</f>
        <v>Miriam Janů, DiS.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99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100</v>
      </c>
      <c r="E99" s="157"/>
      <c r="F99" s="157"/>
      <c r="G99" s="157"/>
      <c r="H99" s="157"/>
      <c r="I99" s="157"/>
      <c r="J99" s="158">
        <f>J140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101</v>
      </c>
      <c r="E100" s="157"/>
      <c r="F100" s="157"/>
      <c r="G100" s="157"/>
      <c r="H100" s="157"/>
      <c r="I100" s="157"/>
      <c r="J100" s="158">
        <f>J144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102</v>
      </c>
      <c r="E101" s="157"/>
      <c r="F101" s="157"/>
      <c r="G101" s="157"/>
      <c r="H101" s="157"/>
      <c r="I101" s="157"/>
      <c r="J101" s="158">
        <f>J156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103</v>
      </c>
      <c r="E102" s="157"/>
      <c r="F102" s="157"/>
      <c r="G102" s="157"/>
      <c r="H102" s="157"/>
      <c r="I102" s="157"/>
      <c r="J102" s="158">
        <f>J172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104</v>
      </c>
      <c r="E103" s="157"/>
      <c r="F103" s="157"/>
      <c r="G103" s="157"/>
      <c r="H103" s="157"/>
      <c r="I103" s="157"/>
      <c r="J103" s="158">
        <f>J186</f>
        <v>0</v>
      </c>
      <c r="K103" s="155"/>
      <c r="L103" s="159"/>
    </row>
    <row r="104" spans="2:12" s="9" customFormat="1" ht="24.95" customHeight="1">
      <c r="B104" s="148"/>
      <c r="C104" s="149"/>
      <c r="D104" s="150" t="s">
        <v>105</v>
      </c>
      <c r="E104" s="151"/>
      <c r="F104" s="151"/>
      <c r="G104" s="151"/>
      <c r="H104" s="151"/>
      <c r="I104" s="151"/>
      <c r="J104" s="152">
        <f>J188</f>
        <v>0</v>
      </c>
      <c r="K104" s="149"/>
      <c r="L104" s="153"/>
    </row>
    <row r="105" spans="2:12" s="10" customFormat="1" ht="19.9" customHeight="1">
      <c r="B105" s="154"/>
      <c r="C105" s="155"/>
      <c r="D105" s="156" t="s">
        <v>106</v>
      </c>
      <c r="E105" s="157"/>
      <c r="F105" s="157"/>
      <c r="G105" s="157"/>
      <c r="H105" s="157"/>
      <c r="I105" s="157"/>
      <c r="J105" s="158">
        <f>J189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107</v>
      </c>
      <c r="E106" s="151"/>
      <c r="F106" s="151"/>
      <c r="G106" s="151"/>
      <c r="H106" s="151"/>
      <c r="I106" s="151"/>
      <c r="J106" s="152">
        <f>J205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108</v>
      </c>
      <c r="E107" s="157"/>
      <c r="F107" s="157"/>
      <c r="G107" s="157"/>
      <c r="H107" s="157"/>
      <c r="I107" s="157"/>
      <c r="J107" s="158">
        <f>J206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109</v>
      </c>
      <c r="E108" s="157"/>
      <c r="F108" s="157"/>
      <c r="G108" s="157"/>
      <c r="H108" s="157"/>
      <c r="I108" s="157"/>
      <c r="J108" s="158">
        <f>J210</f>
        <v>0</v>
      </c>
      <c r="K108" s="155"/>
      <c r="L108" s="159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110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6.25" customHeight="1">
      <c r="A118" s="35"/>
      <c r="B118" s="36"/>
      <c r="C118" s="37"/>
      <c r="D118" s="37"/>
      <c r="E118" s="310" t="str">
        <f>E7</f>
        <v>Malé městské zásahy - Úprava nároží mezi ulicemi Jánská – 1.Máje, Liberec</v>
      </c>
      <c r="F118" s="311"/>
      <c r="G118" s="311"/>
      <c r="H118" s="311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91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1" t="str">
        <f>E9</f>
        <v>001 - Stavební část</v>
      </c>
      <c r="F120" s="312"/>
      <c r="G120" s="312"/>
      <c r="H120" s="312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>Liberec</v>
      </c>
      <c r="G122" s="37"/>
      <c r="H122" s="37"/>
      <c r="I122" s="30" t="s">
        <v>22</v>
      </c>
      <c r="J122" s="67" t="str">
        <f>IF(J12="","",J12)</f>
        <v>1. 10. 2021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E15</f>
        <v>Statutární město Liberec</v>
      </c>
      <c r="G124" s="37"/>
      <c r="H124" s="37"/>
      <c r="I124" s="30" t="s">
        <v>30</v>
      </c>
      <c r="J124" s="33" t="str">
        <f>E21</f>
        <v>Miriam Janů, DiS.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28</v>
      </c>
      <c r="D125" s="37"/>
      <c r="E125" s="37"/>
      <c r="F125" s="28" t="str">
        <f>IF(E18="","",E18)</f>
        <v>Vyplň údaj</v>
      </c>
      <c r="G125" s="37"/>
      <c r="H125" s="37"/>
      <c r="I125" s="30" t="s">
        <v>33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0"/>
      <c r="B127" s="161"/>
      <c r="C127" s="162" t="s">
        <v>111</v>
      </c>
      <c r="D127" s="163" t="s">
        <v>61</v>
      </c>
      <c r="E127" s="163" t="s">
        <v>57</v>
      </c>
      <c r="F127" s="163" t="s">
        <v>58</v>
      </c>
      <c r="G127" s="163" t="s">
        <v>112</v>
      </c>
      <c r="H127" s="163" t="s">
        <v>113</v>
      </c>
      <c r="I127" s="163" t="s">
        <v>114</v>
      </c>
      <c r="J127" s="164" t="s">
        <v>95</v>
      </c>
      <c r="K127" s="165" t="s">
        <v>115</v>
      </c>
      <c r="L127" s="166"/>
      <c r="M127" s="76" t="s">
        <v>1</v>
      </c>
      <c r="N127" s="77" t="s">
        <v>40</v>
      </c>
      <c r="O127" s="77" t="s">
        <v>116</v>
      </c>
      <c r="P127" s="77" t="s">
        <v>117</v>
      </c>
      <c r="Q127" s="77" t="s">
        <v>118</v>
      </c>
      <c r="R127" s="77" t="s">
        <v>119</v>
      </c>
      <c r="S127" s="77" t="s">
        <v>120</v>
      </c>
      <c r="T127" s="78" t="s">
        <v>121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5"/>
      <c r="B128" s="36"/>
      <c r="C128" s="83" t="s">
        <v>122</v>
      </c>
      <c r="D128" s="37"/>
      <c r="E128" s="37"/>
      <c r="F128" s="37"/>
      <c r="G128" s="37"/>
      <c r="H128" s="37"/>
      <c r="I128" s="37"/>
      <c r="J128" s="167">
        <f>BK128</f>
        <v>0</v>
      </c>
      <c r="K128" s="37"/>
      <c r="L128" s="40"/>
      <c r="M128" s="79"/>
      <c r="N128" s="168"/>
      <c r="O128" s="80"/>
      <c r="P128" s="169">
        <f>P129+P188+P205</f>
        <v>0</v>
      </c>
      <c r="Q128" s="80"/>
      <c r="R128" s="169">
        <f>R129+R188+R205</f>
        <v>28.025044949999998</v>
      </c>
      <c r="S128" s="80"/>
      <c r="T128" s="170">
        <f>T129+T188+T205</f>
        <v>28.617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97</v>
      </c>
      <c r="BK128" s="171">
        <f>BK129+BK188+BK205</f>
        <v>0</v>
      </c>
    </row>
    <row r="129" spans="2:63" s="12" customFormat="1" ht="25.9" customHeight="1">
      <c r="B129" s="172"/>
      <c r="C129" s="173"/>
      <c r="D129" s="174" t="s">
        <v>75</v>
      </c>
      <c r="E129" s="175" t="s">
        <v>123</v>
      </c>
      <c r="F129" s="175" t="s">
        <v>124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P130+P140+P144+P156+P172+P186</f>
        <v>0</v>
      </c>
      <c r="Q129" s="180"/>
      <c r="R129" s="181">
        <f>R130+R140+R144+R156+R172+R186</f>
        <v>27.7321128</v>
      </c>
      <c r="S129" s="180"/>
      <c r="T129" s="182">
        <f>T130+T140+T144+T156+T172+T186</f>
        <v>28.617</v>
      </c>
      <c r="AR129" s="183" t="s">
        <v>84</v>
      </c>
      <c r="AT129" s="184" t="s">
        <v>75</v>
      </c>
      <c r="AU129" s="184" t="s">
        <v>76</v>
      </c>
      <c r="AY129" s="183" t="s">
        <v>125</v>
      </c>
      <c r="BK129" s="185">
        <f>BK130+BK140+BK144+BK156+BK172+BK186</f>
        <v>0</v>
      </c>
    </row>
    <row r="130" spans="2:63" s="12" customFormat="1" ht="22.9" customHeight="1">
      <c r="B130" s="172"/>
      <c r="C130" s="173"/>
      <c r="D130" s="174" t="s">
        <v>75</v>
      </c>
      <c r="E130" s="186" t="s">
        <v>84</v>
      </c>
      <c r="F130" s="186" t="s">
        <v>126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SUM(P131:P139)</f>
        <v>0</v>
      </c>
      <c r="Q130" s="180"/>
      <c r="R130" s="181">
        <f>SUM(R131:R139)</f>
        <v>3.26635</v>
      </c>
      <c r="S130" s="180"/>
      <c r="T130" s="182">
        <f>SUM(T131:T139)</f>
        <v>26.25</v>
      </c>
      <c r="AR130" s="183" t="s">
        <v>84</v>
      </c>
      <c r="AT130" s="184" t="s">
        <v>75</v>
      </c>
      <c r="AU130" s="184" t="s">
        <v>84</v>
      </c>
      <c r="AY130" s="183" t="s">
        <v>125</v>
      </c>
      <c r="BK130" s="185">
        <f>SUM(BK131:BK139)</f>
        <v>0</v>
      </c>
    </row>
    <row r="131" spans="1:65" s="2" customFormat="1" ht="24.2" customHeight="1">
      <c r="A131" s="35"/>
      <c r="B131" s="36"/>
      <c r="C131" s="188" t="s">
        <v>84</v>
      </c>
      <c r="D131" s="188" t="s">
        <v>127</v>
      </c>
      <c r="E131" s="189" t="s">
        <v>128</v>
      </c>
      <c r="F131" s="190" t="s">
        <v>129</v>
      </c>
      <c r="G131" s="191" t="s">
        <v>130</v>
      </c>
      <c r="H131" s="192">
        <v>37.5</v>
      </c>
      <c r="I131" s="193"/>
      <c r="J131" s="194">
        <f>ROUND(I131*H131,2)</f>
        <v>0</v>
      </c>
      <c r="K131" s="195"/>
      <c r="L131" s="40"/>
      <c r="M131" s="196" t="s">
        <v>1</v>
      </c>
      <c r="N131" s="197" t="s">
        <v>41</v>
      </c>
      <c r="O131" s="72"/>
      <c r="P131" s="198">
        <f>O131*H131</f>
        <v>0</v>
      </c>
      <c r="Q131" s="198">
        <v>0</v>
      </c>
      <c r="R131" s="198">
        <f>Q131*H131</f>
        <v>0</v>
      </c>
      <c r="S131" s="198">
        <v>0.26</v>
      </c>
      <c r="T131" s="199">
        <f>S131*H131</f>
        <v>9.75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131</v>
      </c>
      <c r="AT131" s="200" t="s">
        <v>127</v>
      </c>
      <c r="AU131" s="200" t="s">
        <v>86</v>
      </c>
      <c r="AY131" s="18" t="s">
        <v>125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8" t="s">
        <v>84</v>
      </c>
      <c r="BK131" s="201">
        <f>ROUND(I131*H131,2)</f>
        <v>0</v>
      </c>
      <c r="BL131" s="18" t="s">
        <v>131</v>
      </c>
      <c r="BM131" s="200" t="s">
        <v>132</v>
      </c>
    </row>
    <row r="132" spans="1:65" s="2" customFormat="1" ht="33" customHeight="1">
      <c r="A132" s="35"/>
      <c r="B132" s="36"/>
      <c r="C132" s="188" t="s">
        <v>86</v>
      </c>
      <c r="D132" s="188" t="s">
        <v>127</v>
      </c>
      <c r="E132" s="189" t="s">
        <v>133</v>
      </c>
      <c r="F132" s="190" t="s">
        <v>134</v>
      </c>
      <c r="G132" s="191" t="s">
        <v>130</v>
      </c>
      <c r="H132" s="192">
        <v>12.98</v>
      </c>
      <c r="I132" s="193"/>
      <c r="J132" s="194">
        <f>ROUND(I132*H132,2)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0.25</v>
      </c>
      <c r="R132" s="198">
        <f>Q132*H132</f>
        <v>3.245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131</v>
      </c>
      <c r="AT132" s="200" t="s">
        <v>127</v>
      </c>
      <c r="AU132" s="200" t="s">
        <v>86</v>
      </c>
      <c r="AY132" s="18" t="s">
        <v>125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18" t="s">
        <v>84</v>
      </c>
      <c r="BK132" s="201">
        <f>ROUND(I132*H132,2)</f>
        <v>0</v>
      </c>
      <c r="BL132" s="18" t="s">
        <v>131</v>
      </c>
      <c r="BM132" s="200" t="s">
        <v>135</v>
      </c>
    </row>
    <row r="133" spans="2:51" s="13" customFormat="1" ht="11.25">
      <c r="B133" s="202"/>
      <c r="C133" s="203"/>
      <c r="D133" s="204" t="s">
        <v>136</v>
      </c>
      <c r="E133" s="205" t="s">
        <v>1</v>
      </c>
      <c r="F133" s="206" t="s">
        <v>137</v>
      </c>
      <c r="G133" s="203"/>
      <c r="H133" s="205" t="s">
        <v>1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136</v>
      </c>
      <c r="AU133" s="212" t="s">
        <v>86</v>
      </c>
      <c r="AV133" s="13" t="s">
        <v>84</v>
      </c>
      <c r="AW133" s="13" t="s">
        <v>32</v>
      </c>
      <c r="AX133" s="13" t="s">
        <v>76</v>
      </c>
      <c r="AY133" s="212" t="s">
        <v>125</v>
      </c>
    </row>
    <row r="134" spans="2:51" s="13" customFormat="1" ht="11.25">
      <c r="B134" s="202"/>
      <c r="C134" s="203"/>
      <c r="D134" s="204" t="s">
        <v>136</v>
      </c>
      <c r="E134" s="205" t="s">
        <v>1</v>
      </c>
      <c r="F134" s="206" t="s">
        <v>138</v>
      </c>
      <c r="G134" s="203"/>
      <c r="H134" s="205" t="s">
        <v>1</v>
      </c>
      <c r="I134" s="207"/>
      <c r="J134" s="203"/>
      <c r="K134" s="203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136</v>
      </c>
      <c r="AU134" s="212" t="s">
        <v>86</v>
      </c>
      <c r="AV134" s="13" t="s">
        <v>84</v>
      </c>
      <c r="AW134" s="13" t="s">
        <v>32</v>
      </c>
      <c r="AX134" s="13" t="s">
        <v>76</v>
      </c>
      <c r="AY134" s="212" t="s">
        <v>125</v>
      </c>
    </row>
    <row r="135" spans="2:51" s="14" customFormat="1" ht="11.25">
      <c r="B135" s="213"/>
      <c r="C135" s="214"/>
      <c r="D135" s="204" t="s">
        <v>136</v>
      </c>
      <c r="E135" s="215" t="s">
        <v>1</v>
      </c>
      <c r="F135" s="216" t="s">
        <v>139</v>
      </c>
      <c r="G135" s="214"/>
      <c r="H135" s="217">
        <v>12.98</v>
      </c>
      <c r="I135" s="218"/>
      <c r="J135" s="214"/>
      <c r="K135" s="214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136</v>
      </c>
      <c r="AU135" s="223" t="s">
        <v>86</v>
      </c>
      <c r="AV135" s="14" t="s">
        <v>86</v>
      </c>
      <c r="AW135" s="14" t="s">
        <v>32</v>
      </c>
      <c r="AX135" s="14" t="s">
        <v>84</v>
      </c>
      <c r="AY135" s="223" t="s">
        <v>125</v>
      </c>
    </row>
    <row r="136" spans="1:65" s="2" customFormat="1" ht="24.2" customHeight="1">
      <c r="A136" s="35"/>
      <c r="B136" s="36"/>
      <c r="C136" s="188" t="s">
        <v>140</v>
      </c>
      <c r="D136" s="188" t="s">
        <v>127</v>
      </c>
      <c r="E136" s="189" t="s">
        <v>141</v>
      </c>
      <c r="F136" s="190" t="s">
        <v>142</v>
      </c>
      <c r="G136" s="191" t="s">
        <v>130</v>
      </c>
      <c r="H136" s="192">
        <v>37.5</v>
      </c>
      <c r="I136" s="193"/>
      <c r="J136" s="194">
        <f>ROUND(I136*H136,2)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0.44</v>
      </c>
      <c r="T136" s="199">
        <f>S136*H136</f>
        <v>16.5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131</v>
      </c>
      <c r="AT136" s="200" t="s">
        <v>127</v>
      </c>
      <c r="AU136" s="200" t="s">
        <v>86</v>
      </c>
      <c r="AY136" s="18" t="s">
        <v>125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18" t="s">
        <v>84</v>
      </c>
      <c r="BK136" s="201">
        <f>ROUND(I136*H136,2)</f>
        <v>0</v>
      </c>
      <c r="BL136" s="18" t="s">
        <v>131</v>
      </c>
      <c r="BM136" s="200" t="s">
        <v>143</v>
      </c>
    </row>
    <row r="137" spans="2:51" s="13" customFormat="1" ht="11.25">
      <c r="B137" s="202"/>
      <c r="C137" s="203"/>
      <c r="D137" s="204" t="s">
        <v>136</v>
      </c>
      <c r="E137" s="205" t="s">
        <v>1</v>
      </c>
      <c r="F137" s="206" t="s">
        <v>144</v>
      </c>
      <c r="G137" s="203"/>
      <c r="H137" s="205" t="s">
        <v>1</v>
      </c>
      <c r="I137" s="207"/>
      <c r="J137" s="203"/>
      <c r="K137" s="203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136</v>
      </c>
      <c r="AU137" s="212" t="s">
        <v>86</v>
      </c>
      <c r="AV137" s="13" t="s">
        <v>84</v>
      </c>
      <c r="AW137" s="13" t="s">
        <v>32</v>
      </c>
      <c r="AX137" s="13" t="s">
        <v>76</v>
      </c>
      <c r="AY137" s="212" t="s">
        <v>125</v>
      </c>
    </row>
    <row r="138" spans="2:51" s="14" customFormat="1" ht="11.25">
      <c r="B138" s="213"/>
      <c r="C138" s="214"/>
      <c r="D138" s="204" t="s">
        <v>136</v>
      </c>
      <c r="E138" s="215" t="s">
        <v>1</v>
      </c>
      <c r="F138" s="216" t="s">
        <v>145</v>
      </c>
      <c r="G138" s="214"/>
      <c r="H138" s="217">
        <v>37.5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136</v>
      </c>
      <c r="AU138" s="223" t="s">
        <v>86</v>
      </c>
      <c r="AV138" s="14" t="s">
        <v>86</v>
      </c>
      <c r="AW138" s="14" t="s">
        <v>32</v>
      </c>
      <c r="AX138" s="14" t="s">
        <v>84</v>
      </c>
      <c r="AY138" s="223" t="s">
        <v>125</v>
      </c>
    </row>
    <row r="139" spans="1:65" s="2" customFormat="1" ht="24.2" customHeight="1">
      <c r="A139" s="35"/>
      <c r="B139" s="36"/>
      <c r="C139" s="188" t="s">
        <v>131</v>
      </c>
      <c r="D139" s="188" t="s">
        <v>127</v>
      </c>
      <c r="E139" s="189" t="s">
        <v>146</v>
      </c>
      <c r="F139" s="190" t="s">
        <v>147</v>
      </c>
      <c r="G139" s="191" t="s">
        <v>148</v>
      </c>
      <c r="H139" s="192">
        <v>1</v>
      </c>
      <c r="I139" s="193"/>
      <c r="J139" s="194">
        <f>ROUND(I139*H139,2)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0.02135</v>
      </c>
      <c r="R139" s="198">
        <f>Q139*H139</f>
        <v>0.02135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131</v>
      </c>
      <c r="AT139" s="200" t="s">
        <v>127</v>
      </c>
      <c r="AU139" s="200" t="s">
        <v>86</v>
      </c>
      <c r="AY139" s="18" t="s">
        <v>125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8" t="s">
        <v>84</v>
      </c>
      <c r="BK139" s="201">
        <f>ROUND(I139*H139,2)</f>
        <v>0</v>
      </c>
      <c r="BL139" s="18" t="s">
        <v>131</v>
      </c>
      <c r="BM139" s="200" t="s">
        <v>149</v>
      </c>
    </row>
    <row r="140" spans="2:63" s="12" customFormat="1" ht="22.9" customHeight="1">
      <c r="B140" s="172"/>
      <c r="C140" s="173"/>
      <c r="D140" s="174" t="s">
        <v>75</v>
      </c>
      <c r="E140" s="186" t="s">
        <v>131</v>
      </c>
      <c r="F140" s="186" t="s">
        <v>150</v>
      </c>
      <c r="G140" s="173"/>
      <c r="H140" s="173"/>
      <c r="I140" s="176"/>
      <c r="J140" s="187">
        <f>BK140</f>
        <v>0</v>
      </c>
      <c r="K140" s="173"/>
      <c r="L140" s="178"/>
      <c r="M140" s="179"/>
      <c r="N140" s="180"/>
      <c r="O140" s="180"/>
      <c r="P140" s="181">
        <f>SUM(P141:P143)</f>
        <v>0</v>
      </c>
      <c r="Q140" s="180"/>
      <c r="R140" s="181">
        <f>SUM(R141:R143)</f>
        <v>3.31936</v>
      </c>
      <c r="S140" s="180"/>
      <c r="T140" s="182">
        <f>SUM(T141:T143)</f>
        <v>0</v>
      </c>
      <c r="AR140" s="183" t="s">
        <v>84</v>
      </c>
      <c r="AT140" s="184" t="s">
        <v>75</v>
      </c>
      <c r="AU140" s="184" t="s">
        <v>84</v>
      </c>
      <c r="AY140" s="183" t="s">
        <v>125</v>
      </c>
      <c r="BK140" s="185">
        <f>SUM(BK141:BK143)</f>
        <v>0</v>
      </c>
    </row>
    <row r="141" spans="1:65" s="2" customFormat="1" ht="33" customHeight="1">
      <c r="A141" s="35"/>
      <c r="B141" s="36"/>
      <c r="C141" s="188" t="s">
        <v>151</v>
      </c>
      <c r="D141" s="188" t="s">
        <v>127</v>
      </c>
      <c r="E141" s="189" t="s">
        <v>152</v>
      </c>
      <c r="F141" s="190" t="s">
        <v>153</v>
      </c>
      <c r="G141" s="191" t="s">
        <v>130</v>
      </c>
      <c r="H141" s="192">
        <v>20.5</v>
      </c>
      <c r="I141" s="193"/>
      <c r="J141" s="194">
        <f>ROUND(I141*H141,2)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0.16192</v>
      </c>
      <c r="R141" s="198">
        <f>Q141*H141</f>
        <v>3.31936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131</v>
      </c>
      <c r="AT141" s="200" t="s">
        <v>127</v>
      </c>
      <c r="AU141" s="200" t="s">
        <v>86</v>
      </c>
      <c r="AY141" s="18" t="s">
        <v>125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8" t="s">
        <v>84</v>
      </c>
      <c r="BK141" s="201">
        <f>ROUND(I141*H141,2)</f>
        <v>0</v>
      </c>
      <c r="BL141" s="18" t="s">
        <v>131</v>
      </c>
      <c r="BM141" s="200" t="s">
        <v>154</v>
      </c>
    </row>
    <row r="142" spans="2:51" s="13" customFormat="1" ht="22.5">
      <c r="B142" s="202"/>
      <c r="C142" s="203"/>
      <c r="D142" s="204" t="s">
        <v>136</v>
      </c>
      <c r="E142" s="205" t="s">
        <v>1</v>
      </c>
      <c r="F142" s="206" t="s">
        <v>155</v>
      </c>
      <c r="G142" s="203"/>
      <c r="H142" s="205" t="s">
        <v>1</v>
      </c>
      <c r="I142" s="207"/>
      <c r="J142" s="203"/>
      <c r="K142" s="203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136</v>
      </c>
      <c r="AU142" s="212" t="s">
        <v>86</v>
      </c>
      <c r="AV142" s="13" t="s">
        <v>84</v>
      </c>
      <c r="AW142" s="13" t="s">
        <v>32</v>
      </c>
      <c r="AX142" s="13" t="s">
        <v>76</v>
      </c>
      <c r="AY142" s="212" t="s">
        <v>125</v>
      </c>
    </row>
    <row r="143" spans="2:51" s="14" customFormat="1" ht="11.25">
      <c r="B143" s="213"/>
      <c r="C143" s="214"/>
      <c r="D143" s="204" t="s">
        <v>136</v>
      </c>
      <c r="E143" s="215" t="s">
        <v>1</v>
      </c>
      <c r="F143" s="216" t="s">
        <v>156</v>
      </c>
      <c r="G143" s="214"/>
      <c r="H143" s="217">
        <v>20.5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136</v>
      </c>
      <c r="AU143" s="223" t="s">
        <v>86</v>
      </c>
      <c r="AV143" s="14" t="s">
        <v>86</v>
      </c>
      <c r="AW143" s="14" t="s">
        <v>32</v>
      </c>
      <c r="AX143" s="14" t="s">
        <v>84</v>
      </c>
      <c r="AY143" s="223" t="s">
        <v>125</v>
      </c>
    </row>
    <row r="144" spans="2:63" s="12" customFormat="1" ht="22.9" customHeight="1">
      <c r="B144" s="172"/>
      <c r="C144" s="173"/>
      <c r="D144" s="174" t="s">
        <v>75</v>
      </c>
      <c r="E144" s="186" t="s">
        <v>151</v>
      </c>
      <c r="F144" s="186" t="s">
        <v>157</v>
      </c>
      <c r="G144" s="173"/>
      <c r="H144" s="173"/>
      <c r="I144" s="176"/>
      <c r="J144" s="187">
        <f>BK144</f>
        <v>0</v>
      </c>
      <c r="K144" s="173"/>
      <c r="L144" s="178"/>
      <c r="M144" s="179"/>
      <c r="N144" s="180"/>
      <c r="O144" s="180"/>
      <c r="P144" s="181">
        <f>SUM(P145:P155)</f>
        <v>0</v>
      </c>
      <c r="Q144" s="180"/>
      <c r="R144" s="181">
        <f>SUM(R145:R155)</f>
        <v>17.152681</v>
      </c>
      <c r="S144" s="180"/>
      <c r="T144" s="182">
        <f>SUM(T145:T155)</f>
        <v>0</v>
      </c>
      <c r="AR144" s="183" t="s">
        <v>84</v>
      </c>
      <c r="AT144" s="184" t="s">
        <v>75</v>
      </c>
      <c r="AU144" s="184" t="s">
        <v>84</v>
      </c>
      <c r="AY144" s="183" t="s">
        <v>125</v>
      </c>
      <c r="BK144" s="185">
        <f>SUM(BK145:BK155)</f>
        <v>0</v>
      </c>
    </row>
    <row r="145" spans="1:65" s="2" customFormat="1" ht="24.2" customHeight="1">
      <c r="A145" s="35"/>
      <c r="B145" s="36"/>
      <c r="C145" s="188" t="s">
        <v>158</v>
      </c>
      <c r="D145" s="188" t="s">
        <v>127</v>
      </c>
      <c r="E145" s="189" t="s">
        <v>159</v>
      </c>
      <c r="F145" s="190" t="s">
        <v>160</v>
      </c>
      <c r="G145" s="191" t="s">
        <v>130</v>
      </c>
      <c r="H145" s="192">
        <v>20.5</v>
      </c>
      <c r="I145" s="193"/>
      <c r="J145" s="194">
        <f>ROUND(I145*H145,2)</f>
        <v>0</v>
      </c>
      <c r="K145" s="195"/>
      <c r="L145" s="40"/>
      <c r="M145" s="196" t="s">
        <v>1</v>
      </c>
      <c r="N145" s="197" t="s">
        <v>41</v>
      </c>
      <c r="O145" s="72"/>
      <c r="P145" s="198">
        <f>O145*H145</f>
        <v>0</v>
      </c>
      <c r="Q145" s="198">
        <v>0.496</v>
      </c>
      <c r="R145" s="198">
        <f>Q145*H145</f>
        <v>10.168</v>
      </c>
      <c r="S145" s="198">
        <v>0</v>
      </c>
      <c r="T145" s="19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131</v>
      </c>
      <c r="AT145" s="200" t="s">
        <v>127</v>
      </c>
      <c r="AU145" s="200" t="s">
        <v>86</v>
      </c>
      <c r="AY145" s="18" t="s">
        <v>125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8" t="s">
        <v>84</v>
      </c>
      <c r="BK145" s="201">
        <f>ROUND(I145*H145,2)</f>
        <v>0</v>
      </c>
      <c r="BL145" s="18" t="s">
        <v>131</v>
      </c>
      <c r="BM145" s="200" t="s">
        <v>161</v>
      </c>
    </row>
    <row r="146" spans="2:51" s="13" customFormat="1" ht="22.5">
      <c r="B146" s="202"/>
      <c r="C146" s="203"/>
      <c r="D146" s="204" t="s">
        <v>136</v>
      </c>
      <c r="E146" s="205" t="s">
        <v>1</v>
      </c>
      <c r="F146" s="206" t="s">
        <v>162</v>
      </c>
      <c r="G146" s="203"/>
      <c r="H146" s="205" t="s">
        <v>1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136</v>
      </c>
      <c r="AU146" s="212" t="s">
        <v>86</v>
      </c>
      <c r="AV146" s="13" t="s">
        <v>84</v>
      </c>
      <c r="AW146" s="13" t="s">
        <v>32</v>
      </c>
      <c r="AX146" s="13" t="s">
        <v>76</v>
      </c>
      <c r="AY146" s="212" t="s">
        <v>125</v>
      </c>
    </row>
    <row r="147" spans="2:51" s="14" customFormat="1" ht="11.25">
      <c r="B147" s="213"/>
      <c r="C147" s="214"/>
      <c r="D147" s="204" t="s">
        <v>136</v>
      </c>
      <c r="E147" s="215" t="s">
        <v>1</v>
      </c>
      <c r="F147" s="216" t="s">
        <v>156</v>
      </c>
      <c r="G147" s="214"/>
      <c r="H147" s="217">
        <v>20.5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136</v>
      </c>
      <c r="AU147" s="223" t="s">
        <v>86</v>
      </c>
      <c r="AV147" s="14" t="s">
        <v>86</v>
      </c>
      <c r="AW147" s="14" t="s">
        <v>32</v>
      </c>
      <c r="AX147" s="14" t="s">
        <v>84</v>
      </c>
      <c r="AY147" s="223" t="s">
        <v>125</v>
      </c>
    </row>
    <row r="148" spans="1:65" s="2" customFormat="1" ht="24.2" customHeight="1">
      <c r="A148" s="35"/>
      <c r="B148" s="36"/>
      <c r="C148" s="188" t="s">
        <v>163</v>
      </c>
      <c r="D148" s="188" t="s">
        <v>127</v>
      </c>
      <c r="E148" s="189" t="s">
        <v>164</v>
      </c>
      <c r="F148" s="190" t="s">
        <v>165</v>
      </c>
      <c r="G148" s="191" t="s">
        <v>130</v>
      </c>
      <c r="H148" s="192">
        <v>20.5</v>
      </c>
      <c r="I148" s="193"/>
      <c r="J148" s="194">
        <f>ROUND(I148*H148,2)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0.167</v>
      </c>
      <c r="R148" s="198">
        <f>Q148*H148</f>
        <v>3.4235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131</v>
      </c>
      <c r="AT148" s="200" t="s">
        <v>127</v>
      </c>
      <c r="AU148" s="200" t="s">
        <v>86</v>
      </c>
      <c r="AY148" s="18" t="s">
        <v>125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18" t="s">
        <v>84</v>
      </c>
      <c r="BK148" s="201">
        <f>ROUND(I148*H148,2)</f>
        <v>0</v>
      </c>
      <c r="BL148" s="18" t="s">
        <v>131</v>
      </c>
      <c r="BM148" s="200" t="s">
        <v>166</v>
      </c>
    </row>
    <row r="149" spans="1:65" s="2" customFormat="1" ht="16.5" customHeight="1">
      <c r="A149" s="35"/>
      <c r="B149" s="36"/>
      <c r="C149" s="224" t="s">
        <v>167</v>
      </c>
      <c r="D149" s="224" t="s">
        <v>168</v>
      </c>
      <c r="E149" s="225" t="s">
        <v>169</v>
      </c>
      <c r="F149" s="226" t="s">
        <v>170</v>
      </c>
      <c r="G149" s="227" t="s">
        <v>130</v>
      </c>
      <c r="H149" s="228">
        <v>20.91</v>
      </c>
      <c r="I149" s="229"/>
      <c r="J149" s="230">
        <f>ROUND(I149*H149,2)</f>
        <v>0</v>
      </c>
      <c r="K149" s="231"/>
      <c r="L149" s="232"/>
      <c r="M149" s="233" t="s">
        <v>1</v>
      </c>
      <c r="N149" s="234" t="s">
        <v>41</v>
      </c>
      <c r="O149" s="72"/>
      <c r="P149" s="198">
        <f>O149*H149</f>
        <v>0</v>
      </c>
      <c r="Q149" s="198">
        <v>0.118</v>
      </c>
      <c r="R149" s="198">
        <f>Q149*H149</f>
        <v>2.46738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167</v>
      </c>
      <c r="AT149" s="200" t="s">
        <v>168</v>
      </c>
      <c r="AU149" s="200" t="s">
        <v>86</v>
      </c>
      <c r="AY149" s="18" t="s">
        <v>125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8" t="s">
        <v>84</v>
      </c>
      <c r="BK149" s="201">
        <f>ROUND(I149*H149,2)</f>
        <v>0</v>
      </c>
      <c r="BL149" s="18" t="s">
        <v>131</v>
      </c>
      <c r="BM149" s="200" t="s">
        <v>171</v>
      </c>
    </row>
    <row r="150" spans="2:51" s="14" customFormat="1" ht="11.25">
      <c r="B150" s="213"/>
      <c r="C150" s="214"/>
      <c r="D150" s="204" t="s">
        <v>136</v>
      </c>
      <c r="E150" s="214"/>
      <c r="F150" s="216" t="s">
        <v>172</v>
      </c>
      <c r="G150" s="214"/>
      <c r="H150" s="217">
        <v>20.91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136</v>
      </c>
      <c r="AU150" s="223" t="s">
        <v>86</v>
      </c>
      <c r="AV150" s="14" t="s">
        <v>86</v>
      </c>
      <c r="AW150" s="14" t="s">
        <v>4</v>
      </c>
      <c r="AX150" s="14" t="s">
        <v>84</v>
      </c>
      <c r="AY150" s="223" t="s">
        <v>125</v>
      </c>
    </row>
    <row r="151" spans="1:65" s="2" customFormat="1" ht="24.2" customHeight="1">
      <c r="A151" s="35"/>
      <c r="B151" s="36"/>
      <c r="C151" s="188" t="s">
        <v>173</v>
      </c>
      <c r="D151" s="188" t="s">
        <v>127</v>
      </c>
      <c r="E151" s="189" t="s">
        <v>174</v>
      </c>
      <c r="F151" s="190" t="s">
        <v>175</v>
      </c>
      <c r="G151" s="191" t="s">
        <v>130</v>
      </c>
      <c r="H151" s="192">
        <v>12.98</v>
      </c>
      <c r="I151" s="193"/>
      <c r="J151" s="194">
        <f>ROUND(I151*H151,2)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0.08425</v>
      </c>
      <c r="R151" s="198">
        <f>Q151*H151</f>
        <v>1.0935650000000001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131</v>
      </c>
      <c r="AT151" s="200" t="s">
        <v>127</v>
      </c>
      <c r="AU151" s="200" t="s">
        <v>86</v>
      </c>
      <c r="AY151" s="18" t="s">
        <v>125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8" t="s">
        <v>84</v>
      </c>
      <c r="BK151" s="201">
        <f>ROUND(I151*H151,2)</f>
        <v>0</v>
      </c>
      <c r="BL151" s="18" t="s">
        <v>131</v>
      </c>
      <c r="BM151" s="200" t="s">
        <v>176</v>
      </c>
    </row>
    <row r="152" spans="2:51" s="13" customFormat="1" ht="11.25">
      <c r="B152" s="202"/>
      <c r="C152" s="203"/>
      <c r="D152" s="204" t="s">
        <v>136</v>
      </c>
      <c r="E152" s="205" t="s">
        <v>1</v>
      </c>
      <c r="F152" s="206" t="s">
        <v>177</v>
      </c>
      <c r="G152" s="203"/>
      <c r="H152" s="205" t="s">
        <v>1</v>
      </c>
      <c r="I152" s="207"/>
      <c r="J152" s="203"/>
      <c r="K152" s="203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136</v>
      </c>
      <c r="AU152" s="212" t="s">
        <v>86</v>
      </c>
      <c r="AV152" s="13" t="s">
        <v>84</v>
      </c>
      <c r="AW152" s="13" t="s">
        <v>32</v>
      </c>
      <c r="AX152" s="13" t="s">
        <v>76</v>
      </c>
      <c r="AY152" s="212" t="s">
        <v>125</v>
      </c>
    </row>
    <row r="153" spans="2:51" s="13" customFormat="1" ht="11.25">
      <c r="B153" s="202"/>
      <c r="C153" s="203"/>
      <c r="D153" s="204" t="s">
        <v>136</v>
      </c>
      <c r="E153" s="205" t="s">
        <v>1</v>
      </c>
      <c r="F153" s="206" t="s">
        <v>138</v>
      </c>
      <c r="G153" s="203"/>
      <c r="H153" s="205" t="s">
        <v>1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136</v>
      </c>
      <c r="AU153" s="212" t="s">
        <v>86</v>
      </c>
      <c r="AV153" s="13" t="s">
        <v>84</v>
      </c>
      <c r="AW153" s="13" t="s">
        <v>32</v>
      </c>
      <c r="AX153" s="13" t="s">
        <v>76</v>
      </c>
      <c r="AY153" s="212" t="s">
        <v>125</v>
      </c>
    </row>
    <row r="154" spans="2:51" s="14" customFormat="1" ht="11.25">
      <c r="B154" s="213"/>
      <c r="C154" s="214"/>
      <c r="D154" s="204" t="s">
        <v>136</v>
      </c>
      <c r="E154" s="215" t="s">
        <v>1</v>
      </c>
      <c r="F154" s="216" t="s">
        <v>139</v>
      </c>
      <c r="G154" s="214"/>
      <c r="H154" s="217">
        <v>12.98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136</v>
      </c>
      <c r="AU154" s="223" t="s">
        <v>86</v>
      </c>
      <c r="AV154" s="14" t="s">
        <v>86</v>
      </c>
      <c r="AW154" s="14" t="s">
        <v>32</v>
      </c>
      <c r="AX154" s="14" t="s">
        <v>84</v>
      </c>
      <c r="AY154" s="223" t="s">
        <v>125</v>
      </c>
    </row>
    <row r="155" spans="1:65" s="2" customFormat="1" ht="24.2" customHeight="1">
      <c r="A155" s="35"/>
      <c r="B155" s="36"/>
      <c r="C155" s="188" t="s">
        <v>178</v>
      </c>
      <c r="D155" s="188" t="s">
        <v>127</v>
      </c>
      <c r="E155" s="189" t="s">
        <v>179</v>
      </c>
      <c r="F155" s="190" t="s">
        <v>180</v>
      </c>
      <c r="G155" s="191" t="s">
        <v>181</v>
      </c>
      <c r="H155" s="192">
        <v>23.6</v>
      </c>
      <c r="I155" s="193"/>
      <c r="J155" s="194">
        <f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1E-05</v>
      </c>
      <c r="R155" s="198">
        <f>Q155*H155</f>
        <v>0.00023600000000000004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131</v>
      </c>
      <c r="AT155" s="200" t="s">
        <v>127</v>
      </c>
      <c r="AU155" s="200" t="s">
        <v>86</v>
      </c>
      <c r="AY155" s="18" t="s">
        <v>125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8" t="s">
        <v>84</v>
      </c>
      <c r="BK155" s="201">
        <f>ROUND(I155*H155,2)</f>
        <v>0</v>
      </c>
      <c r="BL155" s="18" t="s">
        <v>131</v>
      </c>
      <c r="BM155" s="200" t="s">
        <v>182</v>
      </c>
    </row>
    <row r="156" spans="2:63" s="12" customFormat="1" ht="22.9" customHeight="1">
      <c r="B156" s="172"/>
      <c r="C156" s="173"/>
      <c r="D156" s="174" t="s">
        <v>75</v>
      </c>
      <c r="E156" s="186" t="s">
        <v>173</v>
      </c>
      <c r="F156" s="186" t="s">
        <v>183</v>
      </c>
      <c r="G156" s="173"/>
      <c r="H156" s="173"/>
      <c r="I156" s="176"/>
      <c r="J156" s="187">
        <f>BK156</f>
        <v>0</v>
      </c>
      <c r="K156" s="173"/>
      <c r="L156" s="178"/>
      <c r="M156" s="179"/>
      <c r="N156" s="180"/>
      <c r="O156" s="180"/>
      <c r="P156" s="181">
        <f>SUM(P157:P171)</f>
        <v>0</v>
      </c>
      <c r="Q156" s="180"/>
      <c r="R156" s="181">
        <f>SUM(R157:R171)</f>
        <v>3.9937218</v>
      </c>
      <c r="S156" s="180"/>
      <c r="T156" s="182">
        <f>SUM(T157:T171)</f>
        <v>2.367</v>
      </c>
      <c r="AR156" s="183" t="s">
        <v>84</v>
      </c>
      <c r="AT156" s="184" t="s">
        <v>75</v>
      </c>
      <c r="AU156" s="184" t="s">
        <v>84</v>
      </c>
      <c r="AY156" s="183" t="s">
        <v>125</v>
      </c>
      <c r="BK156" s="185">
        <f>SUM(BK157:BK171)</f>
        <v>0</v>
      </c>
    </row>
    <row r="157" spans="1:65" s="2" customFormat="1" ht="24.2" customHeight="1">
      <c r="A157" s="35"/>
      <c r="B157" s="36"/>
      <c r="C157" s="188" t="s">
        <v>184</v>
      </c>
      <c r="D157" s="188" t="s">
        <v>127</v>
      </c>
      <c r="E157" s="189" t="s">
        <v>185</v>
      </c>
      <c r="F157" s="190" t="s">
        <v>186</v>
      </c>
      <c r="G157" s="191" t="s">
        <v>187</v>
      </c>
      <c r="H157" s="192">
        <v>1.77</v>
      </c>
      <c r="I157" s="193"/>
      <c r="J157" s="194">
        <f>ROUND(I157*H157,2)</f>
        <v>0</v>
      </c>
      <c r="K157" s="195"/>
      <c r="L157" s="40"/>
      <c r="M157" s="196" t="s">
        <v>1</v>
      </c>
      <c r="N157" s="197" t="s">
        <v>41</v>
      </c>
      <c r="O157" s="72"/>
      <c r="P157" s="198">
        <f>O157*H157</f>
        <v>0</v>
      </c>
      <c r="Q157" s="198">
        <v>2.25634</v>
      </c>
      <c r="R157" s="198">
        <f>Q157*H157</f>
        <v>3.9937218</v>
      </c>
      <c r="S157" s="198">
        <v>0</v>
      </c>
      <c r="T157" s="19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131</v>
      </c>
      <c r="AT157" s="200" t="s">
        <v>127</v>
      </c>
      <c r="AU157" s="200" t="s">
        <v>86</v>
      </c>
      <c r="AY157" s="18" t="s">
        <v>125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8" t="s">
        <v>84</v>
      </c>
      <c r="BK157" s="201">
        <f>ROUND(I157*H157,2)</f>
        <v>0</v>
      </c>
      <c r="BL157" s="18" t="s">
        <v>131</v>
      </c>
      <c r="BM157" s="200" t="s">
        <v>188</v>
      </c>
    </row>
    <row r="158" spans="2:51" s="13" customFormat="1" ht="11.25">
      <c r="B158" s="202"/>
      <c r="C158" s="203"/>
      <c r="D158" s="204" t="s">
        <v>136</v>
      </c>
      <c r="E158" s="205" t="s">
        <v>1</v>
      </c>
      <c r="F158" s="206" t="s">
        <v>189</v>
      </c>
      <c r="G158" s="203"/>
      <c r="H158" s="205" t="s">
        <v>1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136</v>
      </c>
      <c r="AU158" s="212" t="s">
        <v>86</v>
      </c>
      <c r="AV158" s="13" t="s">
        <v>84</v>
      </c>
      <c r="AW158" s="13" t="s">
        <v>32</v>
      </c>
      <c r="AX158" s="13" t="s">
        <v>76</v>
      </c>
      <c r="AY158" s="212" t="s">
        <v>125</v>
      </c>
    </row>
    <row r="159" spans="2:51" s="13" customFormat="1" ht="11.25">
      <c r="B159" s="202"/>
      <c r="C159" s="203"/>
      <c r="D159" s="204" t="s">
        <v>136</v>
      </c>
      <c r="E159" s="205" t="s">
        <v>1</v>
      </c>
      <c r="F159" s="206" t="s">
        <v>190</v>
      </c>
      <c r="G159" s="203"/>
      <c r="H159" s="205" t="s">
        <v>1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136</v>
      </c>
      <c r="AU159" s="212" t="s">
        <v>86</v>
      </c>
      <c r="AV159" s="13" t="s">
        <v>84</v>
      </c>
      <c r="AW159" s="13" t="s">
        <v>32</v>
      </c>
      <c r="AX159" s="13" t="s">
        <v>76</v>
      </c>
      <c r="AY159" s="212" t="s">
        <v>125</v>
      </c>
    </row>
    <row r="160" spans="2:51" s="14" customFormat="1" ht="11.25">
      <c r="B160" s="213"/>
      <c r="C160" s="214"/>
      <c r="D160" s="204" t="s">
        <v>136</v>
      </c>
      <c r="E160" s="215" t="s">
        <v>1</v>
      </c>
      <c r="F160" s="216" t="s">
        <v>191</v>
      </c>
      <c r="G160" s="214"/>
      <c r="H160" s="217">
        <v>1.77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136</v>
      </c>
      <c r="AU160" s="223" t="s">
        <v>86</v>
      </c>
      <c r="AV160" s="14" t="s">
        <v>86</v>
      </c>
      <c r="AW160" s="14" t="s">
        <v>32</v>
      </c>
      <c r="AX160" s="14" t="s">
        <v>84</v>
      </c>
      <c r="AY160" s="223" t="s">
        <v>125</v>
      </c>
    </row>
    <row r="161" spans="1:65" s="2" customFormat="1" ht="16.5" customHeight="1">
      <c r="A161" s="35"/>
      <c r="B161" s="36"/>
      <c r="C161" s="188" t="s">
        <v>192</v>
      </c>
      <c r="D161" s="188" t="s">
        <v>127</v>
      </c>
      <c r="E161" s="189" t="s">
        <v>193</v>
      </c>
      <c r="F161" s="190" t="s">
        <v>194</v>
      </c>
      <c r="G161" s="191" t="s">
        <v>187</v>
      </c>
      <c r="H161" s="192">
        <v>0.54</v>
      </c>
      <c r="I161" s="193"/>
      <c r="J161" s="194">
        <f>ROUND(I161*H161,2)</f>
        <v>0</v>
      </c>
      <c r="K161" s="195"/>
      <c r="L161" s="40"/>
      <c r="M161" s="196" t="s">
        <v>1</v>
      </c>
      <c r="N161" s="197" t="s">
        <v>41</v>
      </c>
      <c r="O161" s="72"/>
      <c r="P161" s="198">
        <f>O161*H161</f>
        <v>0</v>
      </c>
      <c r="Q161" s="198">
        <v>0</v>
      </c>
      <c r="R161" s="198">
        <f>Q161*H161</f>
        <v>0</v>
      </c>
      <c r="S161" s="198">
        <v>2</v>
      </c>
      <c r="T161" s="199">
        <f>S161*H161</f>
        <v>1.08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131</v>
      </c>
      <c r="AT161" s="200" t="s">
        <v>127</v>
      </c>
      <c r="AU161" s="200" t="s">
        <v>86</v>
      </c>
      <c r="AY161" s="18" t="s">
        <v>125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18" t="s">
        <v>84</v>
      </c>
      <c r="BK161" s="201">
        <f>ROUND(I161*H161,2)</f>
        <v>0</v>
      </c>
      <c r="BL161" s="18" t="s">
        <v>131</v>
      </c>
      <c r="BM161" s="200" t="s">
        <v>195</v>
      </c>
    </row>
    <row r="162" spans="2:51" s="13" customFormat="1" ht="11.25">
      <c r="B162" s="202"/>
      <c r="C162" s="203"/>
      <c r="D162" s="204" t="s">
        <v>136</v>
      </c>
      <c r="E162" s="205" t="s">
        <v>1</v>
      </c>
      <c r="F162" s="206" t="s">
        <v>196</v>
      </c>
      <c r="G162" s="203"/>
      <c r="H162" s="205" t="s">
        <v>1</v>
      </c>
      <c r="I162" s="207"/>
      <c r="J162" s="203"/>
      <c r="K162" s="203"/>
      <c r="L162" s="208"/>
      <c r="M162" s="209"/>
      <c r="N162" s="210"/>
      <c r="O162" s="210"/>
      <c r="P162" s="210"/>
      <c r="Q162" s="210"/>
      <c r="R162" s="210"/>
      <c r="S162" s="210"/>
      <c r="T162" s="211"/>
      <c r="AT162" s="212" t="s">
        <v>136</v>
      </c>
      <c r="AU162" s="212" t="s">
        <v>86</v>
      </c>
      <c r="AV162" s="13" t="s">
        <v>84</v>
      </c>
      <c r="AW162" s="13" t="s">
        <v>32</v>
      </c>
      <c r="AX162" s="13" t="s">
        <v>76</v>
      </c>
      <c r="AY162" s="212" t="s">
        <v>125</v>
      </c>
    </row>
    <row r="163" spans="2:51" s="14" customFormat="1" ht="11.25">
      <c r="B163" s="213"/>
      <c r="C163" s="214"/>
      <c r="D163" s="204" t="s">
        <v>136</v>
      </c>
      <c r="E163" s="215" t="s">
        <v>1</v>
      </c>
      <c r="F163" s="216" t="s">
        <v>197</v>
      </c>
      <c r="G163" s="214"/>
      <c r="H163" s="217">
        <v>0.54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136</v>
      </c>
      <c r="AU163" s="223" t="s">
        <v>86</v>
      </c>
      <c r="AV163" s="14" t="s">
        <v>86</v>
      </c>
      <c r="AW163" s="14" t="s">
        <v>32</v>
      </c>
      <c r="AX163" s="14" t="s">
        <v>84</v>
      </c>
      <c r="AY163" s="223" t="s">
        <v>125</v>
      </c>
    </row>
    <row r="164" spans="1:65" s="2" customFormat="1" ht="16.5" customHeight="1">
      <c r="A164" s="35"/>
      <c r="B164" s="36"/>
      <c r="C164" s="188" t="s">
        <v>198</v>
      </c>
      <c r="D164" s="188" t="s">
        <v>127</v>
      </c>
      <c r="E164" s="189" t="s">
        <v>199</v>
      </c>
      <c r="F164" s="190" t="s">
        <v>200</v>
      </c>
      <c r="G164" s="191" t="s">
        <v>187</v>
      </c>
      <c r="H164" s="192">
        <v>0.495</v>
      </c>
      <c r="I164" s="193"/>
      <c r="J164" s="194">
        <f>ROUND(I164*H164,2)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2.6</v>
      </c>
      <c r="T164" s="199">
        <f>S164*H164</f>
        <v>1.287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131</v>
      </c>
      <c r="AT164" s="200" t="s">
        <v>127</v>
      </c>
      <c r="AU164" s="200" t="s">
        <v>86</v>
      </c>
      <c r="AY164" s="18" t="s">
        <v>125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18" t="s">
        <v>84</v>
      </c>
      <c r="BK164" s="201">
        <f>ROUND(I164*H164,2)</f>
        <v>0</v>
      </c>
      <c r="BL164" s="18" t="s">
        <v>131</v>
      </c>
      <c r="BM164" s="200" t="s">
        <v>201</v>
      </c>
    </row>
    <row r="165" spans="2:51" s="13" customFormat="1" ht="11.25">
      <c r="B165" s="202"/>
      <c r="C165" s="203"/>
      <c r="D165" s="204" t="s">
        <v>136</v>
      </c>
      <c r="E165" s="205" t="s">
        <v>1</v>
      </c>
      <c r="F165" s="206" t="s">
        <v>202</v>
      </c>
      <c r="G165" s="203"/>
      <c r="H165" s="205" t="s">
        <v>1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136</v>
      </c>
      <c r="AU165" s="212" t="s">
        <v>86</v>
      </c>
      <c r="AV165" s="13" t="s">
        <v>84</v>
      </c>
      <c r="AW165" s="13" t="s">
        <v>32</v>
      </c>
      <c r="AX165" s="13" t="s">
        <v>76</v>
      </c>
      <c r="AY165" s="212" t="s">
        <v>125</v>
      </c>
    </row>
    <row r="166" spans="2:51" s="13" customFormat="1" ht="22.5">
      <c r="B166" s="202"/>
      <c r="C166" s="203"/>
      <c r="D166" s="204" t="s">
        <v>136</v>
      </c>
      <c r="E166" s="205" t="s">
        <v>1</v>
      </c>
      <c r="F166" s="206" t="s">
        <v>203</v>
      </c>
      <c r="G166" s="203"/>
      <c r="H166" s="205" t="s">
        <v>1</v>
      </c>
      <c r="I166" s="207"/>
      <c r="J166" s="203"/>
      <c r="K166" s="203"/>
      <c r="L166" s="208"/>
      <c r="M166" s="209"/>
      <c r="N166" s="210"/>
      <c r="O166" s="210"/>
      <c r="P166" s="210"/>
      <c r="Q166" s="210"/>
      <c r="R166" s="210"/>
      <c r="S166" s="210"/>
      <c r="T166" s="211"/>
      <c r="AT166" s="212" t="s">
        <v>136</v>
      </c>
      <c r="AU166" s="212" t="s">
        <v>86</v>
      </c>
      <c r="AV166" s="13" t="s">
        <v>84</v>
      </c>
      <c r="AW166" s="13" t="s">
        <v>32</v>
      </c>
      <c r="AX166" s="13" t="s">
        <v>76</v>
      </c>
      <c r="AY166" s="212" t="s">
        <v>125</v>
      </c>
    </row>
    <row r="167" spans="2:51" s="14" customFormat="1" ht="11.25">
      <c r="B167" s="213"/>
      <c r="C167" s="214"/>
      <c r="D167" s="204" t="s">
        <v>136</v>
      </c>
      <c r="E167" s="215" t="s">
        <v>1</v>
      </c>
      <c r="F167" s="216" t="s">
        <v>204</v>
      </c>
      <c r="G167" s="214"/>
      <c r="H167" s="217">
        <v>0.495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136</v>
      </c>
      <c r="AU167" s="223" t="s">
        <v>86</v>
      </c>
      <c r="AV167" s="14" t="s">
        <v>86</v>
      </c>
      <c r="AW167" s="14" t="s">
        <v>32</v>
      </c>
      <c r="AX167" s="14" t="s">
        <v>84</v>
      </c>
      <c r="AY167" s="223" t="s">
        <v>125</v>
      </c>
    </row>
    <row r="168" spans="1:65" s="2" customFormat="1" ht="24.2" customHeight="1">
      <c r="A168" s="35"/>
      <c r="B168" s="36"/>
      <c r="C168" s="188" t="s">
        <v>205</v>
      </c>
      <c r="D168" s="188" t="s">
        <v>127</v>
      </c>
      <c r="E168" s="189" t="s">
        <v>206</v>
      </c>
      <c r="F168" s="190" t="s">
        <v>207</v>
      </c>
      <c r="G168" s="191" t="s">
        <v>130</v>
      </c>
      <c r="H168" s="192">
        <v>12.98</v>
      </c>
      <c r="I168" s="193"/>
      <c r="J168" s="194">
        <f>ROUND(I168*H168,2)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131</v>
      </c>
      <c r="AT168" s="200" t="s">
        <v>127</v>
      </c>
      <c r="AU168" s="200" t="s">
        <v>86</v>
      </c>
      <c r="AY168" s="18" t="s">
        <v>125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8" t="s">
        <v>84</v>
      </c>
      <c r="BK168" s="201">
        <f>ROUND(I168*H168,2)</f>
        <v>0</v>
      </c>
      <c r="BL168" s="18" t="s">
        <v>131</v>
      </c>
      <c r="BM168" s="200" t="s">
        <v>208</v>
      </c>
    </row>
    <row r="169" spans="1:65" s="2" customFormat="1" ht="49.15" customHeight="1">
      <c r="A169" s="35"/>
      <c r="B169" s="36"/>
      <c r="C169" s="188" t="s">
        <v>8</v>
      </c>
      <c r="D169" s="188" t="s">
        <v>127</v>
      </c>
      <c r="E169" s="189" t="s">
        <v>209</v>
      </c>
      <c r="F169" s="190" t="s">
        <v>210</v>
      </c>
      <c r="G169" s="191" t="s">
        <v>211</v>
      </c>
      <c r="H169" s="192">
        <v>1</v>
      </c>
      <c r="I169" s="193"/>
      <c r="J169" s="194">
        <f>ROUND(I169*H169,2)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131</v>
      </c>
      <c r="AT169" s="200" t="s">
        <v>127</v>
      </c>
      <c r="AU169" s="200" t="s">
        <v>86</v>
      </c>
      <c r="AY169" s="18" t="s">
        <v>125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8" t="s">
        <v>84</v>
      </c>
      <c r="BK169" s="201">
        <f>ROUND(I169*H169,2)</f>
        <v>0</v>
      </c>
      <c r="BL169" s="18" t="s">
        <v>131</v>
      </c>
      <c r="BM169" s="200" t="s">
        <v>212</v>
      </c>
    </row>
    <row r="170" spans="2:51" s="13" customFormat="1" ht="22.5">
      <c r="B170" s="202"/>
      <c r="C170" s="203"/>
      <c r="D170" s="204" t="s">
        <v>136</v>
      </c>
      <c r="E170" s="205" t="s">
        <v>1</v>
      </c>
      <c r="F170" s="206" t="s">
        <v>213</v>
      </c>
      <c r="G170" s="203"/>
      <c r="H170" s="205" t="s">
        <v>1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136</v>
      </c>
      <c r="AU170" s="212" t="s">
        <v>86</v>
      </c>
      <c r="AV170" s="13" t="s">
        <v>84</v>
      </c>
      <c r="AW170" s="13" t="s">
        <v>32</v>
      </c>
      <c r="AX170" s="13" t="s">
        <v>76</v>
      </c>
      <c r="AY170" s="212" t="s">
        <v>125</v>
      </c>
    </row>
    <row r="171" spans="2:51" s="14" customFormat="1" ht="11.25">
      <c r="B171" s="213"/>
      <c r="C171" s="214"/>
      <c r="D171" s="204" t="s">
        <v>136</v>
      </c>
      <c r="E171" s="215" t="s">
        <v>1</v>
      </c>
      <c r="F171" s="216" t="s">
        <v>84</v>
      </c>
      <c r="G171" s="214"/>
      <c r="H171" s="217">
        <v>1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136</v>
      </c>
      <c r="AU171" s="223" t="s">
        <v>86</v>
      </c>
      <c r="AV171" s="14" t="s">
        <v>86</v>
      </c>
      <c r="AW171" s="14" t="s">
        <v>32</v>
      </c>
      <c r="AX171" s="14" t="s">
        <v>84</v>
      </c>
      <c r="AY171" s="223" t="s">
        <v>125</v>
      </c>
    </row>
    <row r="172" spans="2:63" s="12" customFormat="1" ht="22.9" customHeight="1">
      <c r="B172" s="172"/>
      <c r="C172" s="173"/>
      <c r="D172" s="174" t="s">
        <v>75</v>
      </c>
      <c r="E172" s="186" t="s">
        <v>214</v>
      </c>
      <c r="F172" s="186" t="s">
        <v>215</v>
      </c>
      <c r="G172" s="173"/>
      <c r="H172" s="173"/>
      <c r="I172" s="176"/>
      <c r="J172" s="187">
        <f>BK172</f>
        <v>0</v>
      </c>
      <c r="K172" s="173"/>
      <c r="L172" s="178"/>
      <c r="M172" s="179"/>
      <c r="N172" s="180"/>
      <c r="O172" s="180"/>
      <c r="P172" s="181">
        <f>SUM(P173:P185)</f>
        <v>0</v>
      </c>
      <c r="Q172" s="180"/>
      <c r="R172" s="181">
        <f>SUM(R173:R185)</f>
        <v>0</v>
      </c>
      <c r="S172" s="180"/>
      <c r="T172" s="182">
        <f>SUM(T173:T185)</f>
        <v>0</v>
      </c>
      <c r="AR172" s="183" t="s">
        <v>84</v>
      </c>
      <c r="AT172" s="184" t="s">
        <v>75</v>
      </c>
      <c r="AU172" s="184" t="s">
        <v>84</v>
      </c>
      <c r="AY172" s="183" t="s">
        <v>125</v>
      </c>
      <c r="BK172" s="185">
        <f>SUM(BK173:BK185)</f>
        <v>0</v>
      </c>
    </row>
    <row r="173" spans="1:65" s="2" customFormat="1" ht="21.75" customHeight="1">
      <c r="A173" s="35"/>
      <c r="B173" s="36"/>
      <c r="C173" s="188" t="s">
        <v>216</v>
      </c>
      <c r="D173" s="188" t="s">
        <v>127</v>
      </c>
      <c r="E173" s="189" t="s">
        <v>217</v>
      </c>
      <c r="F173" s="190" t="s">
        <v>218</v>
      </c>
      <c r="G173" s="191" t="s">
        <v>219</v>
      </c>
      <c r="H173" s="192">
        <v>17.17</v>
      </c>
      <c r="I173" s="193"/>
      <c r="J173" s="194">
        <f>ROUND(I173*H173,2)</f>
        <v>0</v>
      </c>
      <c r="K173" s="195"/>
      <c r="L173" s="40"/>
      <c r="M173" s="196" t="s">
        <v>1</v>
      </c>
      <c r="N173" s="197" t="s">
        <v>41</v>
      </c>
      <c r="O173" s="7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131</v>
      </c>
      <c r="AT173" s="200" t="s">
        <v>127</v>
      </c>
      <c r="AU173" s="200" t="s">
        <v>86</v>
      </c>
      <c r="AY173" s="18" t="s">
        <v>125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8" t="s">
        <v>84</v>
      </c>
      <c r="BK173" s="201">
        <f>ROUND(I173*H173,2)</f>
        <v>0</v>
      </c>
      <c r="BL173" s="18" t="s">
        <v>131</v>
      </c>
      <c r="BM173" s="200" t="s">
        <v>220</v>
      </c>
    </row>
    <row r="174" spans="2:51" s="14" customFormat="1" ht="11.25">
      <c r="B174" s="213"/>
      <c r="C174" s="214"/>
      <c r="D174" s="204" t="s">
        <v>136</v>
      </c>
      <c r="E174" s="214"/>
      <c r="F174" s="216" t="s">
        <v>221</v>
      </c>
      <c r="G174" s="214"/>
      <c r="H174" s="217">
        <v>17.17</v>
      </c>
      <c r="I174" s="218"/>
      <c r="J174" s="214"/>
      <c r="K174" s="214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136</v>
      </c>
      <c r="AU174" s="223" t="s">
        <v>86</v>
      </c>
      <c r="AV174" s="14" t="s">
        <v>86</v>
      </c>
      <c r="AW174" s="14" t="s">
        <v>4</v>
      </c>
      <c r="AX174" s="14" t="s">
        <v>84</v>
      </c>
      <c r="AY174" s="223" t="s">
        <v>125</v>
      </c>
    </row>
    <row r="175" spans="1:65" s="2" customFormat="1" ht="24.2" customHeight="1">
      <c r="A175" s="35"/>
      <c r="B175" s="36"/>
      <c r="C175" s="188" t="s">
        <v>222</v>
      </c>
      <c r="D175" s="188" t="s">
        <v>127</v>
      </c>
      <c r="E175" s="189" t="s">
        <v>223</v>
      </c>
      <c r="F175" s="190" t="s">
        <v>224</v>
      </c>
      <c r="G175" s="191" t="s">
        <v>219</v>
      </c>
      <c r="H175" s="192">
        <v>154.53</v>
      </c>
      <c r="I175" s="193"/>
      <c r="J175" s="194">
        <f>ROUND(I175*H175,2)</f>
        <v>0</v>
      </c>
      <c r="K175" s="195"/>
      <c r="L175" s="40"/>
      <c r="M175" s="196" t="s">
        <v>1</v>
      </c>
      <c r="N175" s="197" t="s">
        <v>41</v>
      </c>
      <c r="O175" s="72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131</v>
      </c>
      <c r="AT175" s="200" t="s">
        <v>127</v>
      </c>
      <c r="AU175" s="200" t="s">
        <v>86</v>
      </c>
      <c r="AY175" s="18" t="s">
        <v>125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8" t="s">
        <v>84</v>
      </c>
      <c r="BK175" s="201">
        <f>ROUND(I175*H175,2)</f>
        <v>0</v>
      </c>
      <c r="BL175" s="18" t="s">
        <v>131</v>
      </c>
      <c r="BM175" s="200" t="s">
        <v>225</v>
      </c>
    </row>
    <row r="176" spans="2:51" s="14" customFormat="1" ht="11.25">
      <c r="B176" s="213"/>
      <c r="C176" s="214"/>
      <c r="D176" s="204" t="s">
        <v>136</v>
      </c>
      <c r="E176" s="215" t="s">
        <v>1</v>
      </c>
      <c r="F176" s="216" t="s">
        <v>226</v>
      </c>
      <c r="G176" s="214"/>
      <c r="H176" s="217">
        <v>154.53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136</v>
      </c>
      <c r="AU176" s="223" t="s">
        <v>86</v>
      </c>
      <c r="AV176" s="14" t="s">
        <v>86</v>
      </c>
      <c r="AW176" s="14" t="s">
        <v>32</v>
      </c>
      <c r="AX176" s="14" t="s">
        <v>84</v>
      </c>
      <c r="AY176" s="223" t="s">
        <v>125</v>
      </c>
    </row>
    <row r="177" spans="1:65" s="2" customFormat="1" ht="21.75" customHeight="1">
      <c r="A177" s="35"/>
      <c r="B177" s="36"/>
      <c r="C177" s="188" t="s">
        <v>227</v>
      </c>
      <c r="D177" s="188" t="s">
        <v>127</v>
      </c>
      <c r="E177" s="189" t="s">
        <v>228</v>
      </c>
      <c r="F177" s="190" t="s">
        <v>229</v>
      </c>
      <c r="G177" s="191" t="s">
        <v>219</v>
      </c>
      <c r="H177" s="192">
        <v>11.447</v>
      </c>
      <c r="I177" s="193"/>
      <c r="J177" s="194">
        <f>ROUND(I177*H177,2)</f>
        <v>0</v>
      </c>
      <c r="K177" s="195"/>
      <c r="L177" s="40"/>
      <c r="M177" s="196" t="s">
        <v>1</v>
      </c>
      <c r="N177" s="197" t="s">
        <v>41</v>
      </c>
      <c r="O177" s="72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131</v>
      </c>
      <c r="AT177" s="200" t="s">
        <v>127</v>
      </c>
      <c r="AU177" s="200" t="s">
        <v>86</v>
      </c>
      <c r="AY177" s="18" t="s">
        <v>125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8" t="s">
        <v>84</v>
      </c>
      <c r="BK177" s="201">
        <f>ROUND(I177*H177,2)</f>
        <v>0</v>
      </c>
      <c r="BL177" s="18" t="s">
        <v>131</v>
      </c>
      <c r="BM177" s="200" t="s">
        <v>230</v>
      </c>
    </row>
    <row r="178" spans="2:51" s="14" customFormat="1" ht="11.25">
      <c r="B178" s="213"/>
      <c r="C178" s="214"/>
      <c r="D178" s="204" t="s">
        <v>136</v>
      </c>
      <c r="E178" s="214"/>
      <c r="F178" s="216" t="s">
        <v>231</v>
      </c>
      <c r="G178" s="214"/>
      <c r="H178" s="217">
        <v>11.447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136</v>
      </c>
      <c r="AU178" s="223" t="s">
        <v>86</v>
      </c>
      <c r="AV178" s="14" t="s">
        <v>86</v>
      </c>
      <c r="AW178" s="14" t="s">
        <v>4</v>
      </c>
      <c r="AX178" s="14" t="s">
        <v>84</v>
      </c>
      <c r="AY178" s="223" t="s">
        <v>125</v>
      </c>
    </row>
    <row r="179" spans="1:65" s="2" customFormat="1" ht="24.2" customHeight="1">
      <c r="A179" s="35"/>
      <c r="B179" s="36"/>
      <c r="C179" s="188" t="s">
        <v>232</v>
      </c>
      <c r="D179" s="188" t="s">
        <v>127</v>
      </c>
      <c r="E179" s="189" t="s">
        <v>233</v>
      </c>
      <c r="F179" s="190" t="s">
        <v>234</v>
      </c>
      <c r="G179" s="191" t="s">
        <v>219</v>
      </c>
      <c r="H179" s="192">
        <v>13.023</v>
      </c>
      <c r="I179" s="193"/>
      <c r="J179" s="194">
        <f>ROUND(I179*H179,2)</f>
        <v>0</v>
      </c>
      <c r="K179" s="195"/>
      <c r="L179" s="40"/>
      <c r="M179" s="196" t="s">
        <v>1</v>
      </c>
      <c r="N179" s="197" t="s">
        <v>41</v>
      </c>
      <c r="O179" s="72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0" t="s">
        <v>131</v>
      </c>
      <c r="AT179" s="200" t="s">
        <v>127</v>
      </c>
      <c r="AU179" s="200" t="s">
        <v>86</v>
      </c>
      <c r="AY179" s="18" t="s">
        <v>125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8" t="s">
        <v>84</v>
      </c>
      <c r="BK179" s="201">
        <f>ROUND(I179*H179,2)</f>
        <v>0</v>
      </c>
      <c r="BL179" s="18" t="s">
        <v>131</v>
      </c>
      <c r="BM179" s="200" t="s">
        <v>235</v>
      </c>
    </row>
    <row r="180" spans="2:51" s="14" customFormat="1" ht="11.25">
      <c r="B180" s="213"/>
      <c r="C180" s="214"/>
      <c r="D180" s="204" t="s">
        <v>136</v>
      </c>
      <c r="E180" s="215" t="s">
        <v>1</v>
      </c>
      <c r="F180" s="216" t="s">
        <v>236</v>
      </c>
      <c r="G180" s="214"/>
      <c r="H180" s="217">
        <v>13.023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AT180" s="223" t="s">
        <v>136</v>
      </c>
      <c r="AU180" s="223" t="s">
        <v>86</v>
      </c>
      <c r="AV180" s="14" t="s">
        <v>86</v>
      </c>
      <c r="AW180" s="14" t="s">
        <v>32</v>
      </c>
      <c r="AX180" s="14" t="s">
        <v>84</v>
      </c>
      <c r="AY180" s="223" t="s">
        <v>125</v>
      </c>
    </row>
    <row r="181" spans="1:65" s="2" customFormat="1" ht="24.2" customHeight="1">
      <c r="A181" s="35"/>
      <c r="B181" s="36"/>
      <c r="C181" s="188" t="s">
        <v>237</v>
      </c>
      <c r="D181" s="188" t="s">
        <v>127</v>
      </c>
      <c r="E181" s="189" t="s">
        <v>238</v>
      </c>
      <c r="F181" s="190" t="s">
        <v>239</v>
      </c>
      <c r="G181" s="191" t="s">
        <v>219</v>
      </c>
      <c r="H181" s="192">
        <v>28.617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131</v>
      </c>
      <c r="AT181" s="200" t="s">
        <v>127</v>
      </c>
      <c r="AU181" s="200" t="s">
        <v>86</v>
      </c>
      <c r="AY181" s="18" t="s">
        <v>125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131</v>
      </c>
      <c r="BM181" s="200" t="s">
        <v>240</v>
      </c>
    </row>
    <row r="182" spans="1:65" s="2" customFormat="1" ht="37.9" customHeight="1">
      <c r="A182" s="35"/>
      <c r="B182" s="36"/>
      <c r="C182" s="188" t="s">
        <v>7</v>
      </c>
      <c r="D182" s="188" t="s">
        <v>127</v>
      </c>
      <c r="E182" s="189" t="s">
        <v>241</v>
      </c>
      <c r="F182" s="190" t="s">
        <v>242</v>
      </c>
      <c r="G182" s="191" t="s">
        <v>219</v>
      </c>
      <c r="H182" s="192">
        <v>11.447</v>
      </c>
      <c r="I182" s="193"/>
      <c r="J182" s="194">
        <f>ROUND(I182*H182,2)</f>
        <v>0</v>
      </c>
      <c r="K182" s="195"/>
      <c r="L182" s="40"/>
      <c r="M182" s="196" t="s">
        <v>1</v>
      </c>
      <c r="N182" s="197" t="s">
        <v>41</v>
      </c>
      <c r="O182" s="72"/>
      <c r="P182" s="198">
        <f>O182*H182</f>
        <v>0</v>
      </c>
      <c r="Q182" s="198">
        <v>0</v>
      </c>
      <c r="R182" s="198">
        <f>Q182*H182</f>
        <v>0</v>
      </c>
      <c r="S182" s="198">
        <v>0</v>
      </c>
      <c r="T182" s="19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131</v>
      </c>
      <c r="AT182" s="200" t="s">
        <v>127</v>
      </c>
      <c r="AU182" s="200" t="s">
        <v>86</v>
      </c>
      <c r="AY182" s="18" t="s">
        <v>125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84</v>
      </c>
      <c r="BK182" s="201">
        <f>ROUND(I182*H182,2)</f>
        <v>0</v>
      </c>
      <c r="BL182" s="18" t="s">
        <v>131</v>
      </c>
      <c r="BM182" s="200" t="s">
        <v>243</v>
      </c>
    </row>
    <row r="183" spans="2:51" s="14" customFormat="1" ht="11.25">
      <c r="B183" s="213"/>
      <c r="C183" s="214"/>
      <c r="D183" s="204" t="s">
        <v>136</v>
      </c>
      <c r="E183" s="214"/>
      <c r="F183" s="216" t="s">
        <v>231</v>
      </c>
      <c r="G183" s="214"/>
      <c r="H183" s="217">
        <v>11.447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136</v>
      </c>
      <c r="AU183" s="223" t="s">
        <v>86</v>
      </c>
      <c r="AV183" s="14" t="s">
        <v>86</v>
      </c>
      <c r="AW183" s="14" t="s">
        <v>4</v>
      </c>
      <c r="AX183" s="14" t="s">
        <v>84</v>
      </c>
      <c r="AY183" s="223" t="s">
        <v>125</v>
      </c>
    </row>
    <row r="184" spans="1:65" s="2" customFormat="1" ht="44.25" customHeight="1">
      <c r="A184" s="35"/>
      <c r="B184" s="36"/>
      <c r="C184" s="188" t="s">
        <v>244</v>
      </c>
      <c r="D184" s="188" t="s">
        <v>127</v>
      </c>
      <c r="E184" s="189" t="s">
        <v>245</v>
      </c>
      <c r="F184" s="190" t="s">
        <v>246</v>
      </c>
      <c r="G184" s="191" t="s">
        <v>219</v>
      </c>
      <c r="H184" s="192">
        <v>17.17</v>
      </c>
      <c r="I184" s="193"/>
      <c r="J184" s="194">
        <f>ROUND(I184*H184,2)</f>
        <v>0</v>
      </c>
      <c r="K184" s="195"/>
      <c r="L184" s="40"/>
      <c r="M184" s="196" t="s">
        <v>1</v>
      </c>
      <c r="N184" s="197" t="s">
        <v>41</v>
      </c>
      <c r="O184" s="72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0" t="s">
        <v>131</v>
      </c>
      <c r="AT184" s="200" t="s">
        <v>127</v>
      </c>
      <c r="AU184" s="200" t="s">
        <v>86</v>
      </c>
      <c r="AY184" s="18" t="s">
        <v>125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8" t="s">
        <v>84</v>
      </c>
      <c r="BK184" s="201">
        <f>ROUND(I184*H184,2)</f>
        <v>0</v>
      </c>
      <c r="BL184" s="18" t="s">
        <v>131</v>
      </c>
      <c r="BM184" s="200" t="s">
        <v>247</v>
      </c>
    </row>
    <row r="185" spans="2:51" s="14" customFormat="1" ht="11.25">
      <c r="B185" s="213"/>
      <c r="C185" s="214"/>
      <c r="D185" s="204" t="s">
        <v>136</v>
      </c>
      <c r="E185" s="214"/>
      <c r="F185" s="216" t="s">
        <v>221</v>
      </c>
      <c r="G185" s="214"/>
      <c r="H185" s="217">
        <v>17.17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136</v>
      </c>
      <c r="AU185" s="223" t="s">
        <v>86</v>
      </c>
      <c r="AV185" s="14" t="s">
        <v>86</v>
      </c>
      <c r="AW185" s="14" t="s">
        <v>4</v>
      </c>
      <c r="AX185" s="14" t="s">
        <v>84</v>
      </c>
      <c r="AY185" s="223" t="s">
        <v>125</v>
      </c>
    </row>
    <row r="186" spans="2:63" s="12" customFormat="1" ht="22.9" customHeight="1">
      <c r="B186" s="172"/>
      <c r="C186" s="173"/>
      <c r="D186" s="174" t="s">
        <v>75</v>
      </c>
      <c r="E186" s="186" t="s">
        <v>248</v>
      </c>
      <c r="F186" s="186" t="s">
        <v>249</v>
      </c>
      <c r="G186" s="173"/>
      <c r="H186" s="173"/>
      <c r="I186" s="176"/>
      <c r="J186" s="187">
        <f>BK186</f>
        <v>0</v>
      </c>
      <c r="K186" s="173"/>
      <c r="L186" s="178"/>
      <c r="M186" s="179"/>
      <c r="N186" s="180"/>
      <c r="O186" s="180"/>
      <c r="P186" s="181">
        <f>P187</f>
        <v>0</v>
      </c>
      <c r="Q186" s="180"/>
      <c r="R186" s="181">
        <f>R187</f>
        <v>0</v>
      </c>
      <c r="S186" s="180"/>
      <c r="T186" s="182">
        <f>T187</f>
        <v>0</v>
      </c>
      <c r="AR186" s="183" t="s">
        <v>84</v>
      </c>
      <c r="AT186" s="184" t="s">
        <v>75</v>
      </c>
      <c r="AU186" s="184" t="s">
        <v>84</v>
      </c>
      <c r="AY186" s="183" t="s">
        <v>125</v>
      </c>
      <c r="BK186" s="185">
        <f>BK187</f>
        <v>0</v>
      </c>
    </row>
    <row r="187" spans="1:65" s="2" customFormat="1" ht="24.2" customHeight="1">
      <c r="A187" s="35"/>
      <c r="B187" s="36"/>
      <c r="C187" s="188" t="s">
        <v>250</v>
      </c>
      <c r="D187" s="188" t="s">
        <v>127</v>
      </c>
      <c r="E187" s="189" t="s">
        <v>251</v>
      </c>
      <c r="F187" s="190" t="s">
        <v>252</v>
      </c>
      <c r="G187" s="191" t="s">
        <v>219</v>
      </c>
      <c r="H187" s="192">
        <v>27.732</v>
      </c>
      <c r="I187" s="193"/>
      <c r="J187" s="194">
        <f>ROUND(I187*H187,2)</f>
        <v>0</v>
      </c>
      <c r="K187" s="195"/>
      <c r="L187" s="40"/>
      <c r="M187" s="196" t="s">
        <v>1</v>
      </c>
      <c r="N187" s="197" t="s">
        <v>41</v>
      </c>
      <c r="O187" s="72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0" t="s">
        <v>131</v>
      </c>
      <c r="AT187" s="200" t="s">
        <v>127</v>
      </c>
      <c r="AU187" s="200" t="s">
        <v>86</v>
      </c>
      <c r="AY187" s="18" t="s">
        <v>125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8" t="s">
        <v>84</v>
      </c>
      <c r="BK187" s="201">
        <f>ROUND(I187*H187,2)</f>
        <v>0</v>
      </c>
      <c r="BL187" s="18" t="s">
        <v>131</v>
      </c>
      <c r="BM187" s="200" t="s">
        <v>253</v>
      </c>
    </row>
    <row r="188" spans="2:63" s="12" customFormat="1" ht="25.9" customHeight="1">
      <c r="B188" s="172"/>
      <c r="C188" s="173"/>
      <c r="D188" s="174" t="s">
        <v>75</v>
      </c>
      <c r="E188" s="175" t="s">
        <v>254</v>
      </c>
      <c r="F188" s="175" t="s">
        <v>255</v>
      </c>
      <c r="G188" s="173"/>
      <c r="H188" s="173"/>
      <c r="I188" s="176"/>
      <c r="J188" s="177">
        <f>BK188</f>
        <v>0</v>
      </c>
      <c r="K188" s="173"/>
      <c r="L188" s="178"/>
      <c r="M188" s="179"/>
      <c r="N188" s="180"/>
      <c r="O188" s="180"/>
      <c r="P188" s="181">
        <f>P189</f>
        <v>0</v>
      </c>
      <c r="Q188" s="180"/>
      <c r="R188" s="181">
        <f>R189</f>
        <v>0.29293215</v>
      </c>
      <c r="S188" s="180"/>
      <c r="T188" s="182">
        <f>T189</f>
        <v>0</v>
      </c>
      <c r="AR188" s="183" t="s">
        <v>86</v>
      </c>
      <c r="AT188" s="184" t="s">
        <v>75</v>
      </c>
      <c r="AU188" s="184" t="s">
        <v>76</v>
      </c>
      <c r="AY188" s="183" t="s">
        <v>125</v>
      </c>
      <c r="BK188" s="185">
        <f>BK189</f>
        <v>0</v>
      </c>
    </row>
    <row r="189" spans="2:63" s="12" customFormat="1" ht="22.9" customHeight="1">
      <c r="B189" s="172"/>
      <c r="C189" s="173"/>
      <c r="D189" s="174" t="s">
        <v>75</v>
      </c>
      <c r="E189" s="186" t="s">
        <v>256</v>
      </c>
      <c r="F189" s="186" t="s">
        <v>257</v>
      </c>
      <c r="G189" s="173"/>
      <c r="H189" s="173"/>
      <c r="I189" s="176"/>
      <c r="J189" s="187">
        <f>BK189</f>
        <v>0</v>
      </c>
      <c r="K189" s="173"/>
      <c r="L189" s="178"/>
      <c r="M189" s="179"/>
      <c r="N189" s="180"/>
      <c r="O189" s="180"/>
      <c r="P189" s="181">
        <f>SUM(P190:P204)</f>
        <v>0</v>
      </c>
      <c r="Q189" s="180"/>
      <c r="R189" s="181">
        <f>SUM(R190:R204)</f>
        <v>0.29293215</v>
      </c>
      <c r="S189" s="180"/>
      <c r="T189" s="182">
        <f>SUM(T190:T204)</f>
        <v>0</v>
      </c>
      <c r="AR189" s="183" t="s">
        <v>86</v>
      </c>
      <c r="AT189" s="184" t="s">
        <v>75</v>
      </c>
      <c r="AU189" s="184" t="s">
        <v>84</v>
      </c>
      <c r="AY189" s="183" t="s">
        <v>125</v>
      </c>
      <c r="BK189" s="185">
        <f>SUM(BK190:BK204)</f>
        <v>0</v>
      </c>
    </row>
    <row r="190" spans="1:65" s="2" customFormat="1" ht="24.2" customHeight="1">
      <c r="A190" s="35"/>
      <c r="B190" s="36"/>
      <c r="C190" s="188" t="s">
        <v>258</v>
      </c>
      <c r="D190" s="188" t="s">
        <v>127</v>
      </c>
      <c r="E190" s="189" t="s">
        <v>259</v>
      </c>
      <c r="F190" s="190" t="s">
        <v>260</v>
      </c>
      <c r="G190" s="191" t="s">
        <v>261</v>
      </c>
      <c r="H190" s="192">
        <v>278.643</v>
      </c>
      <c r="I190" s="193"/>
      <c r="J190" s="194">
        <f>ROUND(I190*H190,2)</f>
        <v>0</v>
      </c>
      <c r="K190" s="195"/>
      <c r="L190" s="40"/>
      <c r="M190" s="196" t="s">
        <v>1</v>
      </c>
      <c r="N190" s="197" t="s">
        <v>41</v>
      </c>
      <c r="O190" s="72"/>
      <c r="P190" s="198">
        <f>O190*H190</f>
        <v>0</v>
      </c>
      <c r="Q190" s="198">
        <v>5E-05</v>
      </c>
      <c r="R190" s="198">
        <f>Q190*H190</f>
        <v>0.013932149999999999</v>
      </c>
      <c r="S190" s="198">
        <v>0</v>
      </c>
      <c r="T190" s="19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0" t="s">
        <v>216</v>
      </c>
      <c r="AT190" s="200" t="s">
        <v>127</v>
      </c>
      <c r="AU190" s="200" t="s">
        <v>86</v>
      </c>
      <c r="AY190" s="18" t="s">
        <v>125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8" t="s">
        <v>84</v>
      </c>
      <c r="BK190" s="201">
        <f>ROUND(I190*H190,2)</f>
        <v>0</v>
      </c>
      <c r="BL190" s="18" t="s">
        <v>216</v>
      </c>
      <c r="BM190" s="200" t="s">
        <v>262</v>
      </c>
    </row>
    <row r="191" spans="2:51" s="13" customFormat="1" ht="11.25">
      <c r="B191" s="202"/>
      <c r="C191" s="203"/>
      <c r="D191" s="204" t="s">
        <v>136</v>
      </c>
      <c r="E191" s="205" t="s">
        <v>1</v>
      </c>
      <c r="F191" s="206" t="s">
        <v>263</v>
      </c>
      <c r="G191" s="203"/>
      <c r="H191" s="205" t="s">
        <v>1</v>
      </c>
      <c r="I191" s="207"/>
      <c r="J191" s="203"/>
      <c r="K191" s="203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136</v>
      </c>
      <c r="AU191" s="212" t="s">
        <v>86</v>
      </c>
      <c r="AV191" s="13" t="s">
        <v>84</v>
      </c>
      <c r="AW191" s="13" t="s">
        <v>32</v>
      </c>
      <c r="AX191" s="13" t="s">
        <v>76</v>
      </c>
      <c r="AY191" s="212" t="s">
        <v>125</v>
      </c>
    </row>
    <row r="192" spans="2:51" s="14" customFormat="1" ht="11.25">
      <c r="B192" s="213"/>
      <c r="C192" s="214"/>
      <c r="D192" s="204" t="s">
        <v>136</v>
      </c>
      <c r="E192" s="215" t="s">
        <v>1</v>
      </c>
      <c r="F192" s="216" t="s">
        <v>264</v>
      </c>
      <c r="G192" s="214"/>
      <c r="H192" s="217">
        <v>148.208</v>
      </c>
      <c r="I192" s="218"/>
      <c r="J192" s="214"/>
      <c r="K192" s="214"/>
      <c r="L192" s="219"/>
      <c r="M192" s="220"/>
      <c r="N192" s="221"/>
      <c r="O192" s="221"/>
      <c r="P192" s="221"/>
      <c r="Q192" s="221"/>
      <c r="R192" s="221"/>
      <c r="S192" s="221"/>
      <c r="T192" s="222"/>
      <c r="AT192" s="223" t="s">
        <v>136</v>
      </c>
      <c r="AU192" s="223" t="s">
        <v>86</v>
      </c>
      <c r="AV192" s="14" t="s">
        <v>86</v>
      </c>
      <c r="AW192" s="14" t="s">
        <v>32</v>
      </c>
      <c r="AX192" s="14" t="s">
        <v>76</v>
      </c>
      <c r="AY192" s="223" t="s">
        <v>125</v>
      </c>
    </row>
    <row r="193" spans="2:51" s="14" customFormat="1" ht="11.25">
      <c r="B193" s="213"/>
      <c r="C193" s="214"/>
      <c r="D193" s="204" t="s">
        <v>136</v>
      </c>
      <c r="E193" s="215" t="s">
        <v>1</v>
      </c>
      <c r="F193" s="216" t="s">
        <v>265</v>
      </c>
      <c r="G193" s="214"/>
      <c r="H193" s="217">
        <v>108.644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136</v>
      </c>
      <c r="AU193" s="223" t="s">
        <v>86</v>
      </c>
      <c r="AV193" s="14" t="s">
        <v>86</v>
      </c>
      <c r="AW193" s="14" t="s">
        <v>32</v>
      </c>
      <c r="AX193" s="14" t="s">
        <v>76</v>
      </c>
      <c r="AY193" s="223" t="s">
        <v>125</v>
      </c>
    </row>
    <row r="194" spans="2:51" s="15" customFormat="1" ht="11.25">
      <c r="B194" s="235"/>
      <c r="C194" s="236"/>
      <c r="D194" s="204" t="s">
        <v>136</v>
      </c>
      <c r="E194" s="237" t="s">
        <v>1</v>
      </c>
      <c r="F194" s="238" t="s">
        <v>266</v>
      </c>
      <c r="G194" s="236"/>
      <c r="H194" s="239">
        <v>256.852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136</v>
      </c>
      <c r="AU194" s="245" t="s">
        <v>86</v>
      </c>
      <c r="AV194" s="15" t="s">
        <v>140</v>
      </c>
      <c r="AW194" s="15" t="s">
        <v>32</v>
      </c>
      <c r="AX194" s="15" t="s">
        <v>76</v>
      </c>
      <c r="AY194" s="245" t="s">
        <v>125</v>
      </c>
    </row>
    <row r="195" spans="2:51" s="13" customFormat="1" ht="11.25">
      <c r="B195" s="202"/>
      <c r="C195" s="203"/>
      <c r="D195" s="204" t="s">
        <v>136</v>
      </c>
      <c r="E195" s="205" t="s">
        <v>1</v>
      </c>
      <c r="F195" s="206" t="s">
        <v>267</v>
      </c>
      <c r="G195" s="203"/>
      <c r="H195" s="205" t="s">
        <v>1</v>
      </c>
      <c r="I195" s="207"/>
      <c r="J195" s="203"/>
      <c r="K195" s="203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136</v>
      </c>
      <c r="AU195" s="212" t="s">
        <v>86</v>
      </c>
      <c r="AV195" s="13" t="s">
        <v>84</v>
      </c>
      <c r="AW195" s="13" t="s">
        <v>32</v>
      </c>
      <c r="AX195" s="13" t="s">
        <v>76</v>
      </c>
      <c r="AY195" s="212" t="s">
        <v>125</v>
      </c>
    </row>
    <row r="196" spans="2:51" s="14" customFormat="1" ht="11.25">
      <c r="B196" s="213"/>
      <c r="C196" s="214"/>
      <c r="D196" s="204" t="s">
        <v>136</v>
      </c>
      <c r="E196" s="215" t="s">
        <v>1</v>
      </c>
      <c r="F196" s="216" t="s">
        <v>268</v>
      </c>
      <c r="G196" s="214"/>
      <c r="H196" s="217">
        <v>12.574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AT196" s="223" t="s">
        <v>136</v>
      </c>
      <c r="AU196" s="223" t="s">
        <v>86</v>
      </c>
      <c r="AV196" s="14" t="s">
        <v>86</v>
      </c>
      <c r="AW196" s="14" t="s">
        <v>32</v>
      </c>
      <c r="AX196" s="14" t="s">
        <v>76</v>
      </c>
      <c r="AY196" s="223" t="s">
        <v>125</v>
      </c>
    </row>
    <row r="197" spans="2:51" s="14" customFormat="1" ht="11.25">
      <c r="B197" s="213"/>
      <c r="C197" s="214"/>
      <c r="D197" s="204" t="s">
        <v>136</v>
      </c>
      <c r="E197" s="215" t="s">
        <v>1</v>
      </c>
      <c r="F197" s="216" t="s">
        <v>269</v>
      </c>
      <c r="G197" s="214"/>
      <c r="H197" s="217">
        <v>9.217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136</v>
      </c>
      <c r="AU197" s="223" t="s">
        <v>86</v>
      </c>
      <c r="AV197" s="14" t="s">
        <v>86</v>
      </c>
      <c r="AW197" s="14" t="s">
        <v>32</v>
      </c>
      <c r="AX197" s="14" t="s">
        <v>76</v>
      </c>
      <c r="AY197" s="223" t="s">
        <v>125</v>
      </c>
    </row>
    <row r="198" spans="2:51" s="15" customFormat="1" ht="11.25">
      <c r="B198" s="235"/>
      <c r="C198" s="236"/>
      <c r="D198" s="204" t="s">
        <v>136</v>
      </c>
      <c r="E198" s="237" t="s">
        <v>1</v>
      </c>
      <c r="F198" s="238" t="s">
        <v>266</v>
      </c>
      <c r="G198" s="236"/>
      <c r="H198" s="239">
        <v>21.791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136</v>
      </c>
      <c r="AU198" s="245" t="s">
        <v>86</v>
      </c>
      <c r="AV198" s="15" t="s">
        <v>140</v>
      </c>
      <c r="AW198" s="15" t="s">
        <v>32</v>
      </c>
      <c r="AX198" s="15" t="s">
        <v>76</v>
      </c>
      <c r="AY198" s="245" t="s">
        <v>125</v>
      </c>
    </row>
    <row r="199" spans="2:51" s="16" customFormat="1" ht="11.25">
      <c r="B199" s="246"/>
      <c r="C199" s="247"/>
      <c r="D199" s="204" t="s">
        <v>136</v>
      </c>
      <c r="E199" s="248" t="s">
        <v>1</v>
      </c>
      <c r="F199" s="249" t="s">
        <v>270</v>
      </c>
      <c r="G199" s="247"/>
      <c r="H199" s="250">
        <v>278.643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136</v>
      </c>
      <c r="AU199" s="256" t="s">
        <v>86</v>
      </c>
      <c r="AV199" s="16" t="s">
        <v>131</v>
      </c>
      <c r="AW199" s="16" t="s">
        <v>32</v>
      </c>
      <c r="AX199" s="16" t="s">
        <v>84</v>
      </c>
      <c r="AY199" s="256" t="s">
        <v>125</v>
      </c>
    </row>
    <row r="200" spans="1:65" s="2" customFormat="1" ht="21.75" customHeight="1">
      <c r="A200" s="35"/>
      <c r="B200" s="36"/>
      <c r="C200" s="224" t="s">
        <v>271</v>
      </c>
      <c r="D200" s="224" t="s">
        <v>168</v>
      </c>
      <c r="E200" s="225" t="s">
        <v>272</v>
      </c>
      <c r="F200" s="226" t="s">
        <v>273</v>
      </c>
      <c r="G200" s="227" t="s">
        <v>219</v>
      </c>
      <c r="H200" s="228">
        <v>0.257</v>
      </c>
      <c r="I200" s="229"/>
      <c r="J200" s="230">
        <f>ROUND(I200*H200,2)</f>
        <v>0</v>
      </c>
      <c r="K200" s="231"/>
      <c r="L200" s="232"/>
      <c r="M200" s="233" t="s">
        <v>1</v>
      </c>
      <c r="N200" s="234" t="s">
        <v>41</v>
      </c>
      <c r="O200" s="72"/>
      <c r="P200" s="198">
        <f>O200*H200</f>
        <v>0</v>
      </c>
      <c r="Q200" s="198">
        <v>1</v>
      </c>
      <c r="R200" s="198">
        <f>Q200*H200</f>
        <v>0.257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274</v>
      </c>
      <c r="AT200" s="200" t="s">
        <v>168</v>
      </c>
      <c r="AU200" s="200" t="s">
        <v>86</v>
      </c>
      <c r="AY200" s="18" t="s">
        <v>125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8" t="s">
        <v>84</v>
      </c>
      <c r="BK200" s="201">
        <f>ROUND(I200*H200,2)</f>
        <v>0</v>
      </c>
      <c r="BL200" s="18" t="s">
        <v>216</v>
      </c>
      <c r="BM200" s="200" t="s">
        <v>275</v>
      </c>
    </row>
    <row r="201" spans="2:51" s="14" customFormat="1" ht="11.25">
      <c r="B201" s="213"/>
      <c r="C201" s="214"/>
      <c r="D201" s="204" t="s">
        <v>136</v>
      </c>
      <c r="E201" s="214"/>
      <c r="F201" s="216" t="s">
        <v>276</v>
      </c>
      <c r="G201" s="214"/>
      <c r="H201" s="217">
        <v>0.257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136</v>
      </c>
      <c r="AU201" s="223" t="s">
        <v>86</v>
      </c>
      <c r="AV201" s="14" t="s">
        <v>86</v>
      </c>
      <c r="AW201" s="14" t="s">
        <v>4</v>
      </c>
      <c r="AX201" s="14" t="s">
        <v>84</v>
      </c>
      <c r="AY201" s="223" t="s">
        <v>125</v>
      </c>
    </row>
    <row r="202" spans="1:65" s="2" customFormat="1" ht="24.2" customHeight="1">
      <c r="A202" s="35"/>
      <c r="B202" s="36"/>
      <c r="C202" s="224" t="s">
        <v>277</v>
      </c>
      <c r="D202" s="224" t="s">
        <v>168</v>
      </c>
      <c r="E202" s="225" t="s">
        <v>278</v>
      </c>
      <c r="F202" s="226" t="s">
        <v>279</v>
      </c>
      <c r="G202" s="227" t="s">
        <v>219</v>
      </c>
      <c r="H202" s="228">
        <v>0.022</v>
      </c>
      <c r="I202" s="229"/>
      <c r="J202" s="230">
        <f>ROUND(I202*H202,2)</f>
        <v>0</v>
      </c>
      <c r="K202" s="231"/>
      <c r="L202" s="232"/>
      <c r="M202" s="233" t="s">
        <v>1</v>
      </c>
      <c r="N202" s="234" t="s">
        <v>41</v>
      </c>
      <c r="O202" s="72"/>
      <c r="P202" s="198">
        <f>O202*H202</f>
        <v>0</v>
      </c>
      <c r="Q202" s="198">
        <v>1</v>
      </c>
      <c r="R202" s="198">
        <f>Q202*H202</f>
        <v>0.022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274</v>
      </c>
      <c r="AT202" s="200" t="s">
        <v>168</v>
      </c>
      <c r="AU202" s="200" t="s">
        <v>86</v>
      </c>
      <c r="AY202" s="18" t="s">
        <v>125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18" t="s">
        <v>84</v>
      </c>
      <c r="BK202" s="201">
        <f>ROUND(I202*H202,2)</f>
        <v>0</v>
      </c>
      <c r="BL202" s="18" t="s">
        <v>216</v>
      </c>
      <c r="BM202" s="200" t="s">
        <v>280</v>
      </c>
    </row>
    <row r="203" spans="2:51" s="14" customFormat="1" ht="11.25">
      <c r="B203" s="213"/>
      <c r="C203" s="214"/>
      <c r="D203" s="204" t="s">
        <v>136</v>
      </c>
      <c r="E203" s="214"/>
      <c r="F203" s="216" t="s">
        <v>281</v>
      </c>
      <c r="G203" s="214"/>
      <c r="H203" s="217">
        <v>0.022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136</v>
      </c>
      <c r="AU203" s="223" t="s">
        <v>86</v>
      </c>
      <c r="AV203" s="14" t="s">
        <v>86</v>
      </c>
      <c r="AW203" s="14" t="s">
        <v>4</v>
      </c>
      <c r="AX203" s="14" t="s">
        <v>84</v>
      </c>
      <c r="AY203" s="223" t="s">
        <v>125</v>
      </c>
    </row>
    <row r="204" spans="1:65" s="2" customFormat="1" ht="24.2" customHeight="1">
      <c r="A204" s="35"/>
      <c r="B204" s="36"/>
      <c r="C204" s="188" t="s">
        <v>282</v>
      </c>
      <c r="D204" s="188" t="s">
        <v>127</v>
      </c>
      <c r="E204" s="189" t="s">
        <v>283</v>
      </c>
      <c r="F204" s="190" t="s">
        <v>284</v>
      </c>
      <c r="G204" s="191" t="s">
        <v>219</v>
      </c>
      <c r="H204" s="192">
        <v>0.293</v>
      </c>
      <c r="I204" s="193"/>
      <c r="J204" s="194">
        <f>ROUND(I204*H204,2)</f>
        <v>0</v>
      </c>
      <c r="K204" s="195"/>
      <c r="L204" s="40"/>
      <c r="M204" s="196" t="s">
        <v>1</v>
      </c>
      <c r="N204" s="197" t="s">
        <v>41</v>
      </c>
      <c r="O204" s="72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0" t="s">
        <v>216</v>
      </c>
      <c r="AT204" s="200" t="s">
        <v>127</v>
      </c>
      <c r="AU204" s="200" t="s">
        <v>86</v>
      </c>
      <c r="AY204" s="18" t="s">
        <v>125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18" t="s">
        <v>84</v>
      </c>
      <c r="BK204" s="201">
        <f>ROUND(I204*H204,2)</f>
        <v>0</v>
      </c>
      <c r="BL204" s="18" t="s">
        <v>216</v>
      </c>
      <c r="BM204" s="200" t="s">
        <v>285</v>
      </c>
    </row>
    <row r="205" spans="2:63" s="12" customFormat="1" ht="25.9" customHeight="1">
      <c r="B205" s="172"/>
      <c r="C205" s="173"/>
      <c r="D205" s="174" t="s">
        <v>75</v>
      </c>
      <c r="E205" s="175" t="s">
        <v>286</v>
      </c>
      <c r="F205" s="175" t="s">
        <v>287</v>
      </c>
      <c r="G205" s="173"/>
      <c r="H205" s="173"/>
      <c r="I205" s="176"/>
      <c r="J205" s="177">
        <f>BK205</f>
        <v>0</v>
      </c>
      <c r="K205" s="173"/>
      <c r="L205" s="178"/>
      <c r="M205" s="179"/>
      <c r="N205" s="180"/>
      <c r="O205" s="180"/>
      <c r="P205" s="181">
        <f>P206+P210</f>
        <v>0</v>
      </c>
      <c r="Q205" s="180"/>
      <c r="R205" s="181">
        <f>R206+R210</f>
        <v>0</v>
      </c>
      <c r="S205" s="180"/>
      <c r="T205" s="182">
        <f>T206+T210</f>
        <v>0</v>
      </c>
      <c r="AR205" s="183" t="s">
        <v>151</v>
      </c>
      <c r="AT205" s="184" t="s">
        <v>75</v>
      </c>
      <c r="AU205" s="184" t="s">
        <v>76</v>
      </c>
      <c r="AY205" s="183" t="s">
        <v>125</v>
      </c>
      <c r="BK205" s="185">
        <f>BK206+BK210</f>
        <v>0</v>
      </c>
    </row>
    <row r="206" spans="2:63" s="12" customFormat="1" ht="22.9" customHeight="1">
      <c r="B206" s="172"/>
      <c r="C206" s="173"/>
      <c r="D206" s="174" t="s">
        <v>75</v>
      </c>
      <c r="E206" s="186" t="s">
        <v>288</v>
      </c>
      <c r="F206" s="186" t="s">
        <v>289</v>
      </c>
      <c r="G206" s="173"/>
      <c r="H206" s="173"/>
      <c r="I206" s="176"/>
      <c r="J206" s="187">
        <f>BK206</f>
        <v>0</v>
      </c>
      <c r="K206" s="173"/>
      <c r="L206" s="178"/>
      <c r="M206" s="179"/>
      <c r="N206" s="180"/>
      <c r="O206" s="180"/>
      <c r="P206" s="181">
        <f>SUM(P207:P209)</f>
        <v>0</v>
      </c>
      <c r="Q206" s="180"/>
      <c r="R206" s="181">
        <f>SUM(R207:R209)</f>
        <v>0</v>
      </c>
      <c r="S206" s="180"/>
      <c r="T206" s="182">
        <f>SUM(T207:T209)</f>
        <v>0</v>
      </c>
      <c r="AR206" s="183" t="s">
        <v>151</v>
      </c>
      <c r="AT206" s="184" t="s">
        <v>75</v>
      </c>
      <c r="AU206" s="184" t="s">
        <v>84</v>
      </c>
      <c r="AY206" s="183" t="s">
        <v>125</v>
      </c>
      <c r="BK206" s="185">
        <f>SUM(BK207:BK209)</f>
        <v>0</v>
      </c>
    </row>
    <row r="207" spans="1:65" s="2" customFormat="1" ht="16.5" customHeight="1">
      <c r="A207" s="35"/>
      <c r="B207" s="36"/>
      <c r="C207" s="188" t="s">
        <v>290</v>
      </c>
      <c r="D207" s="188" t="s">
        <v>127</v>
      </c>
      <c r="E207" s="189" t="s">
        <v>291</v>
      </c>
      <c r="F207" s="190" t="s">
        <v>289</v>
      </c>
      <c r="G207" s="191" t="s">
        <v>292</v>
      </c>
      <c r="H207" s="192">
        <v>1</v>
      </c>
      <c r="I207" s="193"/>
      <c r="J207" s="194">
        <f>ROUND(I207*H207,2)</f>
        <v>0</v>
      </c>
      <c r="K207" s="195"/>
      <c r="L207" s="40"/>
      <c r="M207" s="196" t="s">
        <v>1</v>
      </c>
      <c r="N207" s="197" t="s">
        <v>41</v>
      </c>
      <c r="O207" s="72"/>
      <c r="P207" s="198">
        <f>O207*H207</f>
        <v>0</v>
      </c>
      <c r="Q207" s="198">
        <v>0</v>
      </c>
      <c r="R207" s="198">
        <f>Q207*H207</f>
        <v>0</v>
      </c>
      <c r="S207" s="198">
        <v>0</v>
      </c>
      <c r="T207" s="19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0" t="s">
        <v>293</v>
      </c>
      <c r="AT207" s="200" t="s">
        <v>127</v>
      </c>
      <c r="AU207" s="200" t="s">
        <v>86</v>
      </c>
      <c r="AY207" s="18" t="s">
        <v>125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8" t="s">
        <v>84</v>
      </c>
      <c r="BK207" s="201">
        <f>ROUND(I207*H207,2)</f>
        <v>0</v>
      </c>
      <c r="BL207" s="18" t="s">
        <v>293</v>
      </c>
      <c r="BM207" s="200" t="s">
        <v>294</v>
      </c>
    </row>
    <row r="208" spans="2:51" s="13" customFormat="1" ht="11.25">
      <c r="B208" s="202"/>
      <c r="C208" s="203"/>
      <c r="D208" s="204" t="s">
        <v>136</v>
      </c>
      <c r="E208" s="205" t="s">
        <v>1</v>
      </c>
      <c r="F208" s="206" t="s">
        <v>295</v>
      </c>
      <c r="G208" s="203"/>
      <c r="H208" s="205" t="s">
        <v>1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136</v>
      </c>
      <c r="AU208" s="212" t="s">
        <v>86</v>
      </c>
      <c r="AV208" s="13" t="s">
        <v>84</v>
      </c>
      <c r="AW208" s="13" t="s">
        <v>32</v>
      </c>
      <c r="AX208" s="13" t="s">
        <v>76</v>
      </c>
      <c r="AY208" s="212" t="s">
        <v>125</v>
      </c>
    </row>
    <row r="209" spans="2:51" s="14" customFormat="1" ht="11.25">
      <c r="B209" s="213"/>
      <c r="C209" s="214"/>
      <c r="D209" s="204" t="s">
        <v>136</v>
      </c>
      <c r="E209" s="215" t="s">
        <v>1</v>
      </c>
      <c r="F209" s="216" t="s">
        <v>84</v>
      </c>
      <c r="G209" s="214"/>
      <c r="H209" s="217">
        <v>1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136</v>
      </c>
      <c r="AU209" s="223" t="s">
        <v>86</v>
      </c>
      <c r="AV209" s="14" t="s">
        <v>86</v>
      </c>
      <c r="AW209" s="14" t="s">
        <v>32</v>
      </c>
      <c r="AX209" s="14" t="s">
        <v>84</v>
      </c>
      <c r="AY209" s="223" t="s">
        <v>125</v>
      </c>
    </row>
    <row r="210" spans="2:63" s="12" customFormat="1" ht="22.9" customHeight="1">
      <c r="B210" s="172"/>
      <c r="C210" s="173"/>
      <c r="D210" s="174" t="s">
        <v>75</v>
      </c>
      <c r="E210" s="186" t="s">
        <v>296</v>
      </c>
      <c r="F210" s="186" t="s">
        <v>297</v>
      </c>
      <c r="G210" s="173"/>
      <c r="H210" s="173"/>
      <c r="I210" s="176"/>
      <c r="J210" s="187">
        <f>BK210</f>
        <v>0</v>
      </c>
      <c r="K210" s="173"/>
      <c r="L210" s="178"/>
      <c r="M210" s="179"/>
      <c r="N210" s="180"/>
      <c r="O210" s="180"/>
      <c r="P210" s="181">
        <f>P211</f>
        <v>0</v>
      </c>
      <c r="Q210" s="180"/>
      <c r="R210" s="181">
        <f>R211</f>
        <v>0</v>
      </c>
      <c r="S210" s="180"/>
      <c r="T210" s="182">
        <f>T211</f>
        <v>0</v>
      </c>
      <c r="AR210" s="183" t="s">
        <v>151</v>
      </c>
      <c r="AT210" s="184" t="s">
        <v>75</v>
      </c>
      <c r="AU210" s="184" t="s">
        <v>84</v>
      </c>
      <c r="AY210" s="183" t="s">
        <v>125</v>
      </c>
      <c r="BK210" s="185">
        <f>BK211</f>
        <v>0</v>
      </c>
    </row>
    <row r="211" spans="1:65" s="2" customFormat="1" ht="16.5" customHeight="1">
      <c r="A211" s="35"/>
      <c r="B211" s="36"/>
      <c r="C211" s="188" t="s">
        <v>298</v>
      </c>
      <c r="D211" s="188" t="s">
        <v>127</v>
      </c>
      <c r="E211" s="189" t="s">
        <v>299</v>
      </c>
      <c r="F211" s="190" t="s">
        <v>300</v>
      </c>
      <c r="G211" s="191" t="s">
        <v>292</v>
      </c>
      <c r="H211" s="192">
        <v>1</v>
      </c>
      <c r="I211" s="193"/>
      <c r="J211" s="194">
        <f>ROUND(I211*H211,2)</f>
        <v>0</v>
      </c>
      <c r="K211" s="195"/>
      <c r="L211" s="40"/>
      <c r="M211" s="257" t="s">
        <v>1</v>
      </c>
      <c r="N211" s="258" t="s">
        <v>41</v>
      </c>
      <c r="O211" s="259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0" t="s">
        <v>293</v>
      </c>
      <c r="AT211" s="200" t="s">
        <v>127</v>
      </c>
      <c r="AU211" s="200" t="s">
        <v>86</v>
      </c>
      <c r="AY211" s="18" t="s">
        <v>125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18" t="s">
        <v>84</v>
      </c>
      <c r="BK211" s="201">
        <f>ROUND(I211*H211,2)</f>
        <v>0</v>
      </c>
      <c r="BL211" s="18" t="s">
        <v>293</v>
      </c>
      <c r="BM211" s="200" t="s">
        <v>301</v>
      </c>
    </row>
    <row r="212" spans="1:31" s="2" customFormat="1" ht="6.95" customHeight="1">
      <c r="A212" s="35"/>
      <c r="B212" s="55"/>
      <c r="C212" s="56"/>
      <c r="D212" s="56"/>
      <c r="E212" s="56"/>
      <c r="F212" s="56"/>
      <c r="G212" s="56"/>
      <c r="H212" s="56"/>
      <c r="I212" s="56"/>
      <c r="J212" s="56"/>
      <c r="K212" s="56"/>
      <c r="L212" s="40"/>
      <c r="M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</row>
  </sheetData>
  <sheetProtection algorithmName="SHA-512" hashValue="0SdgtXnFVuspRw+3WluvCr0zd900a5RPQn29PslycHxzge3NSazgygMyx1ziHS/zEOnY6a7CKTkGYao2tw/t8A==" saltValue="AwtjAlSjD4HKZmS4+aUtuy0Pph478+7pwpBrsYE0KJhpP++BNGgp4JFBN7afEYBbh3XjHLhPPCu+pQ/16YWUKA==" spinCount="100000" sheet="1" objects="1" scenarios="1" formatColumns="0" formatRows="0" autoFilter="0"/>
  <autoFilter ref="C127:K21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tabSelected="1" workbookViewId="0" topLeftCell="A119">
      <selection activeCell="I137" sqref="I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86</v>
      </c>
    </row>
    <row r="4" spans="2:46" s="1" customFormat="1" ht="24.95" customHeight="1">
      <c r="B4" s="21"/>
      <c r="D4" s="111" t="s">
        <v>90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26.25" customHeight="1">
      <c r="B7" s="21"/>
      <c r="E7" s="303" t="str">
        <f>'Rekapitulace stavby'!K6</f>
        <v>Malé městské zásahy - Úprava nároží mezi ulicemi Jánská – 1.Máje, Liberec</v>
      </c>
      <c r="F7" s="304"/>
      <c r="G7" s="304"/>
      <c r="H7" s="304"/>
      <c r="L7" s="21"/>
    </row>
    <row r="8" spans="1:31" s="2" customFormat="1" ht="12" customHeight="1">
      <c r="A8" s="35"/>
      <c r="B8" s="40"/>
      <c r="C8" s="35"/>
      <c r="D8" s="113" t="s">
        <v>91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5" t="s">
        <v>302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1. 10. 2021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26</v>
      </c>
      <c r="F15" s="35"/>
      <c r="G15" s="35"/>
      <c r="H15" s="35"/>
      <c r="I15" s="113" t="s">
        <v>27</v>
      </c>
      <c r="J15" s="11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28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3" t="s">
        <v>27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30</v>
      </c>
      <c r="E20" s="35"/>
      <c r="F20" s="35"/>
      <c r="G20" s="35"/>
      <c r="H20" s="35"/>
      <c r="I20" s="113" t="s">
        <v>25</v>
      </c>
      <c r="J20" s="11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31</v>
      </c>
      <c r="F21" s="35"/>
      <c r="G21" s="35"/>
      <c r="H21" s="35"/>
      <c r="I21" s="113" t="s">
        <v>27</v>
      </c>
      <c r="J21" s="11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33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27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09" t="s">
        <v>1</v>
      </c>
      <c r="F27" s="309"/>
      <c r="G27" s="309"/>
      <c r="H27" s="309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ROUND((SUM(BE126:BE182)),2)</f>
        <v>0</v>
      </c>
      <c r="G33" s="35"/>
      <c r="H33" s="35"/>
      <c r="I33" s="125">
        <v>0.21</v>
      </c>
      <c r="J33" s="124">
        <f>ROUND(((SUM(BE126:BE182))*I33),2)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ROUND((SUM(BF126:BF182)),2)</f>
        <v>0</v>
      </c>
      <c r="G34" s="35"/>
      <c r="H34" s="35"/>
      <c r="I34" s="125">
        <v>0.15</v>
      </c>
      <c r="J34" s="124">
        <f>ROUND(((SUM(BF126:BF182))*I34),2)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ROUND((SUM(BG126:BG182)),2)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ROUND((SUM(BH126:BH182)),2)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ROUND((SUM(BI126:BI182)),2)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93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0" t="str">
        <f>E7</f>
        <v>Malé městské zásahy - Úprava nároží mezi ulicemi Jánská – 1.Máje, Liberec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91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1" t="str">
        <f>E9</f>
        <v>002 - Krajinářské úpravy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>Liberec</v>
      </c>
      <c r="G89" s="37"/>
      <c r="H89" s="37"/>
      <c r="I89" s="30" t="s">
        <v>22</v>
      </c>
      <c r="J89" s="67" t="str">
        <f>IF(J12="","",J12)</f>
        <v>1. 10. 2021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Statutární město Liberec</v>
      </c>
      <c r="G91" s="37"/>
      <c r="H91" s="37"/>
      <c r="I91" s="30" t="s">
        <v>30</v>
      </c>
      <c r="J91" s="33" t="str">
        <f>E21</f>
        <v>Miriam Janů, DiS.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28</v>
      </c>
      <c r="D92" s="37"/>
      <c r="E92" s="37"/>
      <c r="F92" s="28" t="str">
        <f>IF(E18="","",E18)</f>
        <v>Vyplň údaj</v>
      </c>
      <c r="G92" s="37"/>
      <c r="H92" s="37"/>
      <c r="I92" s="30" t="s">
        <v>33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94</v>
      </c>
      <c r="D94" s="145"/>
      <c r="E94" s="145"/>
      <c r="F94" s="145"/>
      <c r="G94" s="145"/>
      <c r="H94" s="145"/>
      <c r="I94" s="145"/>
      <c r="J94" s="146" t="s">
        <v>95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96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97</v>
      </c>
    </row>
    <row r="97" spans="2:12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10" customFormat="1" ht="19.9" customHeight="1">
      <c r="B98" s="154"/>
      <c r="C98" s="155"/>
      <c r="D98" s="156" t="s">
        <v>303</v>
      </c>
      <c r="E98" s="157"/>
      <c r="F98" s="157"/>
      <c r="G98" s="157"/>
      <c r="H98" s="157"/>
      <c r="I98" s="157"/>
      <c r="J98" s="158">
        <f>J128</f>
        <v>0</v>
      </c>
      <c r="K98" s="155"/>
      <c r="L98" s="159"/>
    </row>
    <row r="99" spans="2:12" s="10" customFormat="1" ht="19.9" customHeight="1">
      <c r="B99" s="154"/>
      <c r="C99" s="155"/>
      <c r="D99" s="156" t="s">
        <v>304</v>
      </c>
      <c r="E99" s="157"/>
      <c r="F99" s="157"/>
      <c r="G99" s="157"/>
      <c r="H99" s="157"/>
      <c r="I99" s="157"/>
      <c r="J99" s="158">
        <f>J148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305</v>
      </c>
      <c r="E100" s="157"/>
      <c r="F100" s="157"/>
      <c r="G100" s="157"/>
      <c r="H100" s="157"/>
      <c r="I100" s="157"/>
      <c r="J100" s="158">
        <f>J153</f>
        <v>0</v>
      </c>
      <c r="K100" s="155"/>
      <c r="L100" s="159"/>
    </row>
    <row r="101" spans="2:12" s="10" customFormat="1" ht="14.85" customHeight="1">
      <c r="B101" s="154"/>
      <c r="C101" s="155"/>
      <c r="D101" s="156" t="s">
        <v>306</v>
      </c>
      <c r="E101" s="157"/>
      <c r="F101" s="157"/>
      <c r="G101" s="157"/>
      <c r="H101" s="157"/>
      <c r="I101" s="157"/>
      <c r="J101" s="158">
        <f>J154</f>
        <v>0</v>
      </c>
      <c r="K101" s="155"/>
      <c r="L101" s="159"/>
    </row>
    <row r="102" spans="2:12" s="10" customFormat="1" ht="14.85" customHeight="1">
      <c r="B102" s="154"/>
      <c r="C102" s="155"/>
      <c r="D102" s="156" t="s">
        <v>307</v>
      </c>
      <c r="E102" s="157"/>
      <c r="F102" s="157"/>
      <c r="G102" s="157"/>
      <c r="H102" s="157"/>
      <c r="I102" s="157"/>
      <c r="J102" s="158">
        <f>J167</f>
        <v>0</v>
      </c>
      <c r="K102" s="155"/>
      <c r="L102" s="159"/>
    </row>
    <row r="103" spans="2:12" s="10" customFormat="1" ht="14.85" customHeight="1">
      <c r="B103" s="154"/>
      <c r="C103" s="155"/>
      <c r="D103" s="156" t="s">
        <v>308</v>
      </c>
      <c r="E103" s="157"/>
      <c r="F103" s="157"/>
      <c r="G103" s="157"/>
      <c r="H103" s="157"/>
      <c r="I103" s="157"/>
      <c r="J103" s="158">
        <f>J169</f>
        <v>0</v>
      </c>
      <c r="K103" s="155"/>
      <c r="L103" s="159"/>
    </row>
    <row r="104" spans="2:12" s="10" customFormat="1" ht="14.85" customHeight="1">
      <c r="B104" s="154"/>
      <c r="C104" s="155"/>
      <c r="D104" s="156" t="s">
        <v>309</v>
      </c>
      <c r="E104" s="157"/>
      <c r="F104" s="157"/>
      <c r="G104" s="157"/>
      <c r="H104" s="157"/>
      <c r="I104" s="157"/>
      <c r="J104" s="158">
        <f>J174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104</v>
      </c>
      <c r="E105" s="157"/>
      <c r="F105" s="157"/>
      <c r="G105" s="157"/>
      <c r="H105" s="157"/>
      <c r="I105" s="157"/>
      <c r="J105" s="158">
        <f>J176</f>
        <v>0</v>
      </c>
      <c r="K105" s="155"/>
      <c r="L105" s="159"/>
    </row>
    <row r="106" spans="2:12" s="9" customFormat="1" ht="24.95" customHeight="1">
      <c r="B106" s="148"/>
      <c r="C106" s="149"/>
      <c r="D106" s="150" t="s">
        <v>107</v>
      </c>
      <c r="E106" s="151"/>
      <c r="F106" s="151"/>
      <c r="G106" s="151"/>
      <c r="H106" s="151"/>
      <c r="I106" s="151"/>
      <c r="J106" s="152">
        <f>J179</f>
        <v>0</v>
      </c>
      <c r="K106" s="149"/>
      <c r="L106" s="153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110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6.25" customHeight="1">
      <c r="A116" s="35"/>
      <c r="B116" s="36"/>
      <c r="C116" s="37"/>
      <c r="D116" s="37"/>
      <c r="E116" s="310" t="str">
        <f>E7</f>
        <v>Malé městské zásahy - Úprava nároží mezi ulicemi Jánská – 1.Máje, Liberec</v>
      </c>
      <c r="F116" s="311"/>
      <c r="G116" s="311"/>
      <c r="H116" s="31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91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81" t="str">
        <f>E9</f>
        <v>002 - Krajinářské úpravy</v>
      </c>
      <c r="F118" s="312"/>
      <c r="G118" s="312"/>
      <c r="H118" s="312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Liberec</v>
      </c>
      <c r="G120" s="37"/>
      <c r="H120" s="37"/>
      <c r="I120" s="30" t="s">
        <v>22</v>
      </c>
      <c r="J120" s="67" t="str">
        <f>IF(J12="","",J12)</f>
        <v>1. 10. 2021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Statutární město Liberec</v>
      </c>
      <c r="G122" s="37"/>
      <c r="H122" s="37"/>
      <c r="I122" s="30" t="s">
        <v>30</v>
      </c>
      <c r="J122" s="33" t="str">
        <f>E21</f>
        <v>Miriam Janů, DiS.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28</v>
      </c>
      <c r="D123" s="37"/>
      <c r="E123" s="37"/>
      <c r="F123" s="28" t="str">
        <f>IF(E18="","",E18)</f>
        <v>Vyplň údaj</v>
      </c>
      <c r="G123" s="37"/>
      <c r="H123" s="37"/>
      <c r="I123" s="30" t="s">
        <v>33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60"/>
      <c r="B125" s="161"/>
      <c r="C125" s="162" t="s">
        <v>111</v>
      </c>
      <c r="D125" s="163" t="s">
        <v>61</v>
      </c>
      <c r="E125" s="163" t="s">
        <v>57</v>
      </c>
      <c r="F125" s="163" t="s">
        <v>58</v>
      </c>
      <c r="G125" s="163" t="s">
        <v>112</v>
      </c>
      <c r="H125" s="163" t="s">
        <v>113</v>
      </c>
      <c r="I125" s="163" t="s">
        <v>114</v>
      </c>
      <c r="J125" s="164" t="s">
        <v>95</v>
      </c>
      <c r="K125" s="165" t="s">
        <v>115</v>
      </c>
      <c r="L125" s="166"/>
      <c r="M125" s="76" t="s">
        <v>1</v>
      </c>
      <c r="N125" s="77" t="s">
        <v>40</v>
      </c>
      <c r="O125" s="77" t="s">
        <v>116</v>
      </c>
      <c r="P125" s="77" t="s">
        <v>117</v>
      </c>
      <c r="Q125" s="77" t="s">
        <v>118</v>
      </c>
      <c r="R125" s="77" t="s">
        <v>119</v>
      </c>
      <c r="S125" s="77" t="s">
        <v>120</v>
      </c>
      <c r="T125" s="78" t="s">
        <v>121</v>
      </c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1:63" s="2" customFormat="1" ht="22.9" customHeight="1">
      <c r="A126" s="35"/>
      <c r="B126" s="36"/>
      <c r="C126" s="83" t="s">
        <v>122</v>
      </c>
      <c r="D126" s="37"/>
      <c r="E126" s="37"/>
      <c r="F126" s="37"/>
      <c r="G126" s="37"/>
      <c r="H126" s="37"/>
      <c r="I126" s="37"/>
      <c r="J126" s="167">
        <f>BK126</f>
        <v>0</v>
      </c>
      <c r="K126" s="37"/>
      <c r="L126" s="40"/>
      <c r="M126" s="79"/>
      <c r="N126" s="168"/>
      <c r="O126" s="80"/>
      <c r="P126" s="169">
        <f>P127+P179</f>
        <v>0</v>
      </c>
      <c r="Q126" s="80"/>
      <c r="R126" s="169">
        <f>R127+R179</f>
        <v>0</v>
      </c>
      <c r="S126" s="80"/>
      <c r="T126" s="170">
        <f>T127+T179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97</v>
      </c>
      <c r="BK126" s="171">
        <f>BK127+BK179</f>
        <v>0</v>
      </c>
    </row>
    <row r="127" spans="2:63" s="12" customFormat="1" ht="25.9" customHeight="1">
      <c r="B127" s="172"/>
      <c r="C127" s="173"/>
      <c r="D127" s="174" t="s">
        <v>75</v>
      </c>
      <c r="E127" s="175" t="s">
        <v>123</v>
      </c>
      <c r="F127" s="175" t="s">
        <v>124</v>
      </c>
      <c r="G127" s="173"/>
      <c r="H127" s="173"/>
      <c r="I127" s="176"/>
      <c r="J127" s="177">
        <f>BK127</f>
        <v>0</v>
      </c>
      <c r="K127" s="173"/>
      <c r="L127" s="178"/>
      <c r="M127" s="179"/>
      <c r="N127" s="180"/>
      <c r="O127" s="180"/>
      <c r="P127" s="181">
        <f>P128+P148+P153+P176</f>
        <v>0</v>
      </c>
      <c r="Q127" s="180"/>
      <c r="R127" s="181">
        <f>R128+R148+R153+R176</f>
        <v>0</v>
      </c>
      <c r="S127" s="180"/>
      <c r="T127" s="182">
        <f>T128+T148+T153+T176</f>
        <v>0</v>
      </c>
      <c r="AR127" s="183" t="s">
        <v>84</v>
      </c>
      <c r="AT127" s="184" t="s">
        <v>75</v>
      </c>
      <c r="AU127" s="184" t="s">
        <v>76</v>
      </c>
      <c r="AY127" s="183" t="s">
        <v>125</v>
      </c>
      <c r="BK127" s="185">
        <f>BK128+BK148+BK153+BK176</f>
        <v>0</v>
      </c>
    </row>
    <row r="128" spans="2:63" s="12" customFormat="1" ht="22.9" customHeight="1">
      <c r="B128" s="172"/>
      <c r="C128" s="173"/>
      <c r="D128" s="174" t="s">
        <v>75</v>
      </c>
      <c r="E128" s="186" t="s">
        <v>310</v>
      </c>
      <c r="F128" s="186" t="s">
        <v>311</v>
      </c>
      <c r="G128" s="173"/>
      <c r="H128" s="173"/>
      <c r="I128" s="176"/>
      <c r="J128" s="187">
        <f>BK128</f>
        <v>0</v>
      </c>
      <c r="K128" s="173"/>
      <c r="L128" s="178"/>
      <c r="M128" s="179"/>
      <c r="N128" s="180"/>
      <c r="O128" s="180"/>
      <c r="P128" s="181">
        <f>SUM(P129:P147)</f>
        <v>0</v>
      </c>
      <c r="Q128" s="180"/>
      <c r="R128" s="181">
        <f>SUM(R129:R147)</f>
        <v>0</v>
      </c>
      <c r="S128" s="180"/>
      <c r="T128" s="182">
        <f>SUM(T129:T147)</f>
        <v>0</v>
      </c>
      <c r="AR128" s="183" t="s">
        <v>84</v>
      </c>
      <c r="AT128" s="184" t="s">
        <v>75</v>
      </c>
      <c r="AU128" s="184" t="s">
        <v>84</v>
      </c>
      <c r="AY128" s="183" t="s">
        <v>125</v>
      </c>
      <c r="BK128" s="185">
        <f>SUM(BK129:BK147)</f>
        <v>0</v>
      </c>
    </row>
    <row r="129" spans="1:65" s="2" customFormat="1" ht="33" customHeight="1">
      <c r="A129" s="35"/>
      <c r="B129" s="36"/>
      <c r="C129" s="188" t="s">
        <v>84</v>
      </c>
      <c r="D129" s="188" t="s">
        <v>127</v>
      </c>
      <c r="E129" s="189" t="s">
        <v>312</v>
      </c>
      <c r="F129" s="190" t="s">
        <v>313</v>
      </c>
      <c r="G129" s="191" t="s">
        <v>130</v>
      </c>
      <c r="H129" s="192">
        <v>9.2</v>
      </c>
      <c r="I129" s="193"/>
      <c r="J129" s="194">
        <f aca="true" t="shared" si="0" ref="J129:J147">ROUND(I129*H129,2)</f>
        <v>0</v>
      </c>
      <c r="K129" s="195"/>
      <c r="L129" s="40"/>
      <c r="M129" s="196" t="s">
        <v>1</v>
      </c>
      <c r="N129" s="197" t="s">
        <v>41</v>
      </c>
      <c r="O129" s="72"/>
      <c r="P129" s="198">
        <f aca="true" t="shared" si="1" ref="P129:P147">O129*H129</f>
        <v>0</v>
      </c>
      <c r="Q129" s="198">
        <v>0</v>
      </c>
      <c r="R129" s="198">
        <f aca="true" t="shared" si="2" ref="R129:R147">Q129*H129</f>
        <v>0</v>
      </c>
      <c r="S129" s="198">
        <v>0</v>
      </c>
      <c r="T129" s="199">
        <f aca="true" t="shared" si="3" ref="T129:T147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131</v>
      </c>
      <c r="AT129" s="200" t="s">
        <v>127</v>
      </c>
      <c r="AU129" s="200" t="s">
        <v>86</v>
      </c>
      <c r="AY129" s="18" t="s">
        <v>125</v>
      </c>
      <c r="BE129" s="201">
        <f aca="true" t="shared" si="4" ref="BE129:BE147">IF(N129="základní",J129,0)</f>
        <v>0</v>
      </c>
      <c r="BF129" s="201">
        <f aca="true" t="shared" si="5" ref="BF129:BF147">IF(N129="snížená",J129,0)</f>
        <v>0</v>
      </c>
      <c r="BG129" s="201">
        <f aca="true" t="shared" si="6" ref="BG129:BG147">IF(N129="zákl. přenesená",J129,0)</f>
        <v>0</v>
      </c>
      <c r="BH129" s="201">
        <f aca="true" t="shared" si="7" ref="BH129:BH147">IF(N129="sníž. přenesená",J129,0)</f>
        <v>0</v>
      </c>
      <c r="BI129" s="201">
        <f aca="true" t="shared" si="8" ref="BI129:BI147">IF(N129="nulová",J129,0)</f>
        <v>0</v>
      </c>
      <c r="BJ129" s="18" t="s">
        <v>84</v>
      </c>
      <c r="BK129" s="201">
        <f aca="true" t="shared" si="9" ref="BK129:BK147">ROUND(I129*H129,2)</f>
        <v>0</v>
      </c>
      <c r="BL129" s="18" t="s">
        <v>131</v>
      </c>
      <c r="BM129" s="200" t="s">
        <v>314</v>
      </c>
    </row>
    <row r="130" spans="1:65" s="2" customFormat="1" ht="24.2" customHeight="1">
      <c r="A130" s="35"/>
      <c r="B130" s="36"/>
      <c r="C130" s="188" t="s">
        <v>86</v>
      </c>
      <c r="D130" s="188" t="s">
        <v>127</v>
      </c>
      <c r="E130" s="189" t="s">
        <v>315</v>
      </c>
      <c r="F130" s="190" t="s">
        <v>316</v>
      </c>
      <c r="G130" s="191" t="s">
        <v>130</v>
      </c>
      <c r="H130" s="192">
        <v>18</v>
      </c>
      <c r="I130" s="193"/>
      <c r="J130" s="194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131</v>
      </c>
      <c r="AT130" s="200" t="s">
        <v>127</v>
      </c>
      <c r="AU130" s="200" t="s">
        <v>86</v>
      </c>
      <c r="AY130" s="18" t="s">
        <v>125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84</v>
      </c>
      <c r="BK130" s="201">
        <f t="shared" si="9"/>
        <v>0</v>
      </c>
      <c r="BL130" s="18" t="s">
        <v>131</v>
      </c>
      <c r="BM130" s="200" t="s">
        <v>317</v>
      </c>
    </row>
    <row r="131" spans="1:65" s="2" customFormat="1" ht="76.35" customHeight="1">
      <c r="A131" s="35"/>
      <c r="B131" s="36"/>
      <c r="C131" s="224" t="s">
        <v>140</v>
      </c>
      <c r="D131" s="224" t="s">
        <v>168</v>
      </c>
      <c r="E131" s="225" t="s">
        <v>318</v>
      </c>
      <c r="F131" s="226" t="s">
        <v>319</v>
      </c>
      <c r="G131" s="227" t="s">
        <v>187</v>
      </c>
      <c r="H131" s="228">
        <v>5.4</v>
      </c>
      <c r="I131" s="229"/>
      <c r="J131" s="230">
        <f t="shared" si="0"/>
        <v>0</v>
      </c>
      <c r="K131" s="231"/>
      <c r="L131" s="232"/>
      <c r="M131" s="233" t="s">
        <v>1</v>
      </c>
      <c r="N131" s="234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167</v>
      </c>
      <c r="AT131" s="200" t="s">
        <v>168</v>
      </c>
      <c r="AU131" s="200" t="s">
        <v>86</v>
      </c>
      <c r="AY131" s="18" t="s">
        <v>125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84</v>
      </c>
      <c r="BK131" s="201">
        <f t="shared" si="9"/>
        <v>0</v>
      </c>
      <c r="BL131" s="18" t="s">
        <v>131</v>
      </c>
      <c r="BM131" s="200" t="s">
        <v>320</v>
      </c>
    </row>
    <row r="132" spans="1:65" s="2" customFormat="1" ht="33" customHeight="1">
      <c r="A132" s="35"/>
      <c r="B132" s="36"/>
      <c r="C132" s="188" t="s">
        <v>131</v>
      </c>
      <c r="D132" s="188" t="s">
        <v>127</v>
      </c>
      <c r="E132" s="189" t="s">
        <v>321</v>
      </c>
      <c r="F132" s="190" t="s">
        <v>322</v>
      </c>
      <c r="G132" s="191" t="s">
        <v>323</v>
      </c>
      <c r="H132" s="192">
        <v>136</v>
      </c>
      <c r="I132" s="193"/>
      <c r="J132" s="194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131</v>
      </c>
      <c r="AT132" s="200" t="s">
        <v>127</v>
      </c>
      <c r="AU132" s="200" t="s">
        <v>86</v>
      </c>
      <c r="AY132" s="18" t="s">
        <v>125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84</v>
      </c>
      <c r="BK132" s="201">
        <f t="shared" si="9"/>
        <v>0</v>
      </c>
      <c r="BL132" s="18" t="s">
        <v>131</v>
      </c>
      <c r="BM132" s="200" t="s">
        <v>324</v>
      </c>
    </row>
    <row r="133" spans="1:65" s="2" customFormat="1" ht="16.5" customHeight="1">
      <c r="A133" s="35"/>
      <c r="B133" s="36"/>
      <c r="C133" s="188" t="s">
        <v>151</v>
      </c>
      <c r="D133" s="188" t="s">
        <v>127</v>
      </c>
      <c r="E133" s="189" t="s">
        <v>325</v>
      </c>
      <c r="F133" s="190" t="s">
        <v>326</v>
      </c>
      <c r="G133" s="191" t="s">
        <v>323</v>
      </c>
      <c r="H133" s="192">
        <v>80</v>
      </c>
      <c r="I133" s="193"/>
      <c r="J133" s="194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131</v>
      </c>
      <c r="AT133" s="200" t="s">
        <v>127</v>
      </c>
      <c r="AU133" s="200" t="s">
        <v>86</v>
      </c>
      <c r="AY133" s="18" t="s">
        <v>125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84</v>
      </c>
      <c r="BK133" s="201">
        <f t="shared" si="9"/>
        <v>0</v>
      </c>
      <c r="BL133" s="18" t="s">
        <v>131</v>
      </c>
      <c r="BM133" s="200" t="s">
        <v>327</v>
      </c>
    </row>
    <row r="134" spans="1:65" s="2" customFormat="1" ht="16.5" customHeight="1">
      <c r="A134" s="35"/>
      <c r="B134" s="36"/>
      <c r="C134" s="224" t="s">
        <v>158</v>
      </c>
      <c r="D134" s="224" t="s">
        <v>168</v>
      </c>
      <c r="E134" s="225" t="s">
        <v>328</v>
      </c>
      <c r="F134" s="226" t="s">
        <v>329</v>
      </c>
      <c r="G134" s="227" t="s">
        <v>323</v>
      </c>
      <c r="H134" s="228">
        <v>80</v>
      </c>
      <c r="I134" s="229"/>
      <c r="J134" s="230">
        <f t="shared" si="0"/>
        <v>0</v>
      </c>
      <c r="K134" s="231"/>
      <c r="L134" s="232"/>
      <c r="M134" s="233" t="s">
        <v>1</v>
      </c>
      <c r="N134" s="234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167</v>
      </c>
      <c r="AT134" s="200" t="s">
        <v>168</v>
      </c>
      <c r="AU134" s="200" t="s">
        <v>86</v>
      </c>
      <c r="AY134" s="18" t="s">
        <v>125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84</v>
      </c>
      <c r="BK134" s="201">
        <f t="shared" si="9"/>
        <v>0</v>
      </c>
      <c r="BL134" s="18" t="s">
        <v>131</v>
      </c>
      <c r="BM134" s="200" t="s">
        <v>330</v>
      </c>
    </row>
    <row r="135" spans="1:65" s="2" customFormat="1" ht="24.2" customHeight="1">
      <c r="A135" s="35"/>
      <c r="B135" s="36"/>
      <c r="C135" s="188" t="s">
        <v>163</v>
      </c>
      <c r="D135" s="188" t="s">
        <v>127</v>
      </c>
      <c r="E135" s="189" t="s">
        <v>331</v>
      </c>
      <c r="F135" s="190" t="s">
        <v>332</v>
      </c>
      <c r="G135" s="191" t="s">
        <v>323</v>
      </c>
      <c r="H135" s="192">
        <v>56</v>
      </c>
      <c r="I135" s="193"/>
      <c r="J135" s="194">
        <f t="shared" si="0"/>
        <v>0</v>
      </c>
      <c r="K135" s="195"/>
      <c r="L135" s="40"/>
      <c r="M135" s="196" t="s">
        <v>1</v>
      </c>
      <c r="N135" s="197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131</v>
      </c>
      <c r="AT135" s="200" t="s">
        <v>127</v>
      </c>
      <c r="AU135" s="200" t="s">
        <v>86</v>
      </c>
      <c r="AY135" s="18" t="s">
        <v>125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84</v>
      </c>
      <c r="BK135" s="201">
        <f t="shared" si="9"/>
        <v>0</v>
      </c>
      <c r="BL135" s="18" t="s">
        <v>131</v>
      </c>
      <c r="BM135" s="200" t="s">
        <v>333</v>
      </c>
    </row>
    <row r="136" spans="1:65" s="2" customFormat="1" ht="16.5" customHeight="1">
      <c r="A136" s="35"/>
      <c r="B136" s="36"/>
      <c r="C136" s="224" t="s">
        <v>167</v>
      </c>
      <c r="D136" s="224" t="s">
        <v>168</v>
      </c>
      <c r="E136" s="225" t="s">
        <v>334</v>
      </c>
      <c r="F136" s="226" t="s">
        <v>335</v>
      </c>
      <c r="G136" s="227" t="s">
        <v>323</v>
      </c>
      <c r="H136" s="228">
        <v>32</v>
      </c>
      <c r="I136" s="229"/>
      <c r="J136" s="230">
        <f t="shared" si="0"/>
        <v>0</v>
      </c>
      <c r="K136" s="231"/>
      <c r="L136" s="232"/>
      <c r="M136" s="233" t="s">
        <v>1</v>
      </c>
      <c r="N136" s="234" t="s">
        <v>41</v>
      </c>
      <c r="O136" s="72"/>
      <c r="P136" s="198">
        <f t="shared" si="1"/>
        <v>0</v>
      </c>
      <c r="Q136" s="198">
        <v>0</v>
      </c>
      <c r="R136" s="198">
        <f t="shared" si="2"/>
        <v>0</v>
      </c>
      <c r="S136" s="198">
        <v>0</v>
      </c>
      <c r="T136" s="19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167</v>
      </c>
      <c r="AT136" s="200" t="s">
        <v>168</v>
      </c>
      <c r="AU136" s="200" t="s">
        <v>86</v>
      </c>
      <c r="AY136" s="18" t="s">
        <v>125</v>
      </c>
      <c r="BE136" s="201">
        <f t="shared" si="4"/>
        <v>0</v>
      </c>
      <c r="BF136" s="201">
        <f t="shared" si="5"/>
        <v>0</v>
      </c>
      <c r="BG136" s="201">
        <f t="shared" si="6"/>
        <v>0</v>
      </c>
      <c r="BH136" s="201">
        <f t="shared" si="7"/>
        <v>0</v>
      </c>
      <c r="BI136" s="201">
        <f t="shared" si="8"/>
        <v>0</v>
      </c>
      <c r="BJ136" s="18" t="s">
        <v>84</v>
      </c>
      <c r="BK136" s="201">
        <f t="shared" si="9"/>
        <v>0</v>
      </c>
      <c r="BL136" s="18" t="s">
        <v>131</v>
      </c>
      <c r="BM136" s="200" t="s">
        <v>336</v>
      </c>
    </row>
    <row r="137" spans="1:65" s="2" customFormat="1" ht="24.2" customHeight="1">
      <c r="A137" s="35"/>
      <c r="B137" s="36"/>
      <c r="C137" s="224" t="s">
        <v>173</v>
      </c>
      <c r="D137" s="224" t="s">
        <v>168</v>
      </c>
      <c r="E137" s="225" t="s">
        <v>337</v>
      </c>
      <c r="F137" s="226" t="s">
        <v>338</v>
      </c>
      <c r="G137" s="227" t="s">
        <v>323</v>
      </c>
      <c r="H137" s="228">
        <v>24</v>
      </c>
      <c r="I137" s="229"/>
      <c r="J137" s="230">
        <f t="shared" si="0"/>
        <v>0</v>
      </c>
      <c r="K137" s="231"/>
      <c r="L137" s="232"/>
      <c r="M137" s="233" t="s">
        <v>1</v>
      </c>
      <c r="N137" s="234" t="s">
        <v>41</v>
      </c>
      <c r="O137" s="72"/>
      <c r="P137" s="198">
        <f t="shared" si="1"/>
        <v>0</v>
      </c>
      <c r="Q137" s="198">
        <v>0</v>
      </c>
      <c r="R137" s="198">
        <f t="shared" si="2"/>
        <v>0</v>
      </c>
      <c r="S137" s="198">
        <v>0</v>
      </c>
      <c r="T137" s="19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167</v>
      </c>
      <c r="AT137" s="200" t="s">
        <v>168</v>
      </c>
      <c r="AU137" s="200" t="s">
        <v>86</v>
      </c>
      <c r="AY137" s="18" t="s">
        <v>125</v>
      </c>
      <c r="BE137" s="201">
        <f t="shared" si="4"/>
        <v>0</v>
      </c>
      <c r="BF137" s="201">
        <f t="shared" si="5"/>
        <v>0</v>
      </c>
      <c r="BG137" s="201">
        <f t="shared" si="6"/>
        <v>0</v>
      </c>
      <c r="BH137" s="201">
        <f t="shared" si="7"/>
        <v>0</v>
      </c>
      <c r="BI137" s="201">
        <f t="shared" si="8"/>
        <v>0</v>
      </c>
      <c r="BJ137" s="18" t="s">
        <v>84</v>
      </c>
      <c r="BK137" s="201">
        <f t="shared" si="9"/>
        <v>0</v>
      </c>
      <c r="BL137" s="18" t="s">
        <v>131</v>
      </c>
      <c r="BM137" s="200" t="s">
        <v>339</v>
      </c>
    </row>
    <row r="138" spans="1:65" s="2" customFormat="1" ht="24.2" customHeight="1">
      <c r="A138" s="35"/>
      <c r="B138" s="36"/>
      <c r="C138" s="188" t="s">
        <v>178</v>
      </c>
      <c r="D138" s="188" t="s">
        <v>127</v>
      </c>
      <c r="E138" s="189" t="s">
        <v>340</v>
      </c>
      <c r="F138" s="190" t="s">
        <v>341</v>
      </c>
      <c r="G138" s="191" t="s">
        <v>130</v>
      </c>
      <c r="H138" s="192">
        <v>9.2</v>
      </c>
      <c r="I138" s="193"/>
      <c r="J138" s="194">
        <f t="shared" si="0"/>
        <v>0</v>
      </c>
      <c r="K138" s="195"/>
      <c r="L138" s="40"/>
      <c r="M138" s="196" t="s">
        <v>1</v>
      </c>
      <c r="N138" s="197" t="s">
        <v>41</v>
      </c>
      <c r="O138" s="72"/>
      <c r="P138" s="198">
        <f t="shared" si="1"/>
        <v>0</v>
      </c>
      <c r="Q138" s="198">
        <v>0</v>
      </c>
      <c r="R138" s="198">
        <f t="shared" si="2"/>
        <v>0</v>
      </c>
      <c r="S138" s="198">
        <v>0</v>
      </c>
      <c r="T138" s="19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131</v>
      </c>
      <c r="AT138" s="200" t="s">
        <v>127</v>
      </c>
      <c r="AU138" s="200" t="s">
        <v>86</v>
      </c>
      <c r="AY138" s="18" t="s">
        <v>125</v>
      </c>
      <c r="BE138" s="201">
        <f t="shared" si="4"/>
        <v>0</v>
      </c>
      <c r="BF138" s="201">
        <f t="shared" si="5"/>
        <v>0</v>
      </c>
      <c r="BG138" s="201">
        <f t="shared" si="6"/>
        <v>0</v>
      </c>
      <c r="BH138" s="201">
        <f t="shared" si="7"/>
        <v>0</v>
      </c>
      <c r="BI138" s="201">
        <f t="shared" si="8"/>
        <v>0</v>
      </c>
      <c r="BJ138" s="18" t="s">
        <v>84</v>
      </c>
      <c r="BK138" s="201">
        <f t="shared" si="9"/>
        <v>0</v>
      </c>
      <c r="BL138" s="18" t="s">
        <v>131</v>
      </c>
      <c r="BM138" s="200" t="s">
        <v>342</v>
      </c>
    </row>
    <row r="139" spans="1:65" s="2" customFormat="1" ht="24.2" customHeight="1">
      <c r="A139" s="35"/>
      <c r="B139" s="36"/>
      <c r="C139" s="188" t="s">
        <v>184</v>
      </c>
      <c r="D139" s="188" t="s">
        <v>127</v>
      </c>
      <c r="E139" s="189" t="s">
        <v>343</v>
      </c>
      <c r="F139" s="190" t="s">
        <v>344</v>
      </c>
      <c r="G139" s="191" t="s">
        <v>219</v>
      </c>
      <c r="H139" s="192">
        <v>0.001</v>
      </c>
      <c r="I139" s="193"/>
      <c r="J139" s="194">
        <f t="shared" si="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"/>
        <v>0</v>
      </c>
      <c r="Q139" s="198">
        <v>0</v>
      </c>
      <c r="R139" s="198">
        <f t="shared" si="2"/>
        <v>0</v>
      </c>
      <c r="S139" s="198">
        <v>0</v>
      </c>
      <c r="T139" s="19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131</v>
      </c>
      <c r="AT139" s="200" t="s">
        <v>127</v>
      </c>
      <c r="AU139" s="200" t="s">
        <v>86</v>
      </c>
      <c r="AY139" s="18" t="s">
        <v>125</v>
      </c>
      <c r="BE139" s="201">
        <f t="shared" si="4"/>
        <v>0</v>
      </c>
      <c r="BF139" s="201">
        <f t="shared" si="5"/>
        <v>0</v>
      </c>
      <c r="BG139" s="201">
        <f t="shared" si="6"/>
        <v>0</v>
      </c>
      <c r="BH139" s="201">
        <f t="shared" si="7"/>
        <v>0</v>
      </c>
      <c r="BI139" s="201">
        <f t="shared" si="8"/>
        <v>0</v>
      </c>
      <c r="BJ139" s="18" t="s">
        <v>84</v>
      </c>
      <c r="BK139" s="201">
        <f t="shared" si="9"/>
        <v>0</v>
      </c>
      <c r="BL139" s="18" t="s">
        <v>131</v>
      </c>
      <c r="BM139" s="200" t="s">
        <v>345</v>
      </c>
    </row>
    <row r="140" spans="1:65" s="2" customFormat="1" ht="16.5" customHeight="1">
      <c r="A140" s="35"/>
      <c r="B140" s="36"/>
      <c r="C140" s="224" t="s">
        <v>192</v>
      </c>
      <c r="D140" s="224" t="s">
        <v>168</v>
      </c>
      <c r="E140" s="225" t="s">
        <v>346</v>
      </c>
      <c r="F140" s="226" t="s">
        <v>347</v>
      </c>
      <c r="G140" s="227" t="s">
        <v>261</v>
      </c>
      <c r="H140" s="228">
        <v>1</v>
      </c>
      <c r="I140" s="229"/>
      <c r="J140" s="230">
        <f t="shared" si="0"/>
        <v>0</v>
      </c>
      <c r="K140" s="231"/>
      <c r="L140" s="232"/>
      <c r="M140" s="233" t="s">
        <v>1</v>
      </c>
      <c r="N140" s="234" t="s">
        <v>41</v>
      </c>
      <c r="O140" s="72"/>
      <c r="P140" s="198">
        <f t="shared" si="1"/>
        <v>0</v>
      </c>
      <c r="Q140" s="198">
        <v>0</v>
      </c>
      <c r="R140" s="198">
        <f t="shared" si="2"/>
        <v>0</v>
      </c>
      <c r="S140" s="198">
        <v>0</v>
      </c>
      <c r="T140" s="19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167</v>
      </c>
      <c r="AT140" s="200" t="s">
        <v>168</v>
      </c>
      <c r="AU140" s="200" t="s">
        <v>86</v>
      </c>
      <c r="AY140" s="18" t="s">
        <v>125</v>
      </c>
      <c r="BE140" s="201">
        <f t="shared" si="4"/>
        <v>0</v>
      </c>
      <c r="BF140" s="201">
        <f t="shared" si="5"/>
        <v>0</v>
      </c>
      <c r="BG140" s="201">
        <f t="shared" si="6"/>
        <v>0</v>
      </c>
      <c r="BH140" s="201">
        <f t="shared" si="7"/>
        <v>0</v>
      </c>
      <c r="BI140" s="201">
        <f t="shared" si="8"/>
        <v>0</v>
      </c>
      <c r="BJ140" s="18" t="s">
        <v>84</v>
      </c>
      <c r="BK140" s="201">
        <f t="shared" si="9"/>
        <v>0</v>
      </c>
      <c r="BL140" s="18" t="s">
        <v>131</v>
      </c>
      <c r="BM140" s="200" t="s">
        <v>348</v>
      </c>
    </row>
    <row r="141" spans="1:65" s="2" customFormat="1" ht="24.2" customHeight="1">
      <c r="A141" s="35"/>
      <c r="B141" s="36"/>
      <c r="C141" s="188" t="s">
        <v>198</v>
      </c>
      <c r="D141" s="188" t="s">
        <v>127</v>
      </c>
      <c r="E141" s="189" t="s">
        <v>349</v>
      </c>
      <c r="F141" s="190" t="s">
        <v>350</v>
      </c>
      <c r="G141" s="191" t="s">
        <v>130</v>
      </c>
      <c r="H141" s="192">
        <v>36</v>
      </c>
      <c r="I141" s="193"/>
      <c r="J141" s="194">
        <f t="shared" si="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"/>
        <v>0</v>
      </c>
      <c r="Q141" s="198">
        <v>0</v>
      </c>
      <c r="R141" s="198">
        <f t="shared" si="2"/>
        <v>0</v>
      </c>
      <c r="S141" s="198">
        <v>0</v>
      </c>
      <c r="T141" s="199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131</v>
      </c>
      <c r="AT141" s="200" t="s">
        <v>127</v>
      </c>
      <c r="AU141" s="200" t="s">
        <v>86</v>
      </c>
      <c r="AY141" s="18" t="s">
        <v>125</v>
      </c>
      <c r="BE141" s="201">
        <f t="shared" si="4"/>
        <v>0</v>
      </c>
      <c r="BF141" s="201">
        <f t="shared" si="5"/>
        <v>0</v>
      </c>
      <c r="BG141" s="201">
        <f t="shared" si="6"/>
        <v>0</v>
      </c>
      <c r="BH141" s="201">
        <f t="shared" si="7"/>
        <v>0</v>
      </c>
      <c r="BI141" s="201">
        <f t="shared" si="8"/>
        <v>0</v>
      </c>
      <c r="BJ141" s="18" t="s">
        <v>84</v>
      </c>
      <c r="BK141" s="201">
        <f t="shared" si="9"/>
        <v>0</v>
      </c>
      <c r="BL141" s="18" t="s">
        <v>131</v>
      </c>
      <c r="BM141" s="200" t="s">
        <v>351</v>
      </c>
    </row>
    <row r="142" spans="1:65" s="2" customFormat="1" ht="24.2" customHeight="1">
      <c r="A142" s="35"/>
      <c r="B142" s="36"/>
      <c r="C142" s="188" t="s">
        <v>205</v>
      </c>
      <c r="D142" s="188" t="s">
        <v>127</v>
      </c>
      <c r="E142" s="189" t="s">
        <v>352</v>
      </c>
      <c r="F142" s="190" t="s">
        <v>353</v>
      </c>
      <c r="G142" s="191" t="s">
        <v>130</v>
      </c>
      <c r="H142" s="192">
        <v>23.7</v>
      </c>
      <c r="I142" s="193"/>
      <c r="J142" s="194">
        <f t="shared" si="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"/>
        <v>0</v>
      </c>
      <c r="Q142" s="198">
        <v>0</v>
      </c>
      <c r="R142" s="198">
        <f t="shared" si="2"/>
        <v>0</v>
      </c>
      <c r="S142" s="198">
        <v>0</v>
      </c>
      <c r="T142" s="199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131</v>
      </c>
      <c r="AT142" s="200" t="s">
        <v>127</v>
      </c>
      <c r="AU142" s="200" t="s">
        <v>86</v>
      </c>
      <c r="AY142" s="18" t="s">
        <v>125</v>
      </c>
      <c r="BE142" s="201">
        <f t="shared" si="4"/>
        <v>0</v>
      </c>
      <c r="BF142" s="201">
        <f t="shared" si="5"/>
        <v>0</v>
      </c>
      <c r="BG142" s="201">
        <f t="shared" si="6"/>
        <v>0</v>
      </c>
      <c r="BH142" s="201">
        <f t="shared" si="7"/>
        <v>0</v>
      </c>
      <c r="BI142" s="201">
        <f t="shared" si="8"/>
        <v>0</v>
      </c>
      <c r="BJ142" s="18" t="s">
        <v>84</v>
      </c>
      <c r="BK142" s="201">
        <f t="shared" si="9"/>
        <v>0</v>
      </c>
      <c r="BL142" s="18" t="s">
        <v>131</v>
      </c>
      <c r="BM142" s="200" t="s">
        <v>354</v>
      </c>
    </row>
    <row r="143" spans="1:65" s="2" customFormat="1" ht="24.2" customHeight="1">
      <c r="A143" s="35"/>
      <c r="B143" s="36"/>
      <c r="C143" s="224" t="s">
        <v>8</v>
      </c>
      <c r="D143" s="224" t="s">
        <v>168</v>
      </c>
      <c r="E143" s="225" t="s">
        <v>355</v>
      </c>
      <c r="F143" s="226" t="s">
        <v>356</v>
      </c>
      <c r="G143" s="227" t="s">
        <v>323</v>
      </c>
      <c r="H143" s="228">
        <v>24</v>
      </c>
      <c r="I143" s="229"/>
      <c r="J143" s="230">
        <f t="shared" si="0"/>
        <v>0</v>
      </c>
      <c r="K143" s="231"/>
      <c r="L143" s="232"/>
      <c r="M143" s="233" t="s">
        <v>1</v>
      </c>
      <c r="N143" s="234" t="s">
        <v>41</v>
      </c>
      <c r="O143" s="72"/>
      <c r="P143" s="198">
        <f t="shared" si="1"/>
        <v>0</v>
      </c>
      <c r="Q143" s="198">
        <v>0</v>
      </c>
      <c r="R143" s="198">
        <f t="shared" si="2"/>
        <v>0</v>
      </c>
      <c r="S143" s="198">
        <v>0</v>
      </c>
      <c r="T143" s="199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167</v>
      </c>
      <c r="AT143" s="200" t="s">
        <v>168</v>
      </c>
      <c r="AU143" s="200" t="s">
        <v>86</v>
      </c>
      <c r="AY143" s="18" t="s">
        <v>125</v>
      </c>
      <c r="BE143" s="201">
        <f t="shared" si="4"/>
        <v>0</v>
      </c>
      <c r="BF143" s="201">
        <f t="shared" si="5"/>
        <v>0</v>
      </c>
      <c r="BG143" s="201">
        <f t="shared" si="6"/>
        <v>0</v>
      </c>
      <c r="BH143" s="201">
        <f t="shared" si="7"/>
        <v>0</v>
      </c>
      <c r="BI143" s="201">
        <f t="shared" si="8"/>
        <v>0</v>
      </c>
      <c r="BJ143" s="18" t="s">
        <v>84</v>
      </c>
      <c r="BK143" s="201">
        <f t="shared" si="9"/>
        <v>0</v>
      </c>
      <c r="BL143" s="18" t="s">
        <v>131</v>
      </c>
      <c r="BM143" s="200" t="s">
        <v>357</v>
      </c>
    </row>
    <row r="144" spans="1:65" s="2" customFormat="1" ht="24.2" customHeight="1">
      <c r="A144" s="35"/>
      <c r="B144" s="36"/>
      <c r="C144" s="188" t="s">
        <v>216</v>
      </c>
      <c r="D144" s="188" t="s">
        <v>127</v>
      </c>
      <c r="E144" s="189" t="s">
        <v>358</v>
      </c>
      <c r="F144" s="190" t="s">
        <v>359</v>
      </c>
      <c r="G144" s="191" t="s">
        <v>187</v>
      </c>
      <c r="H144" s="192">
        <v>0.184</v>
      </c>
      <c r="I144" s="193"/>
      <c r="J144" s="194">
        <f t="shared" si="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"/>
        <v>0</v>
      </c>
      <c r="Q144" s="198">
        <v>0</v>
      </c>
      <c r="R144" s="198">
        <f t="shared" si="2"/>
        <v>0</v>
      </c>
      <c r="S144" s="198">
        <v>0</v>
      </c>
      <c r="T144" s="199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131</v>
      </c>
      <c r="AT144" s="200" t="s">
        <v>127</v>
      </c>
      <c r="AU144" s="200" t="s">
        <v>86</v>
      </c>
      <c r="AY144" s="18" t="s">
        <v>125</v>
      </c>
      <c r="BE144" s="201">
        <f t="shared" si="4"/>
        <v>0</v>
      </c>
      <c r="BF144" s="201">
        <f t="shared" si="5"/>
        <v>0</v>
      </c>
      <c r="BG144" s="201">
        <f t="shared" si="6"/>
        <v>0</v>
      </c>
      <c r="BH144" s="201">
        <f t="shared" si="7"/>
        <v>0</v>
      </c>
      <c r="BI144" s="201">
        <f t="shared" si="8"/>
        <v>0</v>
      </c>
      <c r="BJ144" s="18" t="s">
        <v>84</v>
      </c>
      <c r="BK144" s="201">
        <f t="shared" si="9"/>
        <v>0</v>
      </c>
      <c r="BL144" s="18" t="s">
        <v>131</v>
      </c>
      <c r="BM144" s="200" t="s">
        <v>360</v>
      </c>
    </row>
    <row r="145" spans="1:65" s="2" customFormat="1" ht="16.5" customHeight="1">
      <c r="A145" s="35"/>
      <c r="B145" s="36"/>
      <c r="C145" s="224" t="s">
        <v>222</v>
      </c>
      <c r="D145" s="224" t="s">
        <v>168</v>
      </c>
      <c r="E145" s="225" t="s">
        <v>361</v>
      </c>
      <c r="F145" s="226" t="s">
        <v>362</v>
      </c>
      <c r="G145" s="227" t="s">
        <v>187</v>
      </c>
      <c r="H145" s="228">
        <v>0.19</v>
      </c>
      <c r="I145" s="229"/>
      <c r="J145" s="230">
        <f t="shared" si="0"/>
        <v>0</v>
      </c>
      <c r="K145" s="231"/>
      <c r="L145" s="232"/>
      <c r="M145" s="233" t="s">
        <v>1</v>
      </c>
      <c r="N145" s="234" t="s">
        <v>41</v>
      </c>
      <c r="O145" s="72"/>
      <c r="P145" s="198">
        <f t="shared" si="1"/>
        <v>0</v>
      </c>
      <c r="Q145" s="198">
        <v>0</v>
      </c>
      <c r="R145" s="198">
        <f t="shared" si="2"/>
        <v>0</v>
      </c>
      <c r="S145" s="198">
        <v>0</v>
      </c>
      <c r="T145" s="199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167</v>
      </c>
      <c r="AT145" s="200" t="s">
        <v>168</v>
      </c>
      <c r="AU145" s="200" t="s">
        <v>86</v>
      </c>
      <c r="AY145" s="18" t="s">
        <v>125</v>
      </c>
      <c r="BE145" s="201">
        <f t="shared" si="4"/>
        <v>0</v>
      </c>
      <c r="BF145" s="201">
        <f t="shared" si="5"/>
        <v>0</v>
      </c>
      <c r="BG145" s="201">
        <f t="shared" si="6"/>
        <v>0</v>
      </c>
      <c r="BH145" s="201">
        <f t="shared" si="7"/>
        <v>0</v>
      </c>
      <c r="BI145" s="201">
        <f t="shared" si="8"/>
        <v>0</v>
      </c>
      <c r="BJ145" s="18" t="s">
        <v>84</v>
      </c>
      <c r="BK145" s="201">
        <f t="shared" si="9"/>
        <v>0</v>
      </c>
      <c r="BL145" s="18" t="s">
        <v>131</v>
      </c>
      <c r="BM145" s="200" t="s">
        <v>363</v>
      </c>
    </row>
    <row r="146" spans="1:65" s="2" customFormat="1" ht="24.2" customHeight="1">
      <c r="A146" s="35"/>
      <c r="B146" s="36"/>
      <c r="C146" s="188" t="s">
        <v>227</v>
      </c>
      <c r="D146" s="188" t="s">
        <v>127</v>
      </c>
      <c r="E146" s="189" t="s">
        <v>364</v>
      </c>
      <c r="F146" s="190" t="s">
        <v>365</v>
      </c>
      <c r="G146" s="191" t="s">
        <v>187</v>
      </c>
      <c r="H146" s="192">
        <v>0.184</v>
      </c>
      <c r="I146" s="193"/>
      <c r="J146" s="194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131</v>
      </c>
      <c r="AT146" s="200" t="s">
        <v>127</v>
      </c>
      <c r="AU146" s="200" t="s">
        <v>86</v>
      </c>
      <c r="AY146" s="18" t="s">
        <v>125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84</v>
      </c>
      <c r="BK146" s="201">
        <f t="shared" si="9"/>
        <v>0</v>
      </c>
      <c r="BL146" s="18" t="s">
        <v>131</v>
      </c>
      <c r="BM146" s="200" t="s">
        <v>366</v>
      </c>
    </row>
    <row r="147" spans="1:65" s="2" customFormat="1" ht="24.2" customHeight="1">
      <c r="A147" s="35"/>
      <c r="B147" s="36"/>
      <c r="C147" s="188" t="s">
        <v>232</v>
      </c>
      <c r="D147" s="188" t="s">
        <v>127</v>
      </c>
      <c r="E147" s="189" t="s">
        <v>367</v>
      </c>
      <c r="F147" s="190" t="s">
        <v>368</v>
      </c>
      <c r="G147" s="191" t="s">
        <v>219</v>
      </c>
      <c r="H147" s="192">
        <v>9.14</v>
      </c>
      <c r="I147" s="193"/>
      <c r="J147" s="194">
        <f t="shared" si="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131</v>
      </c>
      <c r="AT147" s="200" t="s">
        <v>127</v>
      </c>
      <c r="AU147" s="200" t="s">
        <v>86</v>
      </c>
      <c r="AY147" s="18" t="s">
        <v>125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84</v>
      </c>
      <c r="BK147" s="201">
        <f t="shared" si="9"/>
        <v>0</v>
      </c>
      <c r="BL147" s="18" t="s">
        <v>131</v>
      </c>
      <c r="BM147" s="200" t="s">
        <v>369</v>
      </c>
    </row>
    <row r="148" spans="2:63" s="12" customFormat="1" ht="22.9" customHeight="1">
      <c r="B148" s="172"/>
      <c r="C148" s="173"/>
      <c r="D148" s="174" t="s">
        <v>75</v>
      </c>
      <c r="E148" s="186" t="s">
        <v>370</v>
      </c>
      <c r="F148" s="186" t="s">
        <v>371</v>
      </c>
      <c r="G148" s="173"/>
      <c r="H148" s="173"/>
      <c r="I148" s="176"/>
      <c r="J148" s="187">
        <f>BK148</f>
        <v>0</v>
      </c>
      <c r="K148" s="173"/>
      <c r="L148" s="178"/>
      <c r="M148" s="179"/>
      <c r="N148" s="180"/>
      <c r="O148" s="180"/>
      <c r="P148" s="181">
        <f>SUM(P149:P152)</f>
        <v>0</v>
      </c>
      <c r="Q148" s="180"/>
      <c r="R148" s="181">
        <f>SUM(R149:R152)</f>
        <v>0</v>
      </c>
      <c r="S148" s="180"/>
      <c r="T148" s="182">
        <f>SUM(T149:T152)</f>
        <v>0</v>
      </c>
      <c r="AR148" s="183" t="s">
        <v>84</v>
      </c>
      <c r="AT148" s="184" t="s">
        <v>75</v>
      </c>
      <c r="AU148" s="184" t="s">
        <v>84</v>
      </c>
      <c r="AY148" s="183" t="s">
        <v>125</v>
      </c>
      <c r="BK148" s="185">
        <f>SUM(BK149:BK152)</f>
        <v>0</v>
      </c>
    </row>
    <row r="149" spans="1:65" s="2" customFormat="1" ht="16.5" customHeight="1">
      <c r="A149" s="35"/>
      <c r="B149" s="36"/>
      <c r="C149" s="188" t="s">
        <v>237</v>
      </c>
      <c r="D149" s="188" t="s">
        <v>127</v>
      </c>
      <c r="E149" s="189" t="s">
        <v>227</v>
      </c>
      <c r="F149" s="190" t="s">
        <v>372</v>
      </c>
      <c r="G149" s="191" t="s">
        <v>211</v>
      </c>
      <c r="H149" s="192">
        <v>1</v>
      </c>
      <c r="I149" s="193"/>
      <c r="J149" s="194">
        <f>ROUND(I149*H149,2)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131</v>
      </c>
      <c r="AT149" s="200" t="s">
        <v>127</v>
      </c>
      <c r="AU149" s="200" t="s">
        <v>86</v>
      </c>
      <c r="AY149" s="18" t="s">
        <v>125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8" t="s">
        <v>84</v>
      </c>
      <c r="BK149" s="201">
        <f>ROUND(I149*H149,2)</f>
        <v>0</v>
      </c>
      <c r="BL149" s="18" t="s">
        <v>131</v>
      </c>
      <c r="BM149" s="200" t="s">
        <v>373</v>
      </c>
    </row>
    <row r="150" spans="1:65" s="2" customFormat="1" ht="24.2" customHeight="1">
      <c r="A150" s="35"/>
      <c r="B150" s="36"/>
      <c r="C150" s="188" t="s">
        <v>7</v>
      </c>
      <c r="D150" s="188" t="s">
        <v>127</v>
      </c>
      <c r="E150" s="189" t="s">
        <v>358</v>
      </c>
      <c r="F150" s="190" t="s">
        <v>359</v>
      </c>
      <c r="G150" s="191" t="s">
        <v>187</v>
      </c>
      <c r="H150" s="192">
        <v>0.1</v>
      </c>
      <c r="I150" s="193"/>
      <c r="J150" s="194">
        <f>ROUND(I150*H150,2)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131</v>
      </c>
      <c r="AT150" s="200" t="s">
        <v>127</v>
      </c>
      <c r="AU150" s="200" t="s">
        <v>86</v>
      </c>
      <c r="AY150" s="18" t="s">
        <v>125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8" t="s">
        <v>84</v>
      </c>
      <c r="BK150" s="201">
        <f>ROUND(I150*H150,2)</f>
        <v>0</v>
      </c>
      <c r="BL150" s="18" t="s">
        <v>131</v>
      </c>
      <c r="BM150" s="200" t="s">
        <v>374</v>
      </c>
    </row>
    <row r="151" spans="1:65" s="2" customFormat="1" ht="24.2" customHeight="1">
      <c r="A151" s="35"/>
      <c r="B151" s="36"/>
      <c r="C151" s="188" t="s">
        <v>244</v>
      </c>
      <c r="D151" s="188" t="s">
        <v>127</v>
      </c>
      <c r="E151" s="189" t="s">
        <v>364</v>
      </c>
      <c r="F151" s="190" t="s">
        <v>365</v>
      </c>
      <c r="G151" s="191" t="s">
        <v>187</v>
      </c>
      <c r="H151" s="192">
        <v>0.1</v>
      </c>
      <c r="I151" s="193"/>
      <c r="J151" s="194">
        <f>ROUND(I151*H151,2)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131</v>
      </c>
      <c r="AT151" s="200" t="s">
        <v>127</v>
      </c>
      <c r="AU151" s="200" t="s">
        <v>86</v>
      </c>
      <c r="AY151" s="18" t="s">
        <v>125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8" t="s">
        <v>84</v>
      </c>
      <c r="BK151" s="201">
        <f>ROUND(I151*H151,2)</f>
        <v>0</v>
      </c>
      <c r="BL151" s="18" t="s">
        <v>131</v>
      </c>
      <c r="BM151" s="200" t="s">
        <v>375</v>
      </c>
    </row>
    <row r="152" spans="1:65" s="2" customFormat="1" ht="16.5" customHeight="1">
      <c r="A152" s="35"/>
      <c r="B152" s="36"/>
      <c r="C152" s="224" t="s">
        <v>250</v>
      </c>
      <c r="D152" s="224" t="s">
        <v>168</v>
      </c>
      <c r="E152" s="225" t="s">
        <v>232</v>
      </c>
      <c r="F152" s="226" t="s">
        <v>362</v>
      </c>
      <c r="G152" s="227" t="s">
        <v>187</v>
      </c>
      <c r="H152" s="228">
        <v>0.1</v>
      </c>
      <c r="I152" s="229"/>
      <c r="J152" s="230">
        <f>ROUND(I152*H152,2)</f>
        <v>0</v>
      </c>
      <c r="K152" s="231"/>
      <c r="L152" s="232"/>
      <c r="M152" s="233" t="s">
        <v>1</v>
      </c>
      <c r="N152" s="234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167</v>
      </c>
      <c r="AT152" s="200" t="s">
        <v>168</v>
      </c>
      <c r="AU152" s="200" t="s">
        <v>86</v>
      </c>
      <c r="AY152" s="18" t="s">
        <v>125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8" t="s">
        <v>84</v>
      </c>
      <c r="BK152" s="201">
        <f>ROUND(I152*H152,2)</f>
        <v>0</v>
      </c>
      <c r="BL152" s="18" t="s">
        <v>131</v>
      </c>
      <c r="BM152" s="200" t="s">
        <v>376</v>
      </c>
    </row>
    <row r="153" spans="2:63" s="12" customFormat="1" ht="22.9" customHeight="1">
      <c r="B153" s="172"/>
      <c r="C153" s="173"/>
      <c r="D153" s="174" t="s">
        <v>75</v>
      </c>
      <c r="E153" s="186" t="s">
        <v>377</v>
      </c>
      <c r="F153" s="186" t="s">
        <v>378</v>
      </c>
      <c r="G153" s="173"/>
      <c r="H153" s="173"/>
      <c r="I153" s="176"/>
      <c r="J153" s="187">
        <f>BK153</f>
        <v>0</v>
      </c>
      <c r="K153" s="173"/>
      <c r="L153" s="178"/>
      <c r="M153" s="179"/>
      <c r="N153" s="180"/>
      <c r="O153" s="180"/>
      <c r="P153" s="181">
        <f>P154+P167+P169+P174</f>
        <v>0</v>
      </c>
      <c r="Q153" s="180"/>
      <c r="R153" s="181">
        <f>R154+R167+R169+R174</f>
        <v>0</v>
      </c>
      <c r="S153" s="180"/>
      <c r="T153" s="182">
        <f>T154+T167+T169+T174</f>
        <v>0</v>
      </c>
      <c r="AR153" s="183" t="s">
        <v>84</v>
      </c>
      <c r="AT153" s="184" t="s">
        <v>75</v>
      </c>
      <c r="AU153" s="184" t="s">
        <v>84</v>
      </c>
      <c r="AY153" s="183" t="s">
        <v>125</v>
      </c>
      <c r="BK153" s="185">
        <f>BK154+BK167+BK169+BK174</f>
        <v>0</v>
      </c>
    </row>
    <row r="154" spans="2:63" s="12" customFormat="1" ht="20.85" customHeight="1">
      <c r="B154" s="172"/>
      <c r="C154" s="173"/>
      <c r="D154" s="174" t="s">
        <v>75</v>
      </c>
      <c r="E154" s="186" t="s">
        <v>379</v>
      </c>
      <c r="F154" s="186" t="s">
        <v>380</v>
      </c>
      <c r="G154" s="173"/>
      <c r="H154" s="173"/>
      <c r="I154" s="176"/>
      <c r="J154" s="187">
        <f>BK154</f>
        <v>0</v>
      </c>
      <c r="K154" s="173"/>
      <c r="L154" s="178"/>
      <c r="M154" s="179"/>
      <c r="N154" s="180"/>
      <c r="O154" s="180"/>
      <c r="P154" s="181">
        <f>SUM(P155:P166)</f>
        <v>0</v>
      </c>
      <c r="Q154" s="180"/>
      <c r="R154" s="181">
        <f>SUM(R155:R166)</f>
        <v>0</v>
      </c>
      <c r="S154" s="180"/>
      <c r="T154" s="182">
        <f>SUM(T155:T166)</f>
        <v>0</v>
      </c>
      <c r="AR154" s="183" t="s">
        <v>84</v>
      </c>
      <c r="AT154" s="184" t="s">
        <v>75</v>
      </c>
      <c r="AU154" s="184" t="s">
        <v>86</v>
      </c>
      <c r="AY154" s="183" t="s">
        <v>125</v>
      </c>
      <c r="BK154" s="185">
        <f>SUM(BK155:BK166)</f>
        <v>0</v>
      </c>
    </row>
    <row r="155" spans="1:65" s="2" customFormat="1" ht="24.2" customHeight="1">
      <c r="A155" s="35"/>
      <c r="B155" s="36"/>
      <c r="C155" s="188" t="s">
        <v>258</v>
      </c>
      <c r="D155" s="188" t="s">
        <v>127</v>
      </c>
      <c r="E155" s="189" t="s">
        <v>381</v>
      </c>
      <c r="F155" s="190" t="s">
        <v>382</v>
      </c>
      <c r="G155" s="191" t="s">
        <v>323</v>
      </c>
      <c r="H155" s="192">
        <v>27</v>
      </c>
      <c r="I155" s="193"/>
      <c r="J155" s="194">
        <f aca="true" t="shared" si="10" ref="J155:J166">ROUND(I155*H155,2)</f>
        <v>0</v>
      </c>
      <c r="K155" s="195"/>
      <c r="L155" s="40"/>
      <c r="M155" s="196" t="s">
        <v>1</v>
      </c>
      <c r="N155" s="197" t="s">
        <v>41</v>
      </c>
      <c r="O155" s="72"/>
      <c r="P155" s="198">
        <f aca="true" t="shared" si="11" ref="P155:P166">O155*H155</f>
        <v>0</v>
      </c>
      <c r="Q155" s="198">
        <v>0</v>
      </c>
      <c r="R155" s="198">
        <f aca="true" t="shared" si="12" ref="R155:R166">Q155*H155</f>
        <v>0</v>
      </c>
      <c r="S155" s="198">
        <v>0</v>
      </c>
      <c r="T155" s="199">
        <f aca="true" t="shared" si="13" ref="T155:T166"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131</v>
      </c>
      <c r="AT155" s="200" t="s">
        <v>127</v>
      </c>
      <c r="AU155" s="200" t="s">
        <v>140</v>
      </c>
      <c r="AY155" s="18" t="s">
        <v>125</v>
      </c>
      <c r="BE155" s="201">
        <f aca="true" t="shared" si="14" ref="BE155:BE166">IF(N155="základní",J155,0)</f>
        <v>0</v>
      </c>
      <c r="BF155" s="201">
        <f aca="true" t="shared" si="15" ref="BF155:BF166">IF(N155="snížená",J155,0)</f>
        <v>0</v>
      </c>
      <c r="BG155" s="201">
        <f aca="true" t="shared" si="16" ref="BG155:BG166">IF(N155="zákl. přenesená",J155,0)</f>
        <v>0</v>
      </c>
      <c r="BH155" s="201">
        <f aca="true" t="shared" si="17" ref="BH155:BH166">IF(N155="sníž. přenesená",J155,0)</f>
        <v>0</v>
      </c>
      <c r="BI155" s="201">
        <f aca="true" t="shared" si="18" ref="BI155:BI166">IF(N155="nulová",J155,0)</f>
        <v>0</v>
      </c>
      <c r="BJ155" s="18" t="s">
        <v>84</v>
      </c>
      <c r="BK155" s="201">
        <f aca="true" t="shared" si="19" ref="BK155:BK166">ROUND(I155*H155,2)</f>
        <v>0</v>
      </c>
      <c r="BL155" s="18" t="s">
        <v>131</v>
      </c>
      <c r="BM155" s="200" t="s">
        <v>383</v>
      </c>
    </row>
    <row r="156" spans="1:65" s="2" customFormat="1" ht="16.5" customHeight="1">
      <c r="A156" s="35"/>
      <c r="B156" s="36"/>
      <c r="C156" s="224" t="s">
        <v>271</v>
      </c>
      <c r="D156" s="224" t="s">
        <v>168</v>
      </c>
      <c r="E156" s="225" t="s">
        <v>7</v>
      </c>
      <c r="F156" s="226" t="s">
        <v>384</v>
      </c>
      <c r="G156" s="227" t="s">
        <v>323</v>
      </c>
      <c r="H156" s="228">
        <v>27</v>
      </c>
      <c r="I156" s="229"/>
      <c r="J156" s="230">
        <f t="shared" si="10"/>
        <v>0</v>
      </c>
      <c r="K156" s="231"/>
      <c r="L156" s="232"/>
      <c r="M156" s="233" t="s">
        <v>1</v>
      </c>
      <c r="N156" s="234" t="s">
        <v>41</v>
      </c>
      <c r="O156" s="72"/>
      <c r="P156" s="198">
        <f t="shared" si="11"/>
        <v>0</v>
      </c>
      <c r="Q156" s="198">
        <v>0</v>
      </c>
      <c r="R156" s="198">
        <f t="shared" si="12"/>
        <v>0</v>
      </c>
      <c r="S156" s="198">
        <v>0</v>
      </c>
      <c r="T156" s="199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167</v>
      </c>
      <c r="AT156" s="200" t="s">
        <v>168</v>
      </c>
      <c r="AU156" s="200" t="s">
        <v>140</v>
      </c>
      <c r="AY156" s="18" t="s">
        <v>125</v>
      </c>
      <c r="BE156" s="201">
        <f t="shared" si="14"/>
        <v>0</v>
      </c>
      <c r="BF156" s="201">
        <f t="shared" si="15"/>
        <v>0</v>
      </c>
      <c r="BG156" s="201">
        <f t="shared" si="16"/>
        <v>0</v>
      </c>
      <c r="BH156" s="201">
        <f t="shared" si="17"/>
        <v>0</v>
      </c>
      <c r="BI156" s="201">
        <f t="shared" si="18"/>
        <v>0</v>
      </c>
      <c r="BJ156" s="18" t="s">
        <v>84</v>
      </c>
      <c r="BK156" s="201">
        <f t="shared" si="19"/>
        <v>0</v>
      </c>
      <c r="BL156" s="18" t="s">
        <v>131</v>
      </c>
      <c r="BM156" s="200" t="s">
        <v>385</v>
      </c>
    </row>
    <row r="157" spans="1:65" s="2" customFormat="1" ht="24.2" customHeight="1">
      <c r="A157" s="35"/>
      <c r="B157" s="36"/>
      <c r="C157" s="188" t="s">
        <v>277</v>
      </c>
      <c r="D157" s="188" t="s">
        <v>127</v>
      </c>
      <c r="E157" s="189" t="s">
        <v>352</v>
      </c>
      <c r="F157" s="190" t="s">
        <v>353</v>
      </c>
      <c r="G157" s="191" t="s">
        <v>130</v>
      </c>
      <c r="H157" s="192">
        <v>23.7</v>
      </c>
      <c r="I157" s="193"/>
      <c r="J157" s="194">
        <f t="shared" si="1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11"/>
        <v>0</v>
      </c>
      <c r="Q157" s="198">
        <v>0</v>
      </c>
      <c r="R157" s="198">
        <f t="shared" si="12"/>
        <v>0</v>
      </c>
      <c r="S157" s="198">
        <v>0</v>
      </c>
      <c r="T157" s="199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131</v>
      </c>
      <c r="AT157" s="200" t="s">
        <v>127</v>
      </c>
      <c r="AU157" s="200" t="s">
        <v>140</v>
      </c>
      <c r="AY157" s="18" t="s">
        <v>125</v>
      </c>
      <c r="BE157" s="201">
        <f t="shared" si="14"/>
        <v>0</v>
      </c>
      <c r="BF157" s="201">
        <f t="shared" si="15"/>
        <v>0</v>
      </c>
      <c r="BG157" s="201">
        <f t="shared" si="16"/>
        <v>0</v>
      </c>
      <c r="BH157" s="201">
        <f t="shared" si="17"/>
        <v>0</v>
      </c>
      <c r="BI157" s="201">
        <f t="shared" si="18"/>
        <v>0</v>
      </c>
      <c r="BJ157" s="18" t="s">
        <v>84</v>
      </c>
      <c r="BK157" s="201">
        <f t="shared" si="19"/>
        <v>0</v>
      </c>
      <c r="BL157" s="18" t="s">
        <v>131</v>
      </c>
      <c r="BM157" s="200" t="s">
        <v>386</v>
      </c>
    </row>
    <row r="158" spans="1:65" s="2" customFormat="1" ht="24.2" customHeight="1">
      <c r="A158" s="35"/>
      <c r="B158" s="36"/>
      <c r="C158" s="224" t="s">
        <v>282</v>
      </c>
      <c r="D158" s="224" t="s">
        <v>168</v>
      </c>
      <c r="E158" s="225" t="s">
        <v>244</v>
      </c>
      <c r="F158" s="226" t="s">
        <v>387</v>
      </c>
      <c r="G158" s="227" t="s">
        <v>323</v>
      </c>
      <c r="H158" s="228">
        <v>10</v>
      </c>
      <c r="I158" s="229"/>
      <c r="J158" s="230">
        <f t="shared" si="10"/>
        <v>0</v>
      </c>
      <c r="K158" s="231"/>
      <c r="L158" s="232"/>
      <c r="M158" s="233" t="s">
        <v>1</v>
      </c>
      <c r="N158" s="234" t="s">
        <v>41</v>
      </c>
      <c r="O158" s="72"/>
      <c r="P158" s="198">
        <f t="shared" si="11"/>
        <v>0</v>
      </c>
      <c r="Q158" s="198">
        <v>0</v>
      </c>
      <c r="R158" s="198">
        <f t="shared" si="12"/>
        <v>0</v>
      </c>
      <c r="S158" s="198">
        <v>0</v>
      </c>
      <c r="T158" s="199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167</v>
      </c>
      <c r="AT158" s="200" t="s">
        <v>168</v>
      </c>
      <c r="AU158" s="200" t="s">
        <v>140</v>
      </c>
      <c r="AY158" s="18" t="s">
        <v>125</v>
      </c>
      <c r="BE158" s="201">
        <f t="shared" si="14"/>
        <v>0</v>
      </c>
      <c r="BF158" s="201">
        <f t="shared" si="15"/>
        <v>0</v>
      </c>
      <c r="BG158" s="201">
        <f t="shared" si="16"/>
        <v>0</v>
      </c>
      <c r="BH158" s="201">
        <f t="shared" si="17"/>
        <v>0</v>
      </c>
      <c r="BI158" s="201">
        <f t="shared" si="18"/>
        <v>0</v>
      </c>
      <c r="BJ158" s="18" t="s">
        <v>84</v>
      </c>
      <c r="BK158" s="201">
        <f t="shared" si="19"/>
        <v>0</v>
      </c>
      <c r="BL158" s="18" t="s">
        <v>131</v>
      </c>
      <c r="BM158" s="200" t="s">
        <v>388</v>
      </c>
    </row>
    <row r="159" spans="1:65" s="2" customFormat="1" ht="33" customHeight="1">
      <c r="A159" s="35"/>
      <c r="B159" s="36"/>
      <c r="C159" s="188" t="s">
        <v>290</v>
      </c>
      <c r="D159" s="188" t="s">
        <v>127</v>
      </c>
      <c r="E159" s="189" t="s">
        <v>389</v>
      </c>
      <c r="F159" s="190" t="s">
        <v>390</v>
      </c>
      <c r="G159" s="191" t="s">
        <v>219</v>
      </c>
      <c r="H159" s="192">
        <v>0.001</v>
      </c>
      <c r="I159" s="193"/>
      <c r="J159" s="194">
        <f t="shared" si="10"/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si="11"/>
        <v>0</v>
      </c>
      <c r="Q159" s="198">
        <v>0</v>
      </c>
      <c r="R159" s="198">
        <f t="shared" si="12"/>
        <v>0</v>
      </c>
      <c r="S159" s="198">
        <v>0</v>
      </c>
      <c r="T159" s="199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131</v>
      </c>
      <c r="AT159" s="200" t="s">
        <v>127</v>
      </c>
      <c r="AU159" s="200" t="s">
        <v>140</v>
      </c>
      <c r="AY159" s="18" t="s">
        <v>125</v>
      </c>
      <c r="BE159" s="201">
        <f t="shared" si="14"/>
        <v>0</v>
      </c>
      <c r="BF159" s="201">
        <f t="shared" si="15"/>
        <v>0</v>
      </c>
      <c r="BG159" s="201">
        <f t="shared" si="16"/>
        <v>0</v>
      </c>
      <c r="BH159" s="201">
        <f t="shared" si="17"/>
        <v>0</v>
      </c>
      <c r="BI159" s="201">
        <f t="shared" si="18"/>
        <v>0</v>
      </c>
      <c r="BJ159" s="18" t="s">
        <v>84</v>
      </c>
      <c r="BK159" s="201">
        <f t="shared" si="19"/>
        <v>0</v>
      </c>
      <c r="BL159" s="18" t="s">
        <v>131</v>
      </c>
      <c r="BM159" s="200" t="s">
        <v>391</v>
      </c>
    </row>
    <row r="160" spans="1:65" s="2" customFormat="1" ht="16.5" customHeight="1">
      <c r="A160" s="35"/>
      <c r="B160" s="36"/>
      <c r="C160" s="224" t="s">
        <v>298</v>
      </c>
      <c r="D160" s="224" t="s">
        <v>168</v>
      </c>
      <c r="E160" s="225" t="s">
        <v>237</v>
      </c>
      <c r="F160" s="226" t="s">
        <v>347</v>
      </c>
      <c r="G160" s="227" t="s">
        <v>261</v>
      </c>
      <c r="H160" s="228">
        <v>1</v>
      </c>
      <c r="I160" s="229"/>
      <c r="J160" s="230">
        <f t="shared" si="10"/>
        <v>0</v>
      </c>
      <c r="K160" s="231"/>
      <c r="L160" s="232"/>
      <c r="M160" s="233" t="s">
        <v>1</v>
      </c>
      <c r="N160" s="234" t="s">
        <v>41</v>
      </c>
      <c r="O160" s="72"/>
      <c r="P160" s="198">
        <f t="shared" si="11"/>
        <v>0</v>
      </c>
      <c r="Q160" s="198">
        <v>0</v>
      </c>
      <c r="R160" s="198">
        <f t="shared" si="12"/>
        <v>0</v>
      </c>
      <c r="S160" s="198">
        <v>0</v>
      </c>
      <c r="T160" s="199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167</v>
      </c>
      <c r="AT160" s="200" t="s">
        <v>168</v>
      </c>
      <c r="AU160" s="200" t="s">
        <v>140</v>
      </c>
      <c r="AY160" s="18" t="s">
        <v>125</v>
      </c>
      <c r="BE160" s="201">
        <f t="shared" si="14"/>
        <v>0</v>
      </c>
      <c r="BF160" s="201">
        <f t="shared" si="15"/>
        <v>0</v>
      </c>
      <c r="BG160" s="201">
        <f t="shared" si="16"/>
        <v>0</v>
      </c>
      <c r="BH160" s="201">
        <f t="shared" si="17"/>
        <v>0</v>
      </c>
      <c r="BI160" s="201">
        <f t="shared" si="18"/>
        <v>0</v>
      </c>
      <c r="BJ160" s="18" t="s">
        <v>84</v>
      </c>
      <c r="BK160" s="201">
        <f t="shared" si="19"/>
        <v>0</v>
      </c>
      <c r="BL160" s="18" t="s">
        <v>131</v>
      </c>
      <c r="BM160" s="200" t="s">
        <v>392</v>
      </c>
    </row>
    <row r="161" spans="1:65" s="2" customFormat="1" ht="33" customHeight="1">
      <c r="A161" s="35"/>
      <c r="B161" s="36"/>
      <c r="C161" s="188" t="s">
        <v>393</v>
      </c>
      <c r="D161" s="188" t="s">
        <v>127</v>
      </c>
      <c r="E161" s="189" t="s">
        <v>394</v>
      </c>
      <c r="F161" s="190" t="s">
        <v>395</v>
      </c>
      <c r="G161" s="191" t="s">
        <v>130</v>
      </c>
      <c r="H161" s="192">
        <v>142.2</v>
      </c>
      <c r="I161" s="193"/>
      <c r="J161" s="194">
        <f t="shared" si="1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11"/>
        <v>0</v>
      </c>
      <c r="Q161" s="198">
        <v>0</v>
      </c>
      <c r="R161" s="198">
        <f t="shared" si="12"/>
        <v>0</v>
      </c>
      <c r="S161" s="198">
        <v>0</v>
      </c>
      <c r="T161" s="199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131</v>
      </c>
      <c r="AT161" s="200" t="s">
        <v>127</v>
      </c>
      <c r="AU161" s="200" t="s">
        <v>140</v>
      </c>
      <c r="AY161" s="18" t="s">
        <v>125</v>
      </c>
      <c r="BE161" s="201">
        <f t="shared" si="14"/>
        <v>0</v>
      </c>
      <c r="BF161" s="201">
        <f t="shared" si="15"/>
        <v>0</v>
      </c>
      <c r="BG161" s="201">
        <f t="shared" si="16"/>
        <v>0</v>
      </c>
      <c r="BH161" s="201">
        <f t="shared" si="17"/>
        <v>0</v>
      </c>
      <c r="BI161" s="201">
        <f t="shared" si="18"/>
        <v>0</v>
      </c>
      <c r="BJ161" s="18" t="s">
        <v>84</v>
      </c>
      <c r="BK161" s="201">
        <f t="shared" si="19"/>
        <v>0</v>
      </c>
      <c r="BL161" s="18" t="s">
        <v>131</v>
      </c>
      <c r="BM161" s="200" t="s">
        <v>396</v>
      </c>
    </row>
    <row r="162" spans="1:65" s="2" customFormat="1" ht="33" customHeight="1">
      <c r="A162" s="35"/>
      <c r="B162" s="36"/>
      <c r="C162" s="188" t="s">
        <v>397</v>
      </c>
      <c r="D162" s="188" t="s">
        <v>127</v>
      </c>
      <c r="E162" s="189" t="s">
        <v>398</v>
      </c>
      <c r="F162" s="190" t="s">
        <v>399</v>
      </c>
      <c r="G162" s="191" t="s">
        <v>130</v>
      </c>
      <c r="H162" s="192">
        <v>55.2</v>
      </c>
      <c r="I162" s="193"/>
      <c r="J162" s="194">
        <f t="shared" si="1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11"/>
        <v>0</v>
      </c>
      <c r="Q162" s="198">
        <v>0</v>
      </c>
      <c r="R162" s="198">
        <f t="shared" si="12"/>
        <v>0</v>
      </c>
      <c r="S162" s="198">
        <v>0</v>
      </c>
      <c r="T162" s="199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131</v>
      </c>
      <c r="AT162" s="200" t="s">
        <v>127</v>
      </c>
      <c r="AU162" s="200" t="s">
        <v>140</v>
      </c>
      <c r="AY162" s="18" t="s">
        <v>125</v>
      </c>
      <c r="BE162" s="201">
        <f t="shared" si="14"/>
        <v>0</v>
      </c>
      <c r="BF162" s="201">
        <f t="shared" si="15"/>
        <v>0</v>
      </c>
      <c r="BG162" s="201">
        <f t="shared" si="16"/>
        <v>0</v>
      </c>
      <c r="BH162" s="201">
        <f t="shared" si="17"/>
        <v>0</v>
      </c>
      <c r="BI162" s="201">
        <f t="shared" si="18"/>
        <v>0</v>
      </c>
      <c r="BJ162" s="18" t="s">
        <v>84</v>
      </c>
      <c r="BK162" s="201">
        <f t="shared" si="19"/>
        <v>0</v>
      </c>
      <c r="BL162" s="18" t="s">
        <v>131</v>
      </c>
      <c r="BM162" s="200" t="s">
        <v>400</v>
      </c>
    </row>
    <row r="163" spans="1:65" s="2" customFormat="1" ht="24.2" customHeight="1">
      <c r="A163" s="35"/>
      <c r="B163" s="36"/>
      <c r="C163" s="188" t="s">
        <v>274</v>
      </c>
      <c r="D163" s="188" t="s">
        <v>127</v>
      </c>
      <c r="E163" s="189" t="s">
        <v>358</v>
      </c>
      <c r="F163" s="190" t="s">
        <v>359</v>
      </c>
      <c r="G163" s="191" t="s">
        <v>187</v>
      </c>
      <c r="H163" s="192">
        <v>2.208</v>
      </c>
      <c r="I163" s="193"/>
      <c r="J163" s="194">
        <f t="shared" si="1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11"/>
        <v>0</v>
      </c>
      <c r="Q163" s="198">
        <v>0</v>
      </c>
      <c r="R163" s="198">
        <f t="shared" si="12"/>
        <v>0</v>
      </c>
      <c r="S163" s="198">
        <v>0</v>
      </c>
      <c r="T163" s="199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131</v>
      </c>
      <c r="AT163" s="200" t="s">
        <v>127</v>
      </c>
      <c r="AU163" s="200" t="s">
        <v>140</v>
      </c>
      <c r="AY163" s="18" t="s">
        <v>125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18" t="s">
        <v>84</v>
      </c>
      <c r="BK163" s="201">
        <f t="shared" si="19"/>
        <v>0</v>
      </c>
      <c r="BL163" s="18" t="s">
        <v>131</v>
      </c>
      <c r="BM163" s="200" t="s">
        <v>401</v>
      </c>
    </row>
    <row r="164" spans="1:65" s="2" customFormat="1" ht="24.2" customHeight="1">
      <c r="A164" s="35"/>
      <c r="B164" s="36"/>
      <c r="C164" s="188" t="s">
        <v>402</v>
      </c>
      <c r="D164" s="188" t="s">
        <v>127</v>
      </c>
      <c r="E164" s="189" t="s">
        <v>364</v>
      </c>
      <c r="F164" s="190" t="s">
        <v>365</v>
      </c>
      <c r="G164" s="191" t="s">
        <v>187</v>
      </c>
      <c r="H164" s="192">
        <v>2.208</v>
      </c>
      <c r="I164" s="193"/>
      <c r="J164" s="194">
        <f t="shared" si="10"/>
        <v>0</v>
      </c>
      <c r="K164" s="195"/>
      <c r="L164" s="40"/>
      <c r="M164" s="196" t="s">
        <v>1</v>
      </c>
      <c r="N164" s="197" t="s">
        <v>41</v>
      </c>
      <c r="O164" s="72"/>
      <c r="P164" s="198">
        <f t="shared" si="11"/>
        <v>0</v>
      </c>
      <c r="Q164" s="198">
        <v>0</v>
      </c>
      <c r="R164" s="198">
        <f t="shared" si="12"/>
        <v>0</v>
      </c>
      <c r="S164" s="198">
        <v>0</v>
      </c>
      <c r="T164" s="199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131</v>
      </c>
      <c r="AT164" s="200" t="s">
        <v>127</v>
      </c>
      <c r="AU164" s="200" t="s">
        <v>140</v>
      </c>
      <c r="AY164" s="18" t="s">
        <v>125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18" t="s">
        <v>84</v>
      </c>
      <c r="BK164" s="201">
        <f t="shared" si="19"/>
        <v>0</v>
      </c>
      <c r="BL164" s="18" t="s">
        <v>131</v>
      </c>
      <c r="BM164" s="200" t="s">
        <v>403</v>
      </c>
    </row>
    <row r="165" spans="1:65" s="2" customFormat="1" ht="16.5" customHeight="1">
      <c r="A165" s="35"/>
      <c r="B165" s="36"/>
      <c r="C165" s="224" t="s">
        <v>404</v>
      </c>
      <c r="D165" s="224" t="s">
        <v>168</v>
      </c>
      <c r="E165" s="225" t="s">
        <v>250</v>
      </c>
      <c r="F165" s="226" t="s">
        <v>362</v>
      </c>
      <c r="G165" s="227" t="s">
        <v>187</v>
      </c>
      <c r="H165" s="228">
        <v>2.274</v>
      </c>
      <c r="I165" s="229"/>
      <c r="J165" s="230">
        <f t="shared" si="10"/>
        <v>0</v>
      </c>
      <c r="K165" s="231"/>
      <c r="L165" s="232"/>
      <c r="M165" s="233" t="s">
        <v>1</v>
      </c>
      <c r="N165" s="234" t="s">
        <v>41</v>
      </c>
      <c r="O165" s="72"/>
      <c r="P165" s="198">
        <f t="shared" si="11"/>
        <v>0</v>
      </c>
      <c r="Q165" s="198">
        <v>0</v>
      </c>
      <c r="R165" s="198">
        <f t="shared" si="12"/>
        <v>0</v>
      </c>
      <c r="S165" s="198">
        <v>0</v>
      </c>
      <c r="T165" s="199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167</v>
      </c>
      <c r="AT165" s="200" t="s">
        <v>168</v>
      </c>
      <c r="AU165" s="200" t="s">
        <v>140</v>
      </c>
      <c r="AY165" s="18" t="s">
        <v>125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18" t="s">
        <v>84</v>
      </c>
      <c r="BK165" s="201">
        <f t="shared" si="19"/>
        <v>0</v>
      </c>
      <c r="BL165" s="18" t="s">
        <v>131</v>
      </c>
      <c r="BM165" s="200" t="s">
        <v>405</v>
      </c>
    </row>
    <row r="166" spans="1:65" s="2" customFormat="1" ht="24.2" customHeight="1">
      <c r="A166" s="35"/>
      <c r="B166" s="36"/>
      <c r="C166" s="188" t="s">
        <v>406</v>
      </c>
      <c r="D166" s="188" t="s">
        <v>127</v>
      </c>
      <c r="E166" s="189" t="s">
        <v>258</v>
      </c>
      <c r="F166" s="190" t="s">
        <v>407</v>
      </c>
      <c r="G166" s="191" t="s">
        <v>211</v>
      </c>
      <c r="H166" s="192">
        <v>6</v>
      </c>
      <c r="I166" s="193"/>
      <c r="J166" s="194">
        <f t="shared" si="1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99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131</v>
      </c>
      <c r="AT166" s="200" t="s">
        <v>127</v>
      </c>
      <c r="AU166" s="200" t="s">
        <v>140</v>
      </c>
      <c r="AY166" s="18" t="s">
        <v>125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18" t="s">
        <v>84</v>
      </c>
      <c r="BK166" s="201">
        <f t="shared" si="19"/>
        <v>0</v>
      </c>
      <c r="BL166" s="18" t="s">
        <v>131</v>
      </c>
      <c r="BM166" s="200" t="s">
        <v>408</v>
      </c>
    </row>
    <row r="167" spans="2:63" s="12" customFormat="1" ht="20.85" customHeight="1">
      <c r="B167" s="172"/>
      <c r="C167" s="173"/>
      <c r="D167" s="174" t="s">
        <v>75</v>
      </c>
      <c r="E167" s="186" t="s">
        <v>409</v>
      </c>
      <c r="F167" s="186" t="s">
        <v>410</v>
      </c>
      <c r="G167" s="173"/>
      <c r="H167" s="173"/>
      <c r="I167" s="176"/>
      <c r="J167" s="187">
        <f>BK167</f>
        <v>0</v>
      </c>
      <c r="K167" s="173"/>
      <c r="L167" s="178"/>
      <c r="M167" s="179"/>
      <c r="N167" s="180"/>
      <c r="O167" s="180"/>
      <c r="P167" s="181">
        <f>P168</f>
        <v>0</v>
      </c>
      <c r="Q167" s="180"/>
      <c r="R167" s="181">
        <f>R168</f>
        <v>0</v>
      </c>
      <c r="S167" s="180"/>
      <c r="T167" s="182">
        <f>T168</f>
        <v>0</v>
      </c>
      <c r="AR167" s="183" t="s">
        <v>84</v>
      </c>
      <c r="AT167" s="184" t="s">
        <v>75</v>
      </c>
      <c r="AU167" s="184" t="s">
        <v>86</v>
      </c>
      <c r="AY167" s="183" t="s">
        <v>125</v>
      </c>
      <c r="BK167" s="185">
        <f>BK168</f>
        <v>0</v>
      </c>
    </row>
    <row r="168" spans="1:65" s="2" customFormat="1" ht="16.5" customHeight="1">
      <c r="A168" s="35"/>
      <c r="B168" s="36"/>
      <c r="C168" s="188" t="s">
        <v>411</v>
      </c>
      <c r="D168" s="188" t="s">
        <v>127</v>
      </c>
      <c r="E168" s="189" t="s">
        <v>271</v>
      </c>
      <c r="F168" s="190" t="s">
        <v>412</v>
      </c>
      <c r="G168" s="191" t="s">
        <v>413</v>
      </c>
      <c r="H168" s="192">
        <v>4</v>
      </c>
      <c r="I168" s="193"/>
      <c r="J168" s="194">
        <f>ROUND(I168*H168,2)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131</v>
      </c>
      <c r="AT168" s="200" t="s">
        <v>127</v>
      </c>
      <c r="AU168" s="200" t="s">
        <v>140</v>
      </c>
      <c r="AY168" s="18" t="s">
        <v>125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8" t="s">
        <v>84</v>
      </c>
      <c r="BK168" s="201">
        <f>ROUND(I168*H168,2)</f>
        <v>0</v>
      </c>
      <c r="BL168" s="18" t="s">
        <v>131</v>
      </c>
      <c r="BM168" s="200" t="s">
        <v>414</v>
      </c>
    </row>
    <row r="169" spans="2:63" s="12" customFormat="1" ht="20.85" customHeight="1">
      <c r="B169" s="172"/>
      <c r="C169" s="173"/>
      <c r="D169" s="174" t="s">
        <v>75</v>
      </c>
      <c r="E169" s="186" t="s">
        <v>415</v>
      </c>
      <c r="F169" s="186" t="s">
        <v>416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SUM(P170:P173)</f>
        <v>0</v>
      </c>
      <c r="Q169" s="180"/>
      <c r="R169" s="181">
        <f>SUM(R170:R173)</f>
        <v>0</v>
      </c>
      <c r="S169" s="180"/>
      <c r="T169" s="182">
        <f>SUM(T170:T173)</f>
        <v>0</v>
      </c>
      <c r="AR169" s="183" t="s">
        <v>84</v>
      </c>
      <c r="AT169" s="184" t="s">
        <v>75</v>
      </c>
      <c r="AU169" s="184" t="s">
        <v>86</v>
      </c>
      <c r="AY169" s="183" t="s">
        <v>125</v>
      </c>
      <c r="BK169" s="185">
        <f>SUM(BK170:BK173)</f>
        <v>0</v>
      </c>
    </row>
    <row r="170" spans="1:65" s="2" customFormat="1" ht="16.5" customHeight="1">
      <c r="A170" s="35"/>
      <c r="B170" s="36"/>
      <c r="C170" s="188" t="s">
        <v>417</v>
      </c>
      <c r="D170" s="188" t="s">
        <v>127</v>
      </c>
      <c r="E170" s="189" t="s">
        <v>277</v>
      </c>
      <c r="F170" s="190" t="s">
        <v>418</v>
      </c>
      <c r="G170" s="191" t="s">
        <v>211</v>
      </c>
      <c r="H170" s="192">
        <v>1</v>
      </c>
      <c r="I170" s="193"/>
      <c r="J170" s="194">
        <f>ROUND(I170*H170,2)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131</v>
      </c>
      <c r="AT170" s="200" t="s">
        <v>127</v>
      </c>
      <c r="AU170" s="200" t="s">
        <v>140</v>
      </c>
      <c r="AY170" s="18" t="s">
        <v>125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8" t="s">
        <v>84</v>
      </c>
      <c r="BK170" s="201">
        <f>ROUND(I170*H170,2)</f>
        <v>0</v>
      </c>
      <c r="BL170" s="18" t="s">
        <v>131</v>
      </c>
      <c r="BM170" s="200" t="s">
        <v>419</v>
      </c>
    </row>
    <row r="171" spans="1:65" s="2" customFormat="1" ht="24.2" customHeight="1">
      <c r="A171" s="35"/>
      <c r="B171" s="36"/>
      <c r="C171" s="188" t="s">
        <v>420</v>
      </c>
      <c r="D171" s="188" t="s">
        <v>127</v>
      </c>
      <c r="E171" s="189" t="s">
        <v>358</v>
      </c>
      <c r="F171" s="190" t="s">
        <v>359</v>
      </c>
      <c r="G171" s="191" t="s">
        <v>187</v>
      </c>
      <c r="H171" s="192">
        <v>1.2</v>
      </c>
      <c r="I171" s="193"/>
      <c r="J171" s="194">
        <f>ROUND(I171*H171,2)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131</v>
      </c>
      <c r="AT171" s="200" t="s">
        <v>127</v>
      </c>
      <c r="AU171" s="200" t="s">
        <v>140</v>
      </c>
      <c r="AY171" s="18" t="s">
        <v>125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18" t="s">
        <v>84</v>
      </c>
      <c r="BK171" s="201">
        <f>ROUND(I171*H171,2)</f>
        <v>0</v>
      </c>
      <c r="BL171" s="18" t="s">
        <v>131</v>
      </c>
      <c r="BM171" s="200" t="s">
        <v>421</v>
      </c>
    </row>
    <row r="172" spans="1:65" s="2" customFormat="1" ht="24.2" customHeight="1">
      <c r="A172" s="35"/>
      <c r="B172" s="36"/>
      <c r="C172" s="188" t="s">
        <v>422</v>
      </c>
      <c r="D172" s="188" t="s">
        <v>127</v>
      </c>
      <c r="E172" s="189" t="s">
        <v>364</v>
      </c>
      <c r="F172" s="190" t="s">
        <v>365</v>
      </c>
      <c r="G172" s="191" t="s">
        <v>187</v>
      </c>
      <c r="H172" s="192">
        <v>1.2</v>
      </c>
      <c r="I172" s="193"/>
      <c r="J172" s="194">
        <f>ROUND(I172*H172,2)</f>
        <v>0</v>
      </c>
      <c r="K172" s="195"/>
      <c r="L172" s="40"/>
      <c r="M172" s="196" t="s">
        <v>1</v>
      </c>
      <c r="N172" s="197" t="s">
        <v>41</v>
      </c>
      <c r="O172" s="7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131</v>
      </c>
      <c r="AT172" s="200" t="s">
        <v>127</v>
      </c>
      <c r="AU172" s="200" t="s">
        <v>140</v>
      </c>
      <c r="AY172" s="18" t="s">
        <v>125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8" t="s">
        <v>84</v>
      </c>
      <c r="BK172" s="201">
        <f>ROUND(I172*H172,2)</f>
        <v>0</v>
      </c>
      <c r="BL172" s="18" t="s">
        <v>131</v>
      </c>
      <c r="BM172" s="200" t="s">
        <v>423</v>
      </c>
    </row>
    <row r="173" spans="1:65" s="2" customFormat="1" ht="16.5" customHeight="1">
      <c r="A173" s="35"/>
      <c r="B173" s="36"/>
      <c r="C173" s="224" t="s">
        <v>424</v>
      </c>
      <c r="D173" s="224" t="s">
        <v>168</v>
      </c>
      <c r="E173" s="225" t="s">
        <v>282</v>
      </c>
      <c r="F173" s="226" t="s">
        <v>362</v>
      </c>
      <c r="G173" s="227" t="s">
        <v>187</v>
      </c>
      <c r="H173" s="228">
        <v>1.24</v>
      </c>
      <c r="I173" s="229"/>
      <c r="J173" s="230">
        <f>ROUND(I173*H173,2)</f>
        <v>0</v>
      </c>
      <c r="K173" s="231"/>
      <c r="L173" s="232"/>
      <c r="M173" s="233" t="s">
        <v>1</v>
      </c>
      <c r="N173" s="234" t="s">
        <v>41</v>
      </c>
      <c r="O173" s="72"/>
      <c r="P173" s="198">
        <f>O173*H173</f>
        <v>0</v>
      </c>
      <c r="Q173" s="198">
        <v>0</v>
      </c>
      <c r="R173" s="198">
        <f>Q173*H173</f>
        <v>0</v>
      </c>
      <c r="S173" s="198">
        <v>0</v>
      </c>
      <c r="T173" s="19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167</v>
      </c>
      <c r="AT173" s="200" t="s">
        <v>168</v>
      </c>
      <c r="AU173" s="200" t="s">
        <v>140</v>
      </c>
      <c r="AY173" s="18" t="s">
        <v>125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18" t="s">
        <v>84</v>
      </c>
      <c r="BK173" s="201">
        <f>ROUND(I173*H173,2)</f>
        <v>0</v>
      </c>
      <c r="BL173" s="18" t="s">
        <v>131</v>
      </c>
      <c r="BM173" s="200" t="s">
        <v>425</v>
      </c>
    </row>
    <row r="174" spans="2:63" s="12" customFormat="1" ht="20.85" customHeight="1">
      <c r="B174" s="172"/>
      <c r="C174" s="173"/>
      <c r="D174" s="174" t="s">
        <v>75</v>
      </c>
      <c r="E174" s="186" t="s">
        <v>426</v>
      </c>
      <c r="F174" s="186" t="s">
        <v>427</v>
      </c>
      <c r="G174" s="173"/>
      <c r="H174" s="173"/>
      <c r="I174" s="176"/>
      <c r="J174" s="187">
        <f>BK174</f>
        <v>0</v>
      </c>
      <c r="K174" s="173"/>
      <c r="L174" s="178"/>
      <c r="M174" s="179"/>
      <c r="N174" s="180"/>
      <c r="O174" s="180"/>
      <c r="P174" s="181">
        <f>P175</f>
        <v>0</v>
      </c>
      <c r="Q174" s="180"/>
      <c r="R174" s="181">
        <f>R175</f>
        <v>0</v>
      </c>
      <c r="S174" s="180"/>
      <c r="T174" s="182">
        <f>T175</f>
        <v>0</v>
      </c>
      <c r="AR174" s="183" t="s">
        <v>84</v>
      </c>
      <c r="AT174" s="184" t="s">
        <v>75</v>
      </c>
      <c r="AU174" s="184" t="s">
        <v>86</v>
      </c>
      <c r="AY174" s="183" t="s">
        <v>125</v>
      </c>
      <c r="BK174" s="185">
        <f>BK175</f>
        <v>0</v>
      </c>
    </row>
    <row r="175" spans="1:65" s="2" customFormat="1" ht="16.5" customHeight="1">
      <c r="A175" s="35"/>
      <c r="B175" s="36"/>
      <c r="C175" s="188" t="s">
        <v>428</v>
      </c>
      <c r="D175" s="188" t="s">
        <v>127</v>
      </c>
      <c r="E175" s="189" t="s">
        <v>290</v>
      </c>
      <c r="F175" s="190" t="s">
        <v>412</v>
      </c>
      <c r="G175" s="191" t="s">
        <v>413</v>
      </c>
      <c r="H175" s="192">
        <v>4</v>
      </c>
      <c r="I175" s="193"/>
      <c r="J175" s="194">
        <f>ROUND(I175*H175,2)</f>
        <v>0</v>
      </c>
      <c r="K175" s="195"/>
      <c r="L175" s="40"/>
      <c r="M175" s="196" t="s">
        <v>1</v>
      </c>
      <c r="N175" s="197" t="s">
        <v>41</v>
      </c>
      <c r="O175" s="72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131</v>
      </c>
      <c r="AT175" s="200" t="s">
        <v>127</v>
      </c>
      <c r="AU175" s="200" t="s">
        <v>140</v>
      </c>
      <c r="AY175" s="18" t="s">
        <v>125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18" t="s">
        <v>84</v>
      </c>
      <c r="BK175" s="201">
        <f>ROUND(I175*H175,2)</f>
        <v>0</v>
      </c>
      <c r="BL175" s="18" t="s">
        <v>131</v>
      </c>
      <c r="BM175" s="200" t="s">
        <v>429</v>
      </c>
    </row>
    <row r="176" spans="2:63" s="12" customFormat="1" ht="22.9" customHeight="1">
      <c r="B176" s="172"/>
      <c r="C176" s="173"/>
      <c r="D176" s="174" t="s">
        <v>75</v>
      </c>
      <c r="E176" s="186" t="s">
        <v>248</v>
      </c>
      <c r="F176" s="186" t="s">
        <v>249</v>
      </c>
      <c r="G176" s="173"/>
      <c r="H176" s="173"/>
      <c r="I176" s="176"/>
      <c r="J176" s="187">
        <f>BK176</f>
        <v>0</v>
      </c>
      <c r="K176" s="173"/>
      <c r="L176" s="178"/>
      <c r="M176" s="179"/>
      <c r="N176" s="180"/>
      <c r="O176" s="180"/>
      <c r="P176" s="181">
        <f>SUM(P177:P178)</f>
        <v>0</v>
      </c>
      <c r="Q176" s="180"/>
      <c r="R176" s="181">
        <f>SUM(R177:R178)</f>
        <v>0</v>
      </c>
      <c r="S176" s="180"/>
      <c r="T176" s="182">
        <f>SUM(T177:T178)</f>
        <v>0</v>
      </c>
      <c r="AR176" s="183" t="s">
        <v>84</v>
      </c>
      <c r="AT176" s="184" t="s">
        <v>75</v>
      </c>
      <c r="AU176" s="184" t="s">
        <v>84</v>
      </c>
      <c r="AY176" s="183" t="s">
        <v>125</v>
      </c>
      <c r="BK176" s="185">
        <f>SUM(BK177:BK178)</f>
        <v>0</v>
      </c>
    </row>
    <row r="177" spans="1:65" s="2" customFormat="1" ht="24.2" customHeight="1">
      <c r="A177" s="35"/>
      <c r="B177" s="36"/>
      <c r="C177" s="188" t="s">
        <v>430</v>
      </c>
      <c r="D177" s="188" t="s">
        <v>127</v>
      </c>
      <c r="E177" s="189" t="s">
        <v>431</v>
      </c>
      <c r="F177" s="190" t="s">
        <v>407</v>
      </c>
      <c r="G177" s="191" t="s">
        <v>219</v>
      </c>
      <c r="H177" s="192">
        <v>9.14</v>
      </c>
      <c r="I177" s="193"/>
      <c r="J177" s="194">
        <f>ROUND(I177*H177,2)</f>
        <v>0</v>
      </c>
      <c r="K177" s="195"/>
      <c r="L177" s="40"/>
      <c r="M177" s="196" t="s">
        <v>1</v>
      </c>
      <c r="N177" s="197" t="s">
        <v>41</v>
      </c>
      <c r="O177" s="72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131</v>
      </c>
      <c r="AT177" s="200" t="s">
        <v>127</v>
      </c>
      <c r="AU177" s="200" t="s">
        <v>86</v>
      </c>
      <c r="AY177" s="18" t="s">
        <v>125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18" t="s">
        <v>84</v>
      </c>
      <c r="BK177" s="201">
        <f>ROUND(I177*H177,2)</f>
        <v>0</v>
      </c>
      <c r="BL177" s="18" t="s">
        <v>131</v>
      </c>
      <c r="BM177" s="200" t="s">
        <v>432</v>
      </c>
    </row>
    <row r="178" spans="1:65" s="2" customFormat="1" ht="24.2" customHeight="1">
      <c r="A178" s="35"/>
      <c r="B178" s="36"/>
      <c r="C178" s="188" t="s">
        <v>433</v>
      </c>
      <c r="D178" s="188" t="s">
        <v>127</v>
      </c>
      <c r="E178" s="189" t="s">
        <v>434</v>
      </c>
      <c r="F178" s="190" t="s">
        <v>435</v>
      </c>
      <c r="G178" s="191" t="s">
        <v>436</v>
      </c>
      <c r="H178" s="192">
        <v>400</v>
      </c>
      <c r="I178" s="193"/>
      <c r="J178" s="194">
        <f>ROUND(I178*H178,2)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131</v>
      </c>
      <c r="AT178" s="200" t="s">
        <v>127</v>
      </c>
      <c r="AU178" s="200" t="s">
        <v>86</v>
      </c>
      <c r="AY178" s="18" t="s">
        <v>125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8" t="s">
        <v>84</v>
      </c>
      <c r="BK178" s="201">
        <f>ROUND(I178*H178,2)</f>
        <v>0</v>
      </c>
      <c r="BL178" s="18" t="s">
        <v>131</v>
      </c>
      <c r="BM178" s="200" t="s">
        <v>437</v>
      </c>
    </row>
    <row r="179" spans="2:63" s="12" customFormat="1" ht="25.9" customHeight="1">
      <c r="B179" s="172"/>
      <c r="C179" s="173"/>
      <c r="D179" s="174" t="s">
        <v>75</v>
      </c>
      <c r="E179" s="175" t="s">
        <v>286</v>
      </c>
      <c r="F179" s="175" t="s">
        <v>287</v>
      </c>
      <c r="G179" s="173"/>
      <c r="H179" s="173"/>
      <c r="I179" s="176"/>
      <c r="J179" s="177">
        <f>BK179</f>
        <v>0</v>
      </c>
      <c r="K179" s="173"/>
      <c r="L179" s="178"/>
      <c r="M179" s="179"/>
      <c r="N179" s="180"/>
      <c r="O179" s="180"/>
      <c r="P179" s="181">
        <f>SUM(P180:P182)</f>
        <v>0</v>
      </c>
      <c r="Q179" s="180"/>
      <c r="R179" s="181">
        <f>SUM(R180:R182)</f>
        <v>0</v>
      </c>
      <c r="S179" s="180"/>
      <c r="T179" s="182">
        <f>SUM(T180:T182)</f>
        <v>0</v>
      </c>
      <c r="AR179" s="183" t="s">
        <v>151</v>
      </c>
      <c r="AT179" s="184" t="s">
        <v>75</v>
      </c>
      <c r="AU179" s="184" t="s">
        <v>76</v>
      </c>
      <c r="AY179" s="183" t="s">
        <v>125</v>
      </c>
      <c r="BK179" s="185">
        <f>SUM(BK180:BK182)</f>
        <v>0</v>
      </c>
    </row>
    <row r="180" spans="1:65" s="2" customFormat="1" ht="16.5" customHeight="1">
      <c r="A180" s="35"/>
      <c r="B180" s="36"/>
      <c r="C180" s="188" t="s">
        <v>438</v>
      </c>
      <c r="D180" s="188" t="s">
        <v>127</v>
      </c>
      <c r="E180" s="189" t="s">
        <v>298</v>
      </c>
      <c r="F180" s="190" t="s">
        <v>439</v>
      </c>
      <c r="G180" s="191" t="s">
        <v>323</v>
      </c>
      <c r="H180" s="192">
        <v>1</v>
      </c>
      <c r="I180" s="193"/>
      <c r="J180" s="194">
        <f>ROUND(I180*H180,2)</f>
        <v>0</v>
      </c>
      <c r="K180" s="195"/>
      <c r="L180" s="40"/>
      <c r="M180" s="196" t="s">
        <v>1</v>
      </c>
      <c r="N180" s="197" t="s">
        <v>41</v>
      </c>
      <c r="O180" s="72"/>
      <c r="P180" s="198">
        <f>O180*H180</f>
        <v>0</v>
      </c>
      <c r="Q180" s="198">
        <v>0</v>
      </c>
      <c r="R180" s="198">
        <f>Q180*H180</f>
        <v>0</v>
      </c>
      <c r="S180" s="198">
        <v>0</v>
      </c>
      <c r="T180" s="19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0" t="s">
        <v>131</v>
      </c>
      <c r="AT180" s="200" t="s">
        <v>127</v>
      </c>
      <c r="AU180" s="200" t="s">
        <v>84</v>
      </c>
      <c r="AY180" s="18" t="s">
        <v>125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18" t="s">
        <v>84</v>
      </c>
      <c r="BK180" s="201">
        <f>ROUND(I180*H180,2)</f>
        <v>0</v>
      </c>
      <c r="BL180" s="18" t="s">
        <v>131</v>
      </c>
      <c r="BM180" s="200" t="s">
        <v>440</v>
      </c>
    </row>
    <row r="181" spans="1:65" s="2" customFormat="1" ht="16.5" customHeight="1">
      <c r="A181" s="35"/>
      <c r="B181" s="36"/>
      <c r="C181" s="188" t="s">
        <v>441</v>
      </c>
      <c r="D181" s="188" t="s">
        <v>127</v>
      </c>
      <c r="E181" s="189" t="s">
        <v>393</v>
      </c>
      <c r="F181" s="190" t="s">
        <v>442</v>
      </c>
      <c r="G181" s="191" t="s">
        <v>323</v>
      </c>
      <c r="H181" s="192">
        <v>1</v>
      </c>
      <c r="I181" s="193"/>
      <c r="J181" s="194">
        <f>ROUND(I181*H181,2)</f>
        <v>0</v>
      </c>
      <c r="K181" s="195"/>
      <c r="L181" s="40"/>
      <c r="M181" s="196" t="s">
        <v>1</v>
      </c>
      <c r="N181" s="197" t="s">
        <v>41</v>
      </c>
      <c r="O181" s="72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0" t="s">
        <v>131</v>
      </c>
      <c r="AT181" s="200" t="s">
        <v>127</v>
      </c>
      <c r="AU181" s="200" t="s">
        <v>84</v>
      </c>
      <c r="AY181" s="18" t="s">
        <v>125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8" t="s">
        <v>84</v>
      </c>
      <c r="BK181" s="201">
        <f>ROUND(I181*H181,2)</f>
        <v>0</v>
      </c>
      <c r="BL181" s="18" t="s">
        <v>131</v>
      </c>
      <c r="BM181" s="200" t="s">
        <v>443</v>
      </c>
    </row>
    <row r="182" spans="1:65" s="2" customFormat="1" ht="16.5" customHeight="1">
      <c r="A182" s="35"/>
      <c r="B182" s="36"/>
      <c r="C182" s="188" t="s">
        <v>444</v>
      </c>
      <c r="D182" s="188" t="s">
        <v>127</v>
      </c>
      <c r="E182" s="189" t="s">
        <v>274</v>
      </c>
      <c r="F182" s="190" t="s">
        <v>289</v>
      </c>
      <c r="G182" s="191" t="s">
        <v>323</v>
      </c>
      <c r="H182" s="192">
        <v>1</v>
      </c>
      <c r="I182" s="193"/>
      <c r="J182" s="194">
        <f>ROUND(I182*H182,2)</f>
        <v>0</v>
      </c>
      <c r="K182" s="195"/>
      <c r="L182" s="40"/>
      <c r="M182" s="257" t="s">
        <v>1</v>
      </c>
      <c r="N182" s="258" t="s">
        <v>41</v>
      </c>
      <c r="O182" s="259"/>
      <c r="P182" s="260">
        <f>O182*H182</f>
        <v>0</v>
      </c>
      <c r="Q182" s="260">
        <v>0</v>
      </c>
      <c r="R182" s="260">
        <f>Q182*H182</f>
        <v>0</v>
      </c>
      <c r="S182" s="260">
        <v>0</v>
      </c>
      <c r="T182" s="26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0" t="s">
        <v>131</v>
      </c>
      <c r="AT182" s="200" t="s">
        <v>127</v>
      </c>
      <c r="AU182" s="200" t="s">
        <v>84</v>
      </c>
      <c r="AY182" s="18" t="s">
        <v>125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8" t="s">
        <v>84</v>
      </c>
      <c r="BK182" s="201">
        <f>ROUND(I182*H182,2)</f>
        <v>0</v>
      </c>
      <c r="BL182" s="18" t="s">
        <v>131</v>
      </c>
      <c r="BM182" s="200" t="s">
        <v>445</v>
      </c>
    </row>
    <row r="183" spans="1:31" s="2" customFormat="1" ht="6.95" customHeight="1">
      <c r="A183" s="35"/>
      <c r="B183" s="55"/>
      <c r="C183" s="56"/>
      <c r="D183" s="56"/>
      <c r="E183" s="56"/>
      <c r="F183" s="56"/>
      <c r="G183" s="56"/>
      <c r="H183" s="56"/>
      <c r="I183" s="56"/>
      <c r="J183" s="56"/>
      <c r="K183" s="56"/>
      <c r="L183" s="40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algorithmName="SHA-512" hashValue="sQSUJT84Ti+FHoUsxSV/FOrfEvc0F/9MB5rxpxBD+Ow8ndYPvPRBh+D+G80wwdw2wfpZgKEmMbY3W47n/yI8nQ==" saltValue="T7bpaCXKuYKb/t6RVLeRdl6u2u1XXz+fa7E5qdvvp4kr2HY9mLkJU+m4BCkVBTXxEF/0Zc1fSQieCD/c7b59cQ==" spinCount="100000" sheet="1" objects="1" scenarios="1" formatColumns="0" formatRows="0" autoFilter="0"/>
  <autoFilter ref="C125:K18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DESKTOP-HQ1BQMS\ntb</dc:creator>
  <cp:keywords/>
  <dc:description/>
  <cp:lastModifiedBy>Ovádek Štěpán</cp:lastModifiedBy>
  <dcterms:created xsi:type="dcterms:W3CDTF">2021-10-05T07:11:19Z</dcterms:created>
  <dcterms:modified xsi:type="dcterms:W3CDTF">2021-10-13T13:57:13Z</dcterms:modified>
  <cp:category/>
  <cp:version/>
  <cp:contentType/>
  <cp:contentStatus/>
</cp:coreProperties>
</file>