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1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<sst xmlns="http://schemas.openxmlformats.org/spreadsheetml/2006/main" count="222" uniqueCount="148">
  <si>
    <t>Krycí list rozpočtu</t>
  </si>
  <si>
    <t>Název stavby:</t>
  </si>
  <si>
    <t>Stabilizace a revitalizace Lesoparku Fibichova – Tůňky</t>
  </si>
  <si>
    <t>Objednatel:</t>
  </si>
  <si>
    <t>STATUTÁRNÍ MĚSTO LIBEREC</t>
  </si>
  <si>
    <t>IČ/DIČ</t>
  </si>
  <si>
    <t>00262978</t>
  </si>
  <si>
    <t>Druh stavby:</t>
  </si>
  <si>
    <t>Projektant:</t>
  </si>
  <si>
    <t>AquaKlimax s.r.o.</t>
  </si>
  <si>
    <t>05559243</t>
  </si>
  <si>
    <t>Lokalita:</t>
  </si>
  <si>
    <t>Liberec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</si>
  <si>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</si>
  <si>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</si>
  <si>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</si>
  <si>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</si>
  <si>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</si>
  <si>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</si>
  <si>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</si>
  <si>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</si>
  <si>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</si>
  <si>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</si>
  <si>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</si>
  <si>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</si>
  <si>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</si>
  <si>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</si>
  <si>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</si>
  <si>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</si>
  <si>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</si>
  <si>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</si>
  <si>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</si>
  <si>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</si>
  <si>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</si>
  <si>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</si>
  <si>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</si>
  <si>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</si>
  <si>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</si>
  <si>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</si>
  <si>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</si>
  <si>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</si>
  <si>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</si>
  <si>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</si>
  <si>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</si>
  <si>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</si>
  <si>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</si>
  <si>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</si>
  <si>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</si>
  <si>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</si>
  <si>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</si>
  <si>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</si>
  <si>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</si>
  <si>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</si>
  <si>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</si>
  <si>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</si>
  <si>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Datum, razítko a podpis</t>
  </si>
  <si>
    <t>Poznámka:</t>
  </si>
  <si>
    <t>Stavební rozpočet</t>
  </si>
  <si>
    <t>Doba výstavby:</t>
  </si>
  <si>
    <t>Zpracováno dne:</t>
  </si>
  <si>
    <t>Č</t>
  </si>
  <si>
    <t>Objekt</t>
  </si>
  <si>
    <t>Kód</t>
  </si>
  <si>
    <t>Zkrácený popis</t>
  </si>
  <si>
    <t>M.j.</t>
  </si>
  <si>
    <t>Množství</t>
  </si>
  <si>
    <t>Náklady (Kč)</t>
  </si>
  <si>
    <t>Hmotnost (t)</t>
  </si>
  <si>
    <t>Cenová soustava</t>
  </si>
  <si>
    <t>Rozměry</t>
  </si>
  <si>
    <t>Dodávka</t>
  </si>
  <si>
    <t>Celkem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</si>
  <si>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</si>
  <si>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</si>
  <si>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</si>
  <si>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</si>
  <si>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</si>
  <si>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</si>
  <si>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</si>
  <si>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</si>
  <si>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</si>
  <si>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</si>
  <si>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</t>
  </si>
  <si>
    <t>Přípravné a přidružené práce</t>
  </si>
  <si>
    <t>HS</t>
  </si>
  <si>
    <t>1</t>
  </si>
  <si>
    <t>112101101R00</t>
  </si>
  <si>
    <t>Kácení stromů listnatých o průměru kmene 10-30 cm</t>
  </si>
  <si>
    <t>kus</t>
  </si>
  <si>
    <t>RTS I / 2020</t>
  </si>
  <si>
    <t>11_</t>
  </si>
  <si>
    <t>1_</t>
  </si>
  <si>
    <t>_</t>
  </si>
  <si>
    <t>2</t>
  </si>
  <si>
    <t>112201101R00</t>
  </si>
  <si>
    <t>Odstranění pařezů pod úrovní, o průměru 10 - 30 cm</t>
  </si>
  <si>
    <t>12</t>
  </si>
  <si>
    <t>Odkopávky a prokopávky</t>
  </si>
  <si>
    <t>3</t>
  </si>
  <si>
    <t>121101100R00</t>
  </si>
  <si>
    <t>Sejmutí ornice, pl. do 400 m2, přemístění do 50 m</t>
  </si>
  <si>
    <t>m3</t>
  </si>
  <si>
    <t>12_</t>
  </si>
  <si>
    <t>13</t>
  </si>
  <si>
    <t>Hloubené vykopávky</t>
  </si>
  <si>
    <t>4</t>
  </si>
  <si>
    <t>131201112R00</t>
  </si>
  <si>
    <t>Hloubení nezapaž. jam hor.3 do 1000 m3, STROJNĚ</t>
  </si>
  <si>
    <t>13_</t>
  </si>
  <si>
    <t>16</t>
  </si>
  <si>
    <t>Přemístění výkopku</t>
  </si>
  <si>
    <t>5</t>
  </si>
  <si>
    <t>167101103R00</t>
  </si>
  <si>
    <t>Přeložení nebo složení výkopku z hor.1-4</t>
  </si>
  <si>
    <t>16_</t>
  </si>
  <si>
    <t>6</t>
  </si>
  <si>
    <t>162201401R00</t>
  </si>
  <si>
    <t>Vod.přemístění větví listnatých, D 30 cm do 1000 m</t>
  </si>
  <si>
    <t>7</t>
  </si>
  <si>
    <t>162201102R00</t>
  </si>
  <si>
    <t>Vodorovné přemístění výkopku z hor.1-4 do 50 m</t>
  </si>
  <si>
    <t>18</t>
  </si>
  <si>
    <t>Povrchové úpravy terénu</t>
  </si>
  <si>
    <t>8</t>
  </si>
  <si>
    <t>182101101R00</t>
  </si>
  <si>
    <t>Svahování v zářezech v hor. 1 - 4</t>
  </si>
  <si>
    <t>m2</t>
  </si>
  <si>
    <t>18_</t>
  </si>
  <si>
    <t>9</t>
  </si>
  <si>
    <t>181006114R00</t>
  </si>
  <si>
    <t>Rozprostření zemin v rov./sklonu 1:5, tl. do 30 cm</t>
  </si>
  <si>
    <t>46</t>
  </si>
  <si>
    <t>Zpevněné plochy (kromě vozovek a železničního svršku)</t>
  </si>
  <si>
    <t>10</t>
  </si>
  <si>
    <t>462511270R00</t>
  </si>
  <si>
    <t>Zához z kamene bez proštěrk. z terénu do 200 kg</t>
  </si>
  <si>
    <t>46_</t>
  </si>
  <si>
    <t>4_</t>
  </si>
  <si>
    <t>H33</t>
  </si>
  <si>
    <t>Nádrže na tocích, úpravy toků a kanály</t>
  </si>
  <si>
    <t>998332011R00</t>
  </si>
  <si>
    <t>Přesun hmot, úpravy toků a kanálů, hráze ostatní</t>
  </si>
  <si>
    <t>t</t>
  </si>
  <si>
    <t>H33_</t>
  </si>
  <si>
    <t>9_</t>
  </si>
  <si>
    <t>Celkem:</t>
  </si>
  <si>
    <t>Jednot. Cena dodávky (Kč)</t>
  </si>
  <si>
    <t>Jednot. Cena montáž (Kč)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</si>
</sst>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5">
    <font>
      <sz val="10"/>
      <color indexed="8"/>
      <name val="Arial"/>
      <family val="0"/>
    </font>
    <font>
      <sz val="10"/>
      <name val="Arial"/>
      <family val="0"/>
    </font>
    <font>
      <sz val="24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8">
    <xf numFmtId="4" fontId="0" fillId="0" borderId="0" xfId="0" applyAlignment="1">
      <alignment vertical="center"/>
    </xf>
    <xf numFmtId="4" fontId="0" fillId="0" borderId="0" xfId="0" applyNumberFormat="1" applyFill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" fontId="0" fillId="0" borderId="12" xfId="0" applyNumberFormat="1" applyFill="1" applyBorder="1" applyAlignment="1" applyProtection="1">
      <alignment horizontal="left"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9" fontId="5" fillId="33" borderId="14" xfId="0" applyNumberFormat="1" applyFont="1" applyFill="1" applyBorder="1" applyAlignment="1" applyProtection="1">
      <alignment horizontal="center" vertical="center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8" fillId="0" borderId="16" xfId="0" applyNumberFormat="1" applyFont="1" applyFill="1" applyBorder="1" applyAlignment="1" applyProtection="1">
      <alignment vertical="center"/>
      <protection/>
    </xf>
    <xf numFmtId="4" fontId="8" fillId="0" borderId="0" xfId="0" applyNumberFormat="1" applyFont="1" applyFill="1" applyAlignment="1" applyProtection="1">
      <alignment vertical="center"/>
      <protection/>
    </xf>
    <xf numFmtId="4" fontId="7" fillId="0" borderId="0" xfId="0" applyNumberFormat="1" applyFont="1" applyFill="1" applyAlignment="1" applyProtection="1">
      <alignment vertical="center"/>
      <protection/>
    </xf>
    <xf numFmtId="4" fontId="7" fillId="33" borderId="15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13" xfId="0" applyNumberFormat="1" applyFill="1" applyBorder="1" applyAlignment="1" applyProtection="1">
      <alignment horizontal="left" vertical="center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33" borderId="0" xfId="0" applyNumberFormat="1" applyFont="1" applyFill="1" applyAlignment="1" applyProtection="1">
      <alignment vertical="center"/>
      <protection/>
    </xf>
    <xf numFmtId="49" fontId="3" fillId="33" borderId="0" xfId="0" applyNumberFormat="1" applyFont="1" applyFill="1" applyAlignment="1" applyProtection="1">
      <alignment horizontal="right" vertical="center"/>
      <protection/>
    </xf>
    <xf numFmtId="49" fontId="3" fillId="33" borderId="0" xfId="0" applyNumberFormat="1" applyFont="1" applyFill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horizontal="left" vertical="center"/>
      <protection/>
    </xf>
    <xf numFmtId="4" fontId="0" fillId="0" borderId="0" xfId="0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" fontId="0" fillId="7" borderId="0" xfId="0" applyNumberFormat="1" applyFill="1" applyAlignment="1" applyProtection="1">
      <alignment vertical="center"/>
      <protection locked="0"/>
    </xf>
    <xf numFmtId="4" fontId="8" fillId="7" borderId="14" xfId="0" applyNumberFormat="1" applyFont="1" applyFill="1" applyBorder="1" applyAlignment="1" applyProtection="1">
      <alignment vertical="center"/>
      <protection locked="0"/>
    </xf>
    <xf numFmtId="49" fontId="0" fillId="7" borderId="0" xfId="0" applyNumberFormat="1" applyFont="1" applyFill="1" applyBorder="1" applyAlignment="1" applyProtection="1">
      <alignment horizontal="left" vertical="center"/>
      <protection locked="0"/>
    </xf>
    <xf numFmtId="49" fontId="0" fillId="7" borderId="0" xfId="0" applyNumberFormat="1" applyFill="1" applyAlignment="1" applyProtection="1">
      <alignment vertical="center"/>
      <protection locked="0"/>
    </xf>
    <xf numFmtId="49" fontId="0" fillId="7" borderId="13" xfId="0" applyNumberFormat="1" applyFill="1" applyBorder="1" applyAlignment="1" applyProtection="1">
      <alignment vertical="center"/>
      <protection locked="0"/>
    </xf>
    <xf numFmtId="49" fontId="0" fillId="7" borderId="12" xfId="0" applyNumberFormat="1" applyFont="1" applyFill="1" applyBorder="1" applyAlignment="1" applyProtection="1">
      <alignment vertical="center"/>
      <protection locked="0"/>
    </xf>
    <xf numFmtId="49" fontId="0" fillId="7" borderId="22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horizontal="left" vertical="top" wrapText="1"/>
      <protection/>
    </xf>
    <xf numFmtId="4" fontId="8" fillId="0" borderId="23" xfId="0" applyNumberFormat="1" applyFont="1" applyFill="1" applyBorder="1" applyAlignment="1" applyProtection="1">
      <alignment vertical="center"/>
      <protection/>
    </xf>
    <xf numFmtId="4" fontId="8" fillId="0" borderId="24" xfId="0" applyNumberFormat="1" applyFont="1" applyFill="1" applyBorder="1" applyAlignment="1" applyProtection="1">
      <alignment vertical="center"/>
      <protection/>
    </xf>
    <xf numFmtId="4" fontId="7" fillId="33" borderId="16" xfId="0" applyNumberFormat="1" applyFont="1" applyFill="1" applyBorder="1" applyAlignment="1" applyProtection="1">
      <alignment vertical="center"/>
      <protection/>
    </xf>
    <xf numFmtId="4" fontId="8" fillId="0" borderId="25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Fill="1" applyBorder="1" applyAlignment="1" applyProtection="1">
      <alignment vertical="center"/>
      <protection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vertical="center"/>
      <protection/>
    </xf>
    <xf numFmtId="49" fontId="0" fillId="0" borderId="27" xfId="0" applyNumberFormat="1" applyFont="1" applyFill="1" applyBorder="1" applyAlignment="1" applyProtection="1">
      <alignment vertical="center"/>
      <protection/>
    </xf>
    <xf numFmtId="49" fontId="0" fillId="0" borderId="28" xfId="0" applyNumberFormat="1" applyFont="1" applyFill="1" applyBorder="1" applyAlignment="1" applyProtection="1">
      <alignment vertical="center"/>
      <protection/>
    </xf>
    <xf numFmtId="4" fontId="3" fillId="0" borderId="25" xfId="0" applyNumberFormat="1" applyFont="1" applyFill="1" applyBorder="1" applyAlignment="1" applyProtection="1">
      <alignment horizontal="center" vertical="center" wrapText="1"/>
      <protection/>
    </xf>
    <xf numFmtId="4" fontId="3" fillId="0" borderId="29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top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4" fontId="3" fillId="0" borderId="31" xfId="0" applyNumberFormat="1" applyFont="1" applyFill="1" applyBorder="1" applyAlignment="1" applyProtection="1">
      <alignment horizontal="center" vertical="center" wrapText="1"/>
      <protection/>
    </xf>
    <xf numFmtId="4" fontId="3" fillId="0" borderId="32" xfId="0" applyNumberFormat="1" applyFont="1" applyFill="1" applyBorder="1" applyAlignment="1" applyProtection="1">
      <alignment horizontal="center" vertical="center" wrapText="1"/>
      <protection/>
    </xf>
    <xf numFmtId="4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7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28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34" xfId="0" applyNumberFormat="1" applyFont="1" applyFill="1" applyBorder="1" applyAlignment="1" applyProtection="1">
      <alignment horizontal="left" vertical="center"/>
      <protection/>
    </xf>
    <xf numFmtId="49" fontId="0" fillId="7" borderId="22" xfId="0" applyNumberForma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22.8515625" style="1" customWidth="1"/>
  </cols>
  <sheetData>
    <row r="1" spans="1:11" ht="30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34"/>
      <c r="K1" s="34"/>
    </row>
    <row r="2" spans="1:11" ht="38.25">
      <c r="A2" s="54" t="s">
        <v>1</v>
      </c>
      <c r="B2" s="54"/>
      <c r="C2" s="2" t="s">
        <v>2</v>
      </c>
      <c r="D2" s="3"/>
      <c r="E2" s="3" t="s">
        <v>3</v>
      </c>
      <c r="F2" s="3" t="s">
        <v>4</v>
      </c>
      <c r="G2" s="3"/>
      <c r="H2" s="3" t="s">
        <v>5</v>
      </c>
      <c r="I2" s="4" t="s">
        <v>6</v>
      </c>
      <c r="J2" s="34"/>
      <c r="K2" s="34"/>
    </row>
    <row r="3" spans="1:11" ht="25.5" customHeight="1">
      <c r="A3" s="55" t="s">
        <v>7</v>
      </c>
      <c r="B3" s="55"/>
      <c r="C3" s="5"/>
      <c r="D3" s="5"/>
      <c r="E3" s="5" t="s">
        <v>8</v>
      </c>
      <c r="F3" s="5" t="s">
        <v>9</v>
      </c>
      <c r="G3" s="5"/>
      <c r="H3" s="5" t="s">
        <v>5</v>
      </c>
      <c r="I3" s="6" t="s">
        <v>10</v>
      </c>
      <c r="J3" s="34"/>
      <c r="K3" s="34"/>
    </row>
    <row r="4" spans="1:11" ht="25.5" customHeight="1">
      <c r="A4" s="55" t="s">
        <v>11</v>
      </c>
      <c r="B4" s="55"/>
      <c r="C4" s="5" t="s">
        <v>12</v>
      </c>
      <c r="D4" s="5"/>
      <c r="E4" s="5" t="s">
        <v>13</v>
      </c>
      <c r="F4" s="39"/>
      <c r="G4" s="5"/>
      <c r="H4" s="5" t="s">
        <v>5</v>
      </c>
      <c r="I4" s="41"/>
      <c r="J4" s="34"/>
      <c r="K4" s="34"/>
    </row>
    <row r="5" spans="1:11" ht="25.5" customHeight="1">
      <c r="A5" s="55" t="s">
        <v>14</v>
      </c>
      <c r="B5" s="55"/>
      <c r="C5" s="5"/>
      <c r="D5" s="5"/>
      <c r="E5" s="5" t="s">
        <v>15</v>
      </c>
      <c r="F5" s="5"/>
      <c r="G5" s="5"/>
      <c r="H5" s="5" t="s">
        <v>16</v>
      </c>
      <c r="I5" s="7">
        <v>11</v>
      </c>
      <c r="J5" s="34"/>
      <c r="K5" s="34"/>
    </row>
    <row r="6" spans="1:11" ht="25.5" customHeight="1">
      <c r="A6" s="56" t="s">
        <v>17</v>
      </c>
      <c r="B6" s="56"/>
      <c r="C6" s="8"/>
      <c r="D6" s="8"/>
      <c r="E6" s="8" t="s">
        <v>18</v>
      </c>
      <c r="F6" s="40"/>
      <c r="G6" s="8"/>
      <c r="H6" s="8" t="s">
        <v>19</v>
      </c>
      <c r="I6" s="42"/>
      <c r="J6" s="34"/>
      <c r="K6" s="34"/>
    </row>
    <row r="7" spans="1:11" ht="25.5" customHeight="1">
      <c r="A7" s="51" t="s">
        <v>20</v>
      </c>
      <c r="B7" s="51"/>
      <c r="C7" s="51"/>
      <c r="D7" s="51"/>
      <c r="E7" s="51"/>
      <c r="F7" s="51"/>
      <c r="G7" s="51"/>
      <c r="H7" s="51"/>
      <c r="I7" s="51"/>
      <c r="J7" s="34"/>
      <c r="K7" s="34"/>
    </row>
    <row r="8" spans="1:11" ht="25.5" customHeight="1">
      <c r="A8" s="9" t="s">
        <v>21</v>
      </c>
      <c r="B8" s="52" t="s">
        <v>22</v>
      </c>
      <c r="C8" s="52"/>
      <c r="D8" s="9" t="s">
        <v>23</v>
      </c>
      <c r="E8" s="52" t="s">
        <v>24</v>
      </c>
      <c r="F8" s="52"/>
      <c r="G8" s="9" t="s">
        <v>25</v>
      </c>
      <c r="H8" s="52" t="s">
        <v>26</v>
      </c>
      <c r="I8" s="52"/>
      <c r="J8" s="34"/>
      <c r="K8" s="34"/>
    </row>
    <row r="9" spans="1:11" ht="15">
      <c r="A9" s="50" t="s">
        <v>27</v>
      </c>
      <c r="B9" s="10" t="s">
        <v>28</v>
      </c>
      <c r="C9" s="11">
        <f>SUM('Stavební rozpočet'!S8:S25)</f>
        <v>0</v>
      </c>
      <c r="D9" s="49" t="s">
        <v>29</v>
      </c>
      <c r="E9" s="49"/>
      <c r="F9" s="11">
        <v>0</v>
      </c>
      <c r="G9" s="49" t="s">
        <v>30</v>
      </c>
      <c r="H9" s="49"/>
      <c r="I9" s="37">
        <v>0</v>
      </c>
      <c r="J9" s="34"/>
      <c r="K9" s="34"/>
    </row>
    <row r="10" spans="1:11" ht="15">
      <c r="A10" s="50"/>
      <c r="B10" s="10" t="s">
        <v>31</v>
      </c>
      <c r="C10" s="11">
        <f>SUM('Stavební rozpočet'!J8+'Stavební rozpočet'!J11+'Stavební rozpočet'!J13+'Stavební rozpočet'!J15+'Stavební rozpočet'!J19+'Stavební rozpočet'!J22+'Stavební rozpočet'!J24)</f>
        <v>0</v>
      </c>
      <c r="D10" s="49" t="s">
        <v>32</v>
      </c>
      <c r="E10" s="49"/>
      <c r="F10" s="11">
        <v>0</v>
      </c>
      <c r="G10" s="49" t="s">
        <v>33</v>
      </c>
      <c r="H10" s="49"/>
      <c r="I10" s="37">
        <v>0</v>
      </c>
      <c r="J10" s="34"/>
      <c r="K10" s="34"/>
    </row>
    <row r="11" spans="1:11" ht="15">
      <c r="A11" s="50" t="s">
        <v>34</v>
      </c>
      <c r="B11" s="10" t="s">
        <v>28</v>
      </c>
      <c r="C11" s="11">
        <f>SUM('Stavební rozpočet'!U8:U25)</f>
        <v>0</v>
      </c>
      <c r="D11" s="49" t="s">
        <v>35</v>
      </c>
      <c r="E11" s="49"/>
      <c r="F11" s="11">
        <v>0</v>
      </c>
      <c r="G11" s="49" t="s">
        <v>36</v>
      </c>
      <c r="H11" s="49"/>
      <c r="I11" s="37">
        <v>0</v>
      </c>
      <c r="J11" s="34"/>
      <c r="K11" s="34"/>
    </row>
    <row r="12" spans="1:11" ht="15">
      <c r="A12" s="50"/>
      <c r="B12" s="10" t="s">
        <v>31</v>
      </c>
      <c r="C12" s="11">
        <f>SUM('Stavební rozpočet'!V8:V25)</f>
        <v>0</v>
      </c>
      <c r="D12" s="49"/>
      <c r="E12" s="49"/>
      <c r="F12" s="11">
        <v>0</v>
      </c>
      <c r="G12" s="49" t="s">
        <v>37</v>
      </c>
      <c r="H12" s="49"/>
      <c r="I12" s="37">
        <v>0</v>
      </c>
      <c r="J12" s="34"/>
      <c r="K12" s="34"/>
    </row>
    <row r="13" spans="1:11" ht="15">
      <c r="A13" s="50" t="s">
        <v>38</v>
      </c>
      <c r="B13" s="10" t="s">
        <v>28</v>
      </c>
      <c r="C13" s="11">
        <f>SUM('Stavební rozpočet'!W8:W25)</f>
        <v>0</v>
      </c>
      <c r="D13" s="49"/>
      <c r="E13" s="49"/>
      <c r="F13" s="11">
        <v>0</v>
      </c>
      <c r="G13" s="49" t="s">
        <v>39</v>
      </c>
      <c r="H13" s="49"/>
      <c r="I13" s="37">
        <v>0</v>
      </c>
      <c r="J13" s="34"/>
      <c r="K13" s="34"/>
    </row>
    <row r="14" spans="1:11" ht="15">
      <c r="A14" s="50"/>
      <c r="B14" s="10" t="s">
        <v>31</v>
      </c>
      <c r="C14" s="11">
        <f>SUM('Stavební rozpočet'!X8:X25)</f>
        <v>0</v>
      </c>
      <c r="D14" s="49"/>
      <c r="E14" s="49"/>
      <c r="F14" s="11">
        <v>0</v>
      </c>
      <c r="G14" s="49" t="s">
        <v>40</v>
      </c>
      <c r="H14" s="49"/>
      <c r="I14" s="11">
        <v>0</v>
      </c>
      <c r="J14" s="34"/>
      <c r="K14" s="34"/>
    </row>
    <row r="15" spans="1:11" ht="15.75">
      <c r="A15" s="48" t="s">
        <v>41</v>
      </c>
      <c r="B15" s="48"/>
      <c r="C15" s="11">
        <f>SUM('Stavební rozpočet'!Y8:Y25)</f>
        <v>0</v>
      </c>
      <c r="D15" s="49"/>
      <c r="E15" s="49"/>
      <c r="F15" s="11">
        <v>0</v>
      </c>
      <c r="G15" s="12"/>
      <c r="H15" s="10"/>
      <c r="I15" s="11"/>
      <c r="J15" s="34"/>
      <c r="K15" s="34"/>
    </row>
    <row r="16" spans="1:11" ht="15.75">
      <c r="A16" s="48" t="s">
        <v>42</v>
      </c>
      <c r="B16" s="48"/>
      <c r="C16" s="11">
        <f>SUM('Stavební rozpočet'!Q8:Q25)</f>
        <v>0</v>
      </c>
      <c r="D16" s="49"/>
      <c r="E16" s="49"/>
      <c r="F16" s="11">
        <v>0</v>
      </c>
      <c r="G16" s="12"/>
      <c r="H16" s="10"/>
      <c r="I16" s="11"/>
      <c r="J16" s="34"/>
      <c r="K16" s="34"/>
    </row>
    <row r="17" spans="1:11" ht="15.75">
      <c r="A17" s="48" t="s">
        <v>43</v>
      </c>
      <c r="B17" s="48"/>
      <c r="C17" s="11">
        <f>SUM(C9:C16)</f>
        <v>0</v>
      </c>
      <c r="D17" s="48" t="s">
        <v>44</v>
      </c>
      <c r="E17" s="48"/>
      <c r="F17" s="11">
        <f>SUM(F9:F16)</f>
        <v>0</v>
      </c>
      <c r="G17" s="48" t="s">
        <v>45</v>
      </c>
      <c r="H17" s="48"/>
      <c r="I17" s="11">
        <f>SUM(I9:I16)</f>
        <v>0</v>
      </c>
      <c r="J17" s="34"/>
      <c r="K17" s="34"/>
    </row>
    <row r="18" spans="1:11" ht="15.75">
      <c r="A18" s="13"/>
      <c r="B18" s="13"/>
      <c r="C18" s="13"/>
      <c r="D18" s="48" t="s">
        <v>46</v>
      </c>
      <c r="E18" s="48"/>
      <c r="F18" s="11">
        <v>0</v>
      </c>
      <c r="G18" s="48" t="s">
        <v>47</v>
      </c>
      <c r="H18" s="48"/>
      <c r="I18" s="11">
        <v>0</v>
      </c>
      <c r="J18" s="34"/>
      <c r="K18" s="34"/>
    </row>
    <row r="19" spans="1:11" ht="15.75">
      <c r="A19" s="13"/>
      <c r="B19" s="13"/>
      <c r="C19" s="13"/>
      <c r="D19" s="13"/>
      <c r="E19" s="13"/>
      <c r="F19" s="13"/>
      <c r="G19" s="14"/>
      <c r="H19" s="14"/>
      <c r="I19" s="13"/>
      <c r="J19" s="34"/>
      <c r="K19" s="34"/>
    </row>
    <row r="20" spans="1:11" ht="15.75">
      <c r="A20" s="13"/>
      <c r="B20" s="13"/>
      <c r="C20" s="13"/>
      <c r="D20" s="13"/>
      <c r="E20" s="13"/>
      <c r="F20" s="13"/>
      <c r="G20" s="14"/>
      <c r="H20" s="14"/>
      <c r="I20" s="13"/>
      <c r="J20" s="34"/>
      <c r="K20" s="34"/>
    </row>
    <row r="21" spans="1:11" ht="15">
      <c r="A21" s="13"/>
      <c r="B21" s="13"/>
      <c r="C21" s="13"/>
      <c r="D21" s="13"/>
      <c r="E21" s="13"/>
      <c r="F21" s="13"/>
      <c r="G21" s="13"/>
      <c r="H21" s="13"/>
      <c r="I21" s="13"/>
      <c r="J21" s="34"/>
      <c r="K21" s="34"/>
    </row>
    <row r="22" spans="1:11" ht="15.75">
      <c r="A22" s="46" t="s">
        <v>48</v>
      </c>
      <c r="B22" s="46"/>
      <c r="C22" s="15">
        <f>SUM('Stavební rozpočet'!AA9:AA25)*(1-C18/100)</f>
        <v>0</v>
      </c>
      <c r="D22" s="13"/>
      <c r="E22" s="13"/>
      <c r="F22" s="13"/>
      <c r="G22" s="13"/>
      <c r="H22" s="13"/>
      <c r="I22" s="13"/>
      <c r="J22" s="34"/>
      <c r="K22" s="34"/>
    </row>
    <row r="23" spans="1:11" ht="15.75">
      <c r="A23" s="46" t="s">
        <v>49</v>
      </c>
      <c r="B23" s="46"/>
      <c r="C23" s="15">
        <f>SUM('Stavební rozpočet'!AB9:AB25)*(1-C18/100)</f>
        <v>0</v>
      </c>
      <c r="D23" s="46" t="s">
        <v>50</v>
      </c>
      <c r="E23" s="46"/>
      <c r="F23" s="15">
        <f>ROUND(C23*(15/100),2)</f>
        <v>0</v>
      </c>
      <c r="G23" s="46" t="s">
        <v>51</v>
      </c>
      <c r="H23" s="46"/>
      <c r="I23" s="15">
        <f>SUM(C22:C24)</f>
        <v>0</v>
      </c>
      <c r="J23" s="34"/>
      <c r="K23" s="34"/>
    </row>
    <row r="24" spans="1:11" ht="15.75">
      <c r="A24" s="46" t="s">
        <v>52</v>
      </c>
      <c r="B24" s="46"/>
      <c r="C24" s="15">
        <f>SUM(C17+I17)</f>
        <v>0</v>
      </c>
      <c r="D24" s="46" t="s">
        <v>53</v>
      </c>
      <c r="E24" s="46"/>
      <c r="F24" s="15">
        <f>ROUND(C24*(21/100),2)</f>
        <v>0</v>
      </c>
      <c r="G24" s="46" t="s">
        <v>54</v>
      </c>
      <c r="H24" s="46"/>
      <c r="I24" s="15">
        <f>F23+F24+I23</f>
        <v>0</v>
      </c>
      <c r="J24" s="34"/>
      <c r="K24" s="34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34"/>
      <c r="K25" s="34"/>
    </row>
    <row r="26" spans="1:11" ht="15">
      <c r="A26" s="47" t="s">
        <v>8</v>
      </c>
      <c r="B26" s="47"/>
      <c r="C26" s="47"/>
      <c r="D26" s="47" t="s">
        <v>3</v>
      </c>
      <c r="E26" s="47"/>
      <c r="F26" s="47"/>
      <c r="G26" s="47" t="s">
        <v>13</v>
      </c>
      <c r="H26" s="47"/>
      <c r="I26" s="47"/>
      <c r="J26" s="34"/>
      <c r="K26" s="34"/>
    </row>
    <row r="27" spans="1:11" ht="12.75">
      <c r="A27" s="44"/>
      <c r="B27" s="44"/>
      <c r="C27" s="44"/>
      <c r="D27" s="44"/>
      <c r="E27" s="44"/>
      <c r="F27" s="44"/>
      <c r="G27" s="44"/>
      <c r="H27" s="44"/>
      <c r="I27" s="44"/>
      <c r="J27" s="34"/>
      <c r="K27" s="34"/>
    </row>
    <row r="28" spans="1:11" ht="12.75">
      <c r="A28" s="44"/>
      <c r="B28" s="44"/>
      <c r="C28" s="44"/>
      <c r="D28" s="44"/>
      <c r="E28" s="44"/>
      <c r="F28" s="44"/>
      <c r="G28" s="44"/>
      <c r="H28" s="44"/>
      <c r="I28" s="44"/>
      <c r="J28" s="34"/>
      <c r="K28" s="34"/>
    </row>
    <row r="29" spans="1:11" ht="12.75">
      <c r="A29" s="44"/>
      <c r="B29" s="44"/>
      <c r="C29" s="44"/>
      <c r="D29" s="44"/>
      <c r="E29" s="44"/>
      <c r="F29" s="44"/>
      <c r="G29" s="44"/>
      <c r="H29" s="44"/>
      <c r="I29" s="44"/>
      <c r="J29" s="34"/>
      <c r="K29" s="34"/>
    </row>
    <row r="30" spans="1:11" ht="15">
      <c r="A30" s="45" t="s">
        <v>55</v>
      </c>
      <c r="B30" s="45"/>
      <c r="C30" s="45"/>
      <c r="D30" s="45" t="s">
        <v>55</v>
      </c>
      <c r="E30" s="45"/>
      <c r="F30" s="45"/>
      <c r="G30" s="45" t="s">
        <v>55</v>
      </c>
      <c r="H30" s="45"/>
      <c r="I30" s="45"/>
      <c r="J30" s="34"/>
      <c r="K30" s="34"/>
    </row>
    <row r="31" spans="1:11" ht="15">
      <c r="A31" s="16" t="s">
        <v>56</v>
      </c>
      <c r="B31" s="13"/>
      <c r="C31" s="13"/>
      <c r="D31" s="13"/>
      <c r="E31" s="13"/>
      <c r="F31" s="13"/>
      <c r="G31" s="13"/>
      <c r="H31" s="13"/>
      <c r="I31" s="13"/>
      <c r="J31" s="34"/>
      <c r="K31" s="34"/>
    </row>
    <row r="32" spans="1:11" ht="12.75" customHeight="1">
      <c r="A32" s="43"/>
      <c r="B32" s="43"/>
      <c r="C32" s="43"/>
      <c r="D32" s="43"/>
      <c r="E32" s="43"/>
      <c r="F32" s="43"/>
      <c r="G32" s="43"/>
      <c r="H32" s="43"/>
      <c r="I32" s="43"/>
      <c r="J32" s="34"/>
      <c r="K32" s="34"/>
    </row>
    <row r="33" spans="1:11" ht="15">
      <c r="A33" s="13"/>
      <c r="B33" s="13"/>
      <c r="C33" s="13"/>
      <c r="D33" s="13"/>
      <c r="E33" s="13"/>
      <c r="F33" s="13"/>
      <c r="G33" s="13"/>
      <c r="H33" s="13"/>
      <c r="I33" s="13"/>
      <c r="J33" s="34"/>
      <c r="K33" s="34"/>
    </row>
    <row r="34" spans="1:11" ht="15">
      <c r="A34" s="13"/>
      <c r="B34" s="13"/>
      <c r="C34" s="13"/>
      <c r="D34" s="13"/>
      <c r="E34" s="13"/>
      <c r="F34" s="13"/>
      <c r="G34" s="13"/>
      <c r="H34" s="13"/>
      <c r="I34" s="13"/>
      <c r="J34" s="34"/>
      <c r="K34" s="34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34"/>
      <c r="K35" s="34"/>
    </row>
  </sheetData>
  <sheetProtection password="C65C" sheet="1" objects="1" scenarios="1" selectLockedCells="1"/>
  <mergeCells count="51">
    <mergeCell ref="A1:I1"/>
    <mergeCell ref="A2:B2"/>
    <mergeCell ref="A3:B3"/>
    <mergeCell ref="A4:B4"/>
    <mergeCell ref="A5:B5"/>
    <mergeCell ref="A6:B6"/>
    <mergeCell ref="A7:I7"/>
    <mergeCell ref="B8:C8"/>
    <mergeCell ref="E8:F8"/>
    <mergeCell ref="H8:I8"/>
    <mergeCell ref="A9:A10"/>
    <mergeCell ref="D9:E9"/>
    <mergeCell ref="G9:H9"/>
    <mergeCell ref="D10:E10"/>
    <mergeCell ref="G10:H10"/>
    <mergeCell ref="A11:A12"/>
    <mergeCell ref="D11:E11"/>
    <mergeCell ref="G11:H11"/>
    <mergeCell ref="D12:E12"/>
    <mergeCell ref="G12:H12"/>
    <mergeCell ref="A13:A14"/>
    <mergeCell ref="D13:E13"/>
    <mergeCell ref="G13:H13"/>
    <mergeCell ref="D14:E14"/>
    <mergeCell ref="G14:H14"/>
    <mergeCell ref="A15:B15"/>
    <mergeCell ref="D15:E15"/>
    <mergeCell ref="A16:B16"/>
    <mergeCell ref="D16:E16"/>
    <mergeCell ref="A17:B17"/>
    <mergeCell ref="D17:E17"/>
    <mergeCell ref="G17:H17"/>
    <mergeCell ref="D18:E18"/>
    <mergeCell ref="G18:H18"/>
    <mergeCell ref="A22:B22"/>
    <mergeCell ref="A23:B23"/>
    <mergeCell ref="D23:E23"/>
    <mergeCell ref="G23:H23"/>
    <mergeCell ref="A24:B24"/>
    <mergeCell ref="D24:E24"/>
    <mergeCell ref="G24:H24"/>
    <mergeCell ref="A26:C26"/>
    <mergeCell ref="D26:F26"/>
    <mergeCell ref="G26:I26"/>
    <mergeCell ref="A32:I32"/>
    <mergeCell ref="A27:C29"/>
    <mergeCell ref="D27:F29"/>
    <mergeCell ref="G27:I29"/>
    <mergeCell ref="A30:C30"/>
    <mergeCell ref="D30:F30"/>
    <mergeCell ref="G30:I30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8"/>
  <sheetViews>
    <sheetView tabSelected="1" zoomScalePageLayoutView="0" workbookViewId="0" topLeftCell="B1">
      <selection activeCell="H23" sqref="H23"/>
    </sheetView>
  </sheetViews>
  <sheetFormatPr defaultColWidth="9.140625" defaultRowHeight="12.75"/>
  <cols>
    <col min="1" max="1" width="3.7109375" style="17" customWidth="1"/>
    <col min="2" max="2" width="6.8515625" style="5" customWidth="1"/>
    <col min="3" max="3" width="13.7109375" style="5" customWidth="1"/>
    <col min="4" max="4" width="54.28125" style="1" customWidth="1"/>
    <col min="5" max="5" width="4.28125" style="1" customWidth="1"/>
    <col min="6" max="7" width="12.8515625" style="1" customWidth="1"/>
    <col min="8" max="8" width="14.00390625" style="1" customWidth="1"/>
    <col min="9" max="11" width="14.28125" style="1" customWidth="1"/>
    <col min="12" max="14" width="11.7109375" style="1" customWidth="1"/>
    <col min="15" max="49" width="12.140625" style="1" hidden="1" customWidth="1"/>
    <col min="50" max="16384" width="9.140625" style="34" customWidth="1"/>
  </cols>
  <sheetData>
    <row r="1" spans="1:14" ht="25.5" customHeight="1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5.5" customHeight="1">
      <c r="A2" s="74" t="s">
        <v>1</v>
      </c>
      <c r="B2" s="74"/>
      <c r="C2" s="74"/>
      <c r="D2" s="18" t="s">
        <v>2</v>
      </c>
      <c r="E2" s="75" t="s">
        <v>58</v>
      </c>
      <c r="F2" s="75"/>
      <c r="G2" s="19"/>
      <c r="H2" s="75"/>
      <c r="I2" s="75"/>
      <c r="J2" s="19" t="s">
        <v>3</v>
      </c>
      <c r="K2" s="76" t="s">
        <v>4</v>
      </c>
      <c r="L2" s="76"/>
      <c r="M2" s="76"/>
      <c r="N2" s="76"/>
    </row>
    <row r="3" spans="1:14" ht="25.5" customHeight="1">
      <c r="A3" s="66" t="s">
        <v>7</v>
      </c>
      <c r="B3" s="66"/>
      <c r="C3" s="66"/>
      <c r="D3" s="20"/>
      <c r="E3" s="67" t="s">
        <v>14</v>
      </c>
      <c r="F3" s="67"/>
      <c r="G3" s="35"/>
      <c r="H3" s="67"/>
      <c r="I3" s="67"/>
      <c r="J3" s="20" t="s">
        <v>8</v>
      </c>
      <c r="K3" s="77" t="s">
        <v>9</v>
      </c>
      <c r="L3" s="77"/>
      <c r="M3" s="77"/>
      <c r="N3" s="77"/>
    </row>
    <row r="4" spans="1:14" ht="25.5" customHeight="1">
      <c r="A4" s="66" t="s">
        <v>11</v>
      </c>
      <c r="B4" s="66"/>
      <c r="C4" s="66"/>
      <c r="D4" s="20" t="s">
        <v>12</v>
      </c>
      <c r="E4" s="67" t="s">
        <v>15</v>
      </c>
      <c r="F4" s="67"/>
      <c r="G4" s="35"/>
      <c r="H4" s="67"/>
      <c r="I4" s="67"/>
      <c r="J4" s="20" t="s">
        <v>13</v>
      </c>
      <c r="K4" s="68"/>
      <c r="L4" s="68"/>
      <c r="M4" s="68"/>
      <c r="N4" s="68"/>
    </row>
    <row r="5" spans="1:14" ht="25.5" customHeight="1" thickBot="1">
      <c r="A5" s="69" t="s">
        <v>17</v>
      </c>
      <c r="B5" s="69"/>
      <c r="C5" s="69"/>
      <c r="D5" s="21"/>
      <c r="E5" s="70" t="s">
        <v>59</v>
      </c>
      <c r="F5" s="70"/>
      <c r="G5" s="38"/>
      <c r="H5" s="71"/>
      <c r="I5" s="71"/>
      <c r="J5" s="21" t="s">
        <v>18</v>
      </c>
      <c r="K5" s="72"/>
      <c r="L5" s="72"/>
      <c r="M5" s="72"/>
      <c r="N5" s="72"/>
    </row>
    <row r="6" spans="1:14" ht="12.75" customHeight="1" thickBot="1">
      <c r="A6" s="61" t="s">
        <v>60</v>
      </c>
      <c r="B6" s="62" t="s">
        <v>61</v>
      </c>
      <c r="C6" s="62" t="s">
        <v>62</v>
      </c>
      <c r="D6" s="22" t="s">
        <v>63</v>
      </c>
      <c r="E6" s="63" t="s">
        <v>64</v>
      </c>
      <c r="F6" s="63" t="s">
        <v>65</v>
      </c>
      <c r="G6" s="64" t="s">
        <v>146</v>
      </c>
      <c r="H6" s="64" t="s">
        <v>147</v>
      </c>
      <c r="I6" s="57" t="s">
        <v>66</v>
      </c>
      <c r="J6" s="57"/>
      <c r="K6" s="57"/>
      <c r="L6" s="57" t="s">
        <v>67</v>
      </c>
      <c r="M6" s="57"/>
      <c r="N6" s="58" t="s">
        <v>68</v>
      </c>
    </row>
    <row r="7" spans="1:25" ht="13.5" thickBot="1">
      <c r="A7" s="61"/>
      <c r="B7" s="62"/>
      <c r="C7" s="62"/>
      <c r="D7" s="23" t="s">
        <v>69</v>
      </c>
      <c r="E7" s="63"/>
      <c r="F7" s="63"/>
      <c r="G7" s="65"/>
      <c r="H7" s="65"/>
      <c r="I7" s="24" t="s">
        <v>70</v>
      </c>
      <c r="J7" s="25" t="s">
        <v>31</v>
      </c>
      <c r="K7" s="26" t="s">
        <v>71</v>
      </c>
      <c r="L7" s="24" t="s">
        <v>72</v>
      </c>
      <c r="M7" s="26" t="s">
        <v>71</v>
      </c>
      <c r="N7" s="58"/>
      <c r="Q7" s="27" t="s">
        <v>73</v>
      </c>
      <c r="R7" s="27" t="s">
        <v>74</v>
      </c>
      <c r="S7" s="27" t="s">
        <v>75</v>
      </c>
      <c r="T7" s="27" t="s">
        <v>76</v>
      </c>
      <c r="U7" s="27" t="s">
        <v>77</v>
      </c>
      <c r="V7" s="27" t="s">
        <v>78</v>
      </c>
      <c r="W7" s="27" t="s">
        <v>79</v>
      </c>
      <c r="X7" s="27" t="s">
        <v>80</v>
      </c>
      <c r="Y7" s="27" t="s">
        <v>81</v>
      </c>
    </row>
    <row r="8" spans="1:38" ht="12.75">
      <c r="A8" s="28"/>
      <c r="B8" s="29"/>
      <c r="C8" s="29" t="s">
        <v>82</v>
      </c>
      <c r="D8" s="27" t="s">
        <v>83</v>
      </c>
      <c r="E8" s="27"/>
      <c r="F8" s="27"/>
      <c r="G8" s="27"/>
      <c r="H8" s="27"/>
      <c r="I8" s="27">
        <f>SUM(I9:I10)</f>
        <v>0</v>
      </c>
      <c r="J8" s="27">
        <f>SUM(J9:J10)</f>
        <v>0</v>
      </c>
      <c r="K8" s="27">
        <f>I8+J8</f>
        <v>0</v>
      </c>
      <c r="L8" s="27"/>
      <c r="M8" s="27">
        <f>SUM(M9:M10)</f>
        <v>0.00015000000000000001</v>
      </c>
      <c r="N8" s="27"/>
      <c r="Q8" s="27">
        <f>IF(R8="PR",K8,SUM(P9:P10))</f>
        <v>0</v>
      </c>
      <c r="R8" s="27" t="s">
        <v>84</v>
      </c>
      <c r="S8" s="27">
        <f>IF(R8="HS",I8,0)</f>
        <v>0</v>
      </c>
      <c r="T8" s="27">
        <f>IF(R8="HS",J8-Q8,0)</f>
        <v>0</v>
      </c>
      <c r="U8" s="27">
        <f>IF(R8="PS",I8,0)</f>
        <v>0</v>
      </c>
      <c r="V8" s="27">
        <f>IF(R8="PS",J8-Q8,0)</f>
        <v>0</v>
      </c>
      <c r="W8" s="27">
        <f>IF(R8="MP",I8,0)</f>
        <v>0</v>
      </c>
      <c r="X8" s="27">
        <f>IF(R8="MP",J8-Q8,0)</f>
        <v>0</v>
      </c>
      <c r="Y8" s="27">
        <f>IF(R8="OM",I8,0)</f>
        <v>0</v>
      </c>
      <c r="Z8" s="27">
        <v>11</v>
      </c>
      <c r="AJ8" s="1">
        <f>SUM(AA9:AA10)</f>
        <v>0</v>
      </c>
      <c r="AK8" s="1">
        <f>SUM(AB9:AB10)</f>
        <v>0</v>
      </c>
      <c r="AL8" s="1">
        <f>SUM(AC9:AC10)</f>
        <v>0</v>
      </c>
    </row>
    <row r="9" spans="1:44" ht="12.75">
      <c r="A9" s="17" t="s">
        <v>85</v>
      </c>
      <c r="C9" s="5" t="s">
        <v>86</v>
      </c>
      <c r="D9" s="1" t="s">
        <v>87</v>
      </c>
      <c r="E9" s="1" t="s">
        <v>88</v>
      </c>
      <c r="F9" s="1">
        <v>3</v>
      </c>
      <c r="G9" s="1">
        <v>0</v>
      </c>
      <c r="H9" s="36">
        <v>0</v>
      </c>
      <c r="I9" s="1">
        <f>F9*AF9</f>
        <v>0</v>
      </c>
      <c r="J9" s="1">
        <f>SUM(F9*H9)</f>
        <v>0</v>
      </c>
      <c r="K9" s="1">
        <f>F9*H9</f>
        <v>0</v>
      </c>
      <c r="L9" s="1">
        <v>0</v>
      </c>
      <c r="M9" s="1">
        <f>F9*L9</f>
        <v>0</v>
      </c>
      <c r="N9" s="1" t="s">
        <v>89</v>
      </c>
      <c r="O9" s="1">
        <v>1</v>
      </c>
      <c r="P9" s="1">
        <f>IF(O9=5,J9,0)</f>
        <v>0</v>
      </c>
      <c r="AA9" s="1">
        <f>IF(AE9=0,K9,0)</f>
        <v>0</v>
      </c>
      <c r="AB9" s="1">
        <f>IF(AE9=15,K9,0)</f>
        <v>0</v>
      </c>
      <c r="AC9" s="1">
        <f>IF(AE9=21,K9,0)</f>
        <v>0</v>
      </c>
      <c r="AE9" s="1">
        <v>21</v>
      </c>
      <c r="AF9" s="1">
        <f>H9*AH9</f>
        <v>0</v>
      </c>
      <c r="AG9" s="1">
        <f>H9*(1-AH9)</f>
        <v>0</v>
      </c>
      <c r="AH9" s="1">
        <v>0</v>
      </c>
      <c r="AN9" s="1">
        <f>F9*AF9</f>
        <v>0</v>
      </c>
      <c r="AO9" s="1">
        <f>F9*AG9</f>
        <v>0</v>
      </c>
      <c r="AP9" s="1" t="s">
        <v>90</v>
      </c>
      <c r="AQ9" s="1" t="s">
        <v>91</v>
      </c>
      <c r="AR9" s="27" t="s">
        <v>92</v>
      </c>
    </row>
    <row r="10" spans="1:44" ht="12.75">
      <c r="A10" s="17" t="s">
        <v>93</v>
      </c>
      <c r="C10" s="5" t="s">
        <v>94</v>
      </c>
      <c r="D10" s="1" t="s">
        <v>95</v>
      </c>
      <c r="E10" s="1" t="s">
        <v>88</v>
      </c>
      <c r="F10" s="1">
        <v>3</v>
      </c>
      <c r="G10" s="1">
        <v>0</v>
      </c>
      <c r="H10" s="36">
        <v>0</v>
      </c>
      <c r="I10" s="1">
        <f>F10*AF10</f>
        <v>0</v>
      </c>
      <c r="J10" s="1">
        <f>SUM(F10*H10)</f>
        <v>0</v>
      </c>
      <c r="K10" s="1">
        <f>F10*H10</f>
        <v>0</v>
      </c>
      <c r="L10" s="1">
        <v>5E-05</v>
      </c>
      <c r="M10" s="1">
        <f>F10*L10</f>
        <v>0.00015000000000000001</v>
      </c>
      <c r="N10" s="1" t="s">
        <v>89</v>
      </c>
      <c r="O10" s="1">
        <v>1</v>
      </c>
      <c r="P10" s="1">
        <f>IF(O10=5,J10,0)</f>
        <v>0</v>
      </c>
      <c r="AA10" s="1">
        <f>IF(AE10=0,K10,0)</f>
        <v>0</v>
      </c>
      <c r="AB10" s="1">
        <f>IF(AE10=15,K10,0)</f>
        <v>0</v>
      </c>
      <c r="AC10" s="1">
        <f>IF(AE10=21,K10,0)</f>
        <v>0</v>
      </c>
      <c r="AE10" s="1">
        <v>21</v>
      </c>
      <c r="AF10" s="1">
        <f>H10*AH10</f>
        <v>0</v>
      </c>
      <c r="AG10" s="1">
        <f>H10*(1-AH10)</f>
        <v>0</v>
      </c>
      <c r="AH10" s="1">
        <v>0.006765676567656765</v>
      </c>
      <c r="AN10" s="1">
        <f>F10*AF10</f>
        <v>0</v>
      </c>
      <c r="AO10" s="1">
        <f>F10*AG10</f>
        <v>0</v>
      </c>
      <c r="AP10" s="1" t="s">
        <v>90</v>
      </c>
      <c r="AQ10" s="1" t="s">
        <v>91</v>
      </c>
      <c r="AR10" s="27" t="s">
        <v>92</v>
      </c>
    </row>
    <row r="11" spans="1:38" ht="12.75">
      <c r="A11" s="28"/>
      <c r="B11" s="29"/>
      <c r="C11" s="29" t="s">
        <v>96</v>
      </c>
      <c r="D11" s="27" t="s">
        <v>97</v>
      </c>
      <c r="E11" s="27"/>
      <c r="F11" s="27"/>
      <c r="G11" s="27"/>
      <c r="H11" s="27"/>
      <c r="I11" s="27">
        <f>SUM(I12:I12)</f>
        <v>0</v>
      </c>
      <c r="J11" s="27">
        <f>SUM(J12:J12)</f>
        <v>0</v>
      </c>
      <c r="K11" s="27">
        <f>I11+J11</f>
        <v>0</v>
      </c>
      <c r="L11" s="27"/>
      <c r="M11" s="27">
        <f>SUM(M12:M12)</f>
        <v>0</v>
      </c>
      <c r="N11" s="27"/>
      <c r="Q11" s="27">
        <f>IF(R11="PR",K11,SUM(P12:P12))</f>
        <v>0</v>
      </c>
      <c r="R11" s="27" t="s">
        <v>84</v>
      </c>
      <c r="S11" s="27">
        <f>IF(R11="HS",I11,0)</f>
        <v>0</v>
      </c>
      <c r="T11" s="27">
        <f>IF(R11="HS",J11-Q11,0)</f>
        <v>0</v>
      </c>
      <c r="U11" s="27">
        <f>IF(R11="PS",I11,0)</f>
        <v>0</v>
      </c>
      <c r="V11" s="27">
        <f>IF(R11="PS",J11-Q11,0)</f>
        <v>0</v>
      </c>
      <c r="W11" s="27">
        <f>IF(R11="MP",I11,0)</f>
        <v>0</v>
      </c>
      <c r="X11" s="27">
        <f>IF(R11="MP",J11-Q11,0)</f>
        <v>0</v>
      </c>
      <c r="Y11" s="27">
        <f>IF(R11="OM",I11,0)</f>
        <v>0</v>
      </c>
      <c r="Z11" s="27">
        <v>12</v>
      </c>
      <c r="AJ11" s="1">
        <f>SUM(AA12:AA12)</f>
        <v>0</v>
      </c>
      <c r="AK11" s="1">
        <f>SUM(AB12:AB12)</f>
        <v>0</v>
      </c>
      <c r="AL11" s="1">
        <f>SUM(AC12:AC12)</f>
        <v>0</v>
      </c>
    </row>
    <row r="12" spans="1:44" ht="12.75">
      <c r="A12" s="17" t="s">
        <v>98</v>
      </c>
      <c r="C12" s="5" t="s">
        <v>99</v>
      </c>
      <c r="D12" s="1" t="s">
        <v>100</v>
      </c>
      <c r="E12" s="1" t="s">
        <v>101</v>
      </c>
      <c r="F12" s="1">
        <v>58.51</v>
      </c>
      <c r="G12" s="1">
        <v>0</v>
      </c>
      <c r="H12" s="36">
        <v>0</v>
      </c>
      <c r="I12" s="1">
        <f>F12*AF12</f>
        <v>0</v>
      </c>
      <c r="J12" s="1">
        <f>SUM(F12*H12)</f>
        <v>0</v>
      </c>
      <c r="K12" s="1">
        <f>F12*H12</f>
        <v>0</v>
      </c>
      <c r="L12" s="1">
        <v>0</v>
      </c>
      <c r="M12" s="1">
        <f>F12*L12</f>
        <v>0</v>
      </c>
      <c r="N12" s="1" t="s">
        <v>89</v>
      </c>
      <c r="O12" s="1">
        <v>1</v>
      </c>
      <c r="P12" s="1">
        <f>IF(O12=5,J12,0)</f>
        <v>0</v>
      </c>
      <c r="AA12" s="1">
        <f>IF(AE12=0,K12,0)</f>
        <v>0</v>
      </c>
      <c r="AB12" s="1">
        <f>IF(AE12=15,K12,0)</f>
        <v>0</v>
      </c>
      <c r="AC12" s="1">
        <f>IF(AE12=21,K12,0)</f>
        <v>0</v>
      </c>
      <c r="AE12" s="1">
        <v>21</v>
      </c>
      <c r="AF12" s="1">
        <f>H12*AH12</f>
        <v>0</v>
      </c>
      <c r="AG12" s="1">
        <f>H12*(1-AH12)</f>
        <v>0</v>
      </c>
      <c r="AH12" s="1">
        <v>0</v>
      </c>
      <c r="AN12" s="1">
        <f>F12*AF12</f>
        <v>0</v>
      </c>
      <c r="AO12" s="1">
        <f>F12*AG12</f>
        <v>0</v>
      </c>
      <c r="AP12" s="1" t="s">
        <v>102</v>
      </c>
      <c r="AQ12" s="1" t="s">
        <v>91</v>
      </c>
      <c r="AR12" s="27" t="s">
        <v>92</v>
      </c>
    </row>
    <row r="13" spans="1:38" ht="12.75">
      <c r="A13" s="28"/>
      <c r="B13" s="29"/>
      <c r="C13" s="29" t="s">
        <v>103</v>
      </c>
      <c r="D13" s="27" t="s">
        <v>104</v>
      </c>
      <c r="E13" s="27"/>
      <c r="F13" s="27"/>
      <c r="G13" s="27"/>
      <c r="H13" s="27"/>
      <c r="I13" s="27">
        <f>SUM(I14:I14)</f>
        <v>0</v>
      </c>
      <c r="J13" s="27">
        <f>SUM(J14:J14)</f>
        <v>0</v>
      </c>
      <c r="K13" s="27">
        <f>I13+J13</f>
        <v>0</v>
      </c>
      <c r="L13" s="27"/>
      <c r="M13" s="27">
        <f>SUM(M14:M14)</f>
        <v>0</v>
      </c>
      <c r="N13" s="27"/>
      <c r="Q13" s="27">
        <f>IF(R13="PR",K13,SUM(P14:P14))</f>
        <v>0</v>
      </c>
      <c r="R13" s="27" t="s">
        <v>84</v>
      </c>
      <c r="S13" s="27">
        <f>IF(R13="HS",I13,0)</f>
        <v>0</v>
      </c>
      <c r="T13" s="27">
        <f>IF(R13="HS",J13-Q13,0)</f>
        <v>0</v>
      </c>
      <c r="U13" s="27">
        <f>IF(R13="PS",I13,0)</f>
        <v>0</v>
      </c>
      <c r="V13" s="27">
        <f>IF(R13="PS",J13-Q13,0)</f>
        <v>0</v>
      </c>
      <c r="W13" s="27">
        <f>IF(R13="MP",I13,0)</f>
        <v>0</v>
      </c>
      <c r="X13" s="27">
        <f>IF(R13="MP",J13-Q13,0)</f>
        <v>0</v>
      </c>
      <c r="Y13" s="27">
        <f>IF(R13="OM",I13,0)</f>
        <v>0</v>
      </c>
      <c r="Z13" s="27">
        <v>13</v>
      </c>
      <c r="AJ13" s="1">
        <f>SUM(AA14:AA14)</f>
        <v>0</v>
      </c>
      <c r="AK13" s="1">
        <f>SUM(AB14:AB14)</f>
        <v>0</v>
      </c>
      <c r="AL13" s="1">
        <f>SUM(AC14:AC14)</f>
        <v>0</v>
      </c>
    </row>
    <row r="14" spans="1:44" ht="12.75">
      <c r="A14" s="17" t="s">
        <v>105</v>
      </c>
      <c r="C14" s="5" t="s">
        <v>106</v>
      </c>
      <c r="D14" s="1" t="s">
        <v>107</v>
      </c>
      <c r="E14" s="1" t="s">
        <v>101</v>
      </c>
      <c r="F14" s="1">
        <v>316.35</v>
      </c>
      <c r="G14" s="1">
        <v>0</v>
      </c>
      <c r="H14" s="36">
        <v>0</v>
      </c>
      <c r="I14" s="1">
        <f>F14*AF14</f>
        <v>0</v>
      </c>
      <c r="J14" s="1">
        <f>SUM(F14*H14)</f>
        <v>0</v>
      </c>
      <c r="K14" s="1">
        <f>F14*H14</f>
        <v>0</v>
      </c>
      <c r="L14" s="1">
        <v>0</v>
      </c>
      <c r="M14" s="1">
        <f>F14*L14</f>
        <v>0</v>
      </c>
      <c r="N14" s="1" t="s">
        <v>89</v>
      </c>
      <c r="O14" s="1">
        <v>1</v>
      </c>
      <c r="P14" s="1">
        <f>IF(O14=5,J14,0)</f>
        <v>0</v>
      </c>
      <c r="AA14" s="1">
        <f>IF(AE14=0,K14,0)</f>
        <v>0</v>
      </c>
      <c r="AB14" s="1">
        <f>IF(AE14=15,K14,0)</f>
        <v>0</v>
      </c>
      <c r="AC14" s="1">
        <f>IF(AE14=21,K14,0)</f>
        <v>0</v>
      </c>
      <c r="AE14" s="1">
        <v>21</v>
      </c>
      <c r="AF14" s="1">
        <f>H14*AH14</f>
        <v>0</v>
      </c>
      <c r="AG14" s="1">
        <f>H14*(1-AH14)</f>
        <v>0</v>
      </c>
      <c r="AH14" s="1">
        <v>0</v>
      </c>
      <c r="AN14" s="1">
        <f>F14*AF14</f>
        <v>0</v>
      </c>
      <c r="AO14" s="1">
        <f>F14*AG14</f>
        <v>0</v>
      </c>
      <c r="AP14" s="1" t="s">
        <v>108</v>
      </c>
      <c r="AQ14" s="1" t="s">
        <v>91</v>
      </c>
      <c r="AR14" s="27" t="s">
        <v>92</v>
      </c>
    </row>
    <row r="15" spans="1:38" ht="12.75">
      <c r="A15" s="28"/>
      <c r="B15" s="29"/>
      <c r="C15" s="29" t="s">
        <v>109</v>
      </c>
      <c r="D15" s="27" t="s">
        <v>110</v>
      </c>
      <c r="E15" s="27"/>
      <c r="F15" s="27"/>
      <c r="G15" s="27"/>
      <c r="H15" s="27"/>
      <c r="I15" s="27">
        <f>SUM(I16:I18)</f>
        <v>0</v>
      </c>
      <c r="J15" s="27">
        <f>SUM(J16:J18)</f>
        <v>0</v>
      </c>
      <c r="K15" s="27">
        <f>I15+J15</f>
        <v>0</v>
      </c>
      <c r="L15" s="27"/>
      <c r="M15" s="27">
        <f>SUM(M16:M18)</f>
        <v>0</v>
      </c>
      <c r="N15" s="27"/>
      <c r="Q15" s="27">
        <f>IF(R15="PR",K15,SUM(P16:P18))</f>
        <v>0</v>
      </c>
      <c r="R15" s="27" t="s">
        <v>84</v>
      </c>
      <c r="S15" s="27">
        <f>IF(R15="HS",I15,0)</f>
        <v>0</v>
      </c>
      <c r="T15" s="27">
        <f>IF(R15="HS",J15-Q15,0)</f>
        <v>0</v>
      </c>
      <c r="U15" s="27">
        <f>IF(R15="PS",I15,0)</f>
        <v>0</v>
      </c>
      <c r="V15" s="27">
        <f>IF(R15="PS",J15-Q15,0)</f>
        <v>0</v>
      </c>
      <c r="W15" s="27">
        <f>IF(R15="MP",I15,0)</f>
        <v>0</v>
      </c>
      <c r="X15" s="27">
        <f>IF(R15="MP",J15-Q15,0)</f>
        <v>0</v>
      </c>
      <c r="Y15" s="27">
        <f>IF(R15="OM",I15,0)</f>
        <v>0</v>
      </c>
      <c r="Z15" s="27">
        <v>16</v>
      </c>
      <c r="AJ15" s="1">
        <f>SUM(AA16:AA18)</f>
        <v>0</v>
      </c>
      <c r="AK15" s="1">
        <f>SUM(AB16:AB18)</f>
        <v>0</v>
      </c>
      <c r="AL15" s="1">
        <f>SUM(AC16:AC18)</f>
        <v>0</v>
      </c>
    </row>
    <row r="16" spans="1:44" ht="12.75">
      <c r="A16" s="17" t="s">
        <v>111</v>
      </c>
      <c r="C16" s="5" t="s">
        <v>112</v>
      </c>
      <c r="D16" s="1" t="s">
        <v>113</v>
      </c>
      <c r="E16" s="1" t="s">
        <v>101</v>
      </c>
      <c r="F16" s="1">
        <v>316.35</v>
      </c>
      <c r="G16" s="1">
        <v>0</v>
      </c>
      <c r="H16" s="36">
        <v>0</v>
      </c>
      <c r="I16" s="1">
        <f>F16*AF16</f>
        <v>0</v>
      </c>
      <c r="J16" s="1">
        <f>SUM(F16*H16)</f>
        <v>0</v>
      </c>
      <c r="K16" s="1">
        <f>F16*H16</f>
        <v>0</v>
      </c>
      <c r="L16" s="1">
        <v>0</v>
      </c>
      <c r="M16" s="1">
        <f>F16*L16</f>
        <v>0</v>
      </c>
      <c r="N16" s="1" t="s">
        <v>89</v>
      </c>
      <c r="O16" s="1">
        <v>1</v>
      </c>
      <c r="P16" s="1">
        <f>IF(O16=5,J16,0)</f>
        <v>0</v>
      </c>
      <c r="AA16" s="1">
        <f>IF(AE16=0,K16,0)</f>
        <v>0</v>
      </c>
      <c r="AB16" s="1">
        <f>IF(AE16=15,K16,0)</f>
        <v>0</v>
      </c>
      <c r="AC16" s="1">
        <f>IF(AE16=21,K16,0)</f>
        <v>0</v>
      </c>
      <c r="AE16" s="1">
        <v>21</v>
      </c>
      <c r="AF16" s="1">
        <f>H16*AH16</f>
        <v>0</v>
      </c>
      <c r="AG16" s="1">
        <f>H16*(1-AH16)</f>
        <v>0</v>
      </c>
      <c r="AH16" s="1">
        <v>0</v>
      </c>
      <c r="AN16" s="1">
        <f>F16*AF16</f>
        <v>0</v>
      </c>
      <c r="AO16" s="1">
        <f>F16*AG16</f>
        <v>0</v>
      </c>
      <c r="AP16" s="1" t="s">
        <v>114</v>
      </c>
      <c r="AQ16" s="1" t="s">
        <v>91</v>
      </c>
      <c r="AR16" s="27" t="s">
        <v>92</v>
      </c>
    </row>
    <row r="17" spans="1:44" ht="12.75">
      <c r="A17" s="17" t="s">
        <v>115</v>
      </c>
      <c r="C17" s="5" t="s">
        <v>116</v>
      </c>
      <c r="D17" s="1" t="s">
        <v>117</v>
      </c>
      <c r="E17" s="1" t="s">
        <v>88</v>
      </c>
      <c r="F17" s="1">
        <v>3</v>
      </c>
      <c r="G17" s="1">
        <v>0</v>
      </c>
      <c r="H17" s="36">
        <v>0</v>
      </c>
      <c r="I17" s="1">
        <f>F17*AF17</f>
        <v>0</v>
      </c>
      <c r="J17" s="1">
        <f>SUM(F17*H17)</f>
        <v>0</v>
      </c>
      <c r="K17" s="1">
        <f>F17*H17</f>
        <v>0</v>
      </c>
      <c r="L17" s="1">
        <v>0</v>
      </c>
      <c r="M17" s="1">
        <f>F17*L17</f>
        <v>0</v>
      </c>
      <c r="N17" s="1" t="s">
        <v>89</v>
      </c>
      <c r="O17" s="1">
        <v>1</v>
      </c>
      <c r="P17" s="1">
        <f>IF(O17=5,J17,0)</f>
        <v>0</v>
      </c>
      <c r="AA17" s="1">
        <f>IF(AE17=0,K17,0)</f>
        <v>0</v>
      </c>
      <c r="AB17" s="1">
        <f>IF(AE17=15,K17,0)</f>
        <v>0</v>
      </c>
      <c r="AC17" s="1">
        <f>IF(AE17=21,K17,0)</f>
        <v>0</v>
      </c>
      <c r="AE17" s="1">
        <v>21</v>
      </c>
      <c r="AF17" s="1">
        <f>H17*AH17</f>
        <v>0</v>
      </c>
      <c r="AG17" s="1">
        <f>H17*(1-AH17)</f>
        <v>0</v>
      </c>
      <c r="AH17" s="1">
        <v>0</v>
      </c>
      <c r="AN17" s="1">
        <f>F17*AF17</f>
        <v>0</v>
      </c>
      <c r="AO17" s="1">
        <f>F17*AG17</f>
        <v>0</v>
      </c>
      <c r="AP17" s="1" t="s">
        <v>114</v>
      </c>
      <c r="AQ17" s="1" t="s">
        <v>91</v>
      </c>
      <c r="AR17" s="27" t="s">
        <v>92</v>
      </c>
    </row>
    <row r="18" spans="1:44" ht="12.75">
      <c r="A18" s="17" t="s">
        <v>118</v>
      </c>
      <c r="C18" s="5" t="s">
        <v>119</v>
      </c>
      <c r="D18" s="1" t="s">
        <v>120</v>
      </c>
      <c r="E18" s="1" t="s">
        <v>101</v>
      </c>
      <c r="F18" s="1">
        <v>316.35</v>
      </c>
      <c r="G18" s="1">
        <v>0</v>
      </c>
      <c r="H18" s="36">
        <v>0</v>
      </c>
      <c r="I18" s="1">
        <f>F18*AF18</f>
        <v>0</v>
      </c>
      <c r="J18" s="1">
        <f>SUM(F18*H18)</f>
        <v>0</v>
      </c>
      <c r="K18" s="1">
        <f>F18*H18</f>
        <v>0</v>
      </c>
      <c r="L18" s="1">
        <v>0</v>
      </c>
      <c r="M18" s="1">
        <f>F18*L18</f>
        <v>0</v>
      </c>
      <c r="N18" s="1" t="s">
        <v>89</v>
      </c>
      <c r="O18" s="1">
        <v>1</v>
      </c>
      <c r="P18" s="1">
        <f>IF(O18=5,J18,0)</f>
        <v>0</v>
      </c>
      <c r="AA18" s="1">
        <f>IF(AE18=0,K18,0)</f>
        <v>0</v>
      </c>
      <c r="AB18" s="1">
        <f>IF(AE18=15,K18,0)</f>
        <v>0</v>
      </c>
      <c r="AC18" s="1">
        <f>IF(AE18=21,K18,0)</f>
        <v>0</v>
      </c>
      <c r="AE18" s="1">
        <v>21</v>
      </c>
      <c r="AF18" s="1">
        <f>H18*AH18</f>
        <v>0</v>
      </c>
      <c r="AG18" s="1">
        <f>H18*(1-AH18)</f>
        <v>0</v>
      </c>
      <c r="AH18" s="1">
        <v>0</v>
      </c>
      <c r="AN18" s="1">
        <f>F18*AF18</f>
        <v>0</v>
      </c>
      <c r="AO18" s="1">
        <f>F18*AG18</f>
        <v>0</v>
      </c>
      <c r="AP18" s="1" t="s">
        <v>114</v>
      </c>
      <c r="AQ18" s="1" t="s">
        <v>91</v>
      </c>
      <c r="AR18" s="27" t="s">
        <v>92</v>
      </c>
    </row>
    <row r="19" spans="1:38" ht="12.75">
      <c r="A19" s="28"/>
      <c r="B19" s="29"/>
      <c r="C19" s="29" t="s">
        <v>121</v>
      </c>
      <c r="D19" s="27" t="s">
        <v>122</v>
      </c>
      <c r="E19" s="27"/>
      <c r="F19" s="27"/>
      <c r="G19" s="27"/>
      <c r="H19" s="27"/>
      <c r="I19" s="27">
        <f>SUM(I20:I21)</f>
        <v>0</v>
      </c>
      <c r="J19" s="27">
        <f>SUM(J20:J21)</f>
        <v>0</v>
      </c>
      <c r="K19" s="27">
        <f>I19+J19</f>
        <v>0</v>
      </c>
      <c r="L19" s="27"/>
      <c r="M19" s="27">
        <f>SUM(M20:M21)</f>
        <v>0</v>
      </c>
      <c r="N19" s="27"/>
      <c r="Q19" s="27">
        <f>IF(R19="PR",K19,SUM(P20:P21))</f>
        <v>0</v>
      </c>
      <c r="R19" s="27" t="s">
        <v>84</v>
      </c>
      <c r="S19" s="27">
        <f>IF(R19="HS",I19,0)</f>
        <v>0</v>
      </c>
      <c r="T19" s="27">
        <f>IF(R19="HS",J19-Q19,0)</f>
        <v>0</v>
      </c>
      <c r="U19" s="27">
        <f>IF(R19="PS",I19,0)</f>
        <v>0</v>
      </c>
      <c r="V19" s="27">
        <f>IF(R19="PS",J19-Q19,0)</f>
        <v>0</v>
      </c>
      <c r="W19" s="27">
        <f>IF(R19="MP",I19,0)</f>
        <v>0</v>
      </c>
      <c r="X19" s="27">
        <f>IF(R19="MP",J19-Q19,0)</f>
        <v>0</v>
      </c>
      <c r="Y19" s="27">
        <f>IF(R19="OM",I19,0)</f>
        <v>0</v>
      </c>
      <c r="Z19" s="27">
        <v>18</v>
      </c>
      <c r="AJ19" s="1">
        <f>SUM(AA20:AA21)</f>
        <v>0</v>
      </c>
      <c r="AK19" s="1">
        <f>SUM(AB20:AB21)</f>
        <v>0</v>
      </c>
      <c r="AL19" s="1">
        <f>SUM(AC20:AC21)</f>
        <v>0</v>
      </c>
    </row>
    <row r="20" spans="1:44" ht="12.75">
      <c r="A20" s="17" t="s">
        <v>123</v>
      </c>
      <c r="C20" s="5" t="s">
        <v>124</v>
      </c>
      <c r="D20" s="1" t="s">
        <v>125</v>
      </c>
      <c r="E20" s="1" t="s">
        <v>126</v>
      </c>
      <c r="F20" s="1">
        <v>577.51</v>
      </c>
      <c r="G20" s="1">
        <v>0</v>
      </c>
      <c r="H20" s="36">
        <v>0</v>
      </c>
      <c r="I20" s="1">
        <f>F20*AF20</f>
        <v>0</v>
      </c>
      <c r="J20" s="1">
        <f>SUM(F20*H20)</f>
        <v>0</v>
      </c>
      <c r="K20" s="1">
        <f>F20*H20</f>
        <v>0</v>
      </c>
      <c r="L20" s="1">
        <v>0</v>
      </c>
      <c r="M20" s="1">
        <f>F20*L20</f>
        <v>0</v>
      </c>
      <c r="N20" s="1" t="s">
        <v>89</v>
      </c>
      <c r="O20" s="1">
        <v>1</v>
      </c>
      <c r="P20" s="1">
        <f>IF(O20=5,J20,0)</f>
        <v>0</v>
      </c>
      <c r="AA20" s="1">
        <f>IF(AE20=0,K20,0)</f>
        <v>0</v>
      </c>
      <c r="AB20" s="1">
        <f>IF(AE20=15,K20,0)</f>
        <v>0</v>
      </c>
      <c r="AC20" s="1">
        <f>IF(AE20=21,K20,0)</f>
        <v>0</v>
      </c>
      <c r="AE20" s="1">
        <v>21</v>
      </c>
      <c r="AF20" s="1">
        <f>H20*AH20</f>
        <v>0</v>
      </c>
      <c r="AG20" s="1">
        <f>H20*(1-AH20)</f>
        <v>0</v>
      </c>
      <c r="AH20" s="1">
        <v>0</v>
      </c>
      <c r="AN20" s="1">
        <f>F20*AF20</f>
        <v>0</v>
      </c>
      <c r="AO20" s="1">
        <f>F20*AG20</f>
        <v>0</v>
      </c>
      <c r="AP20" s="1" t="s">
        <v>127</v>
      </c>
      <c r="AQ20" s="1" t="s">
        <v>91</v>
      </c>
      <c r="AR20" s="27" t="s">
        <v>92</v>
      </c>
    </row>
    <row r="21" spans="1:44" ht="12.75">
      <c r="A21" s="17" t="s">
        <v>128</v>
      </c>
      <c r="C21" s="5" t="s">
        <v>129</v>
      </c>
      <c r="D21" s="1" t="s">
        <v>130</v>
      </c>
      <c r="E21" s="1" t="s">
        <v>126</v>
      </c>
      <c r="F21" s="1">
        <v>1054.5</v>
      </c>
      <c r="G21" s="1">
        <v>0</v>
      </c>
      <c r="H21" s="36">
        <v>0</v>
      </c>
      <c r="I21" s="1">
        <f>F21*AF21</f>
        <v>0</v>
      </c>
      <c r="J21" s="1">
        <f>SUM(F21*H21)</f>
        <v>0</v>
      </c>
      <c r="K21" s="1">
        <f>F21*H21</f>
        <v>0</v>
      </c>
      <c r="L21" s="1">
        <v>0</v>
      </c>
      <c r="M21" s="1">
        <f>F21*L21</f>
        <v>0</v>
      </c>
      <c r="N21" s="1" t="s">
        <v>89</v>
      </c>
      <c r="O21" s="1">
        <v>1</v>
      </c>
      <c r="P21" s="1">
        <f>IF(O21=5,J21,0)</f>
        <v>0</v>
      </c>
      <c r="AA21" s="1">
        <f>IF(AE21=0,K21,0)</f>
        <v>0</v>
      </c>
      <c r="AB21" s="1">
        <f>IF(AE21=15,K21,0)</f>
        <v>0</v>
      </c>
      <c r="AC21" s="1">
        <f>IF(AE21=21,K21,0)</f>
        <v>0</v>
      </c>
      <c r="AE21" s="1">
        <v>21</v>
      </c>
      <c r="AF21" s="1">
        <f>H21*AH21</f>
        <v>0</v>
      </c>
      <c r="AG21" s="1">
        <f>H21*(1-AH21)</f>
        <v>0</v>
      </c>
      <c r="AH21" s="1">
        <v>0</v>
      </c>
      <c r="AN21" s="1">
        <f>F21*AF21</f>
        <v>0</v>
      </c>
      <c r="AO21" s="1">
        <f>F21*AG21</f>
        <v>0</v>
      </c>
      <c r="AP21" s="1" t="s">
        <v>127</v>
      </c>
      <c r="AQ21" s="1" t="s">
        <v>91</v>
      </c>
      <c r="AR21" s="27" t="s">
        <v>92</v>
      </c>
    </row>
    <row r="22" spans="1:38" ht="12.75">
      <c r="A22" s="28"/>
      <c r="B22" s="29"/>
      <c r="C22" s="29" t="s">
        <v>131</v>
      </c>
      <c r="D22" s="27" t="s">
        <v>132</v>
      </c>
      <c r="E22" s="27"/>
      <c r="F22" s="27"/>
      <c r="G22" s="27"/>
      <c r="H22" s="27"/>
      <c r="I22" s="27">
        <f>SUM(I23:I23)</f>
        <v>0</v>
      </c>
      <c r="J22" s="27">
        <f>SUM(J23:J23)</f>
        <v>0</v>
      </c>
      <c r="K22" s="27">
        <f>I22+J22</f>
        <v>0</v>
      </c>
      <c r="L22" s="27"/>
      <c r="M22" s="27">
        <f>SUM(M23:M23)</f>
        <v>9.292608</v>
      </c>
      <c r="N22" s="27"/>
      <c r="Q22" s="27">
        <f>IF(R22="PR",K22,SUM(P23:P23))</f>
        <v>0</v>
      </c>
      <c r="R22" s="27" t="s">
        <v>84</v>
      </c>
      <c r="S22" s="27">
        <f>IF(R22="HS",I22,0)</f>
        <v>0</v>
      </c>
      <c r="T22" s="27">
        <f>IF(R22="HS",J22-Q22,0)</f>
        <v>0</v>
      </c>
      <c r="U22" s="27">
        <f>IF(R22="PS",I22,0)</f>
        <v>0</v>
      </c>
      <c r="V22" s="27">
        <f>IF(R22="PS",J22-Q22,0)</f>
        <v>0</v>
      </c>
      <c r="W22" s="27">
        <f>IF(R22="MP",I22,0)</f>
        <v>0</v>
      </c>
      <c r="X22" s="27">
        <f>IF(R22="MP",J22-Q22,0)</f>
        <v>0</v>
      </c>
      <c r="Y22" s="27">
        <f>IF(R22="OM",I22,0)</f>
        <v>0</v>
      </c>
      <c r="Z22" s="27">
        <v>46</v>
      </c>
      <c r="AJ22" s="1">
        <f>SUM(AA23:AA23)</f>
        <v>0</v>
      </c>
      <c r="AK22" s="1">
        <f>SUM(AB23:AB23)</f>
        <v>0</v>
      </c>
      <c r="AL22" s="1">
        <f>SUM(AC23:AC23)</f>
        <v>0</v>
      </c>
    </row>
    <row r="23" spans="1:44" ht="12.75">
      <c r="A23" s="17" t="s">
        <v>133</v>
      </c>
      <c r="C23" s="5" t="s">
        <v>134</v>
      </c>
      <c r="D23" s="1" t="s">
        <v>135</v>
      </c>
      <c r="E23" s="1" t="s">
        <v>101</v>
      </c>
      <c r="F23" s="1">
        <v>4.38</v>
      </c>
      <c r="G23" s="36">
        <v>0</v>
      </c>
      <c r="H23" s="36">
        <v>0</v>
      </c>
      <c r="I23" s="1">
        <f>SUM(F23*G23)</f>
        <v>0</v>
      </c>
      <c r="J23" s="1">
        <f>SUM(F23*H23)</f>
        <v>0</v>
      </c>
      <c r="K23" s="1">
        <f>F23*H23</f>
        <v>0</v>
      </c>
      <c r="L23" s="1">
        <v>2.1216</v>
      </c>
      <c r="M23" s="1">
        <f>F23*L23</f>
        <v>9.292608</v>
      </c>
      <c r="N23" s="1" t="s">
        <v>89</v>
      </c>
      <c r="O23" s="1">
        <v>1</v>
      </c>
      <c r="P23" s="1">
        <f>IF(O23=5,J23,0)</f>
        <v>0</v>
      </c>
      <c r="AA23" s="1">
        <f>IF(AE23=0,K23,0)</f>
        <v>0</v>
      </c>
      <c r="AB23" s="1">
        <f>IF(AE23=15,K23,0)</f>
        <v>0</v>
      </c>
      <c r="AC23" s="1">
        <f>IF(AE23=21,K23,0)</f>
        <v>0</v>
      </c>
      <c r="AE23" s="1">
        <v>21</v>
      </c>
      <c r="AF23" s="1">
        <f>H23*AH23</f>
        <v>0</v>
      </c>
      <c r="AG23" s="1">
        <f>H23*(1-AH23)</f>
        <v>0</v>
      </c>
      <c r="AH23" s="1">
        <v>0.785830085736555</v>
      </c>
      <c r="AN23" s="1">
        <f>F23*AF23</f>
        <v>0</v>
      </c>
      <c r="AO23" s="1">
        <f>F23*AG23</f>
        <v>0</v>
      </c>
      <c r="AP23" s="1" t="s">
        <v>136</v>
      </c>
      <c r="AQ23" s="1" t="s">
        <v>137</v>
      </c>
      <c r="AR23" s="27" t="s">
        <v>92</v>
      </c>
    </row>
    <row r="24" spans="1:38" ht="12.75">
      <c r="A24" s="28"/>
      <c r="B24" s="29"/>
      <c r="C24" s="29" t="s">
        <v>138</v>
      </c>
      <c r="D24" s="27" t="s">
        <v>139</v>
      </c>
      <c r="E24" s="27"/>
      <c r="F24" s="27"/>
      <c r="G24" s="27"/>
      <c r="H24" s="27"/>
      <c r="I24" s="27">
        <f>SUM(I25:I25)</f>
        <v>0</v>
      </c>
      <c r="J24" s="27">
        <f>SUM(J25:J25)</f>
        <v>0</v>
      </c>
      <c r="K24" s="27">
        <f>I24+J24</f>
        <v>0</v>
      </c>
      <c r="L24" s="27"/>
      <c r="M24" s="27">
        <f>SUM(M25:M25)</f>
        <v>0</v>
      </c>
      <c r="N24" s="27"/>
      <c r="Q24" s="27">
        <f>IF(R24="PR",K24,SUM(P25:P25))</f>
        <v>0</v>
      </c>
      <c r="R24" s="27"/>
      <c r="S24" s="27">
        <f>IF(R24="HS",I24,0)</f>
        <v>0</v>
      </c>
      <c r="T24" s="27">
        <f>IF(R24="HS",J24-Q24,0)</f>
        <v>0</v>
      </c>
      <c r="U24" s="27">
        <f>IF(R24="PS",I24,0)</f>
        <v>0</v>
      </c>
      <c r="V24" s="27">
        <f>IF(R24="PS",J24-Q24,0)</f>
        <v>0</v>
      </c>
      <c r="W24" s="27">
        <f>IF(R24="MP",I24,0)</f>
        <v>0</v>
      </c>
      <c r="X24" s="27">
        <f>IF(R24="MP",J24-Q24,0)</f>
        <v>0</v>
      </c>
      <c r="Y24" s="27">
        <f>IF(R24="OM",I24,0)</f>
        <v>0</v>
      </c>
      <c r="Z24" s="27" t="s">
        <v>138</v>
      </c>
      <c r="AJ24" s="1">
        <f>SUM(AA25:AA25)</f>
        <v>0</v>
      </c>
      <c r="AK24" s="1">
        <f>SUM(AB25:AB25)</f>
        <v>0</v>
      </c>
      <c r="AL24" s="1">
        <f>SUM(AC25:AC25)</f>
        <v>0</v>
      </c>
    </row>
    <row r="25" spans="1:44" ht="12.75">
      <c r="A25" s="17" t="s">
        <v>82</v>
      </c>
      <c r="C25" s="5" t="s">
        <v>140</v>
      </c>
      <c r="D25" s="1" t="s">
        <v>141</v>
      </c>
      <c r="E25" s="1" t="s">
        <v>142</v>
      </c>
      <c r="F25" s="1">
        <v>9.2928</v>
      </c>
      <c r="G25" s="1">
        <v>0</v>
      </c>
      <c r="H25" s="36">
        <v>0</v>
      </c>
      <c r="I25" s="1">
        <f>F25*AF25</f>
        <v>0</v>
      </c>
      <c r="J25" s="1">
        <f>SUM(F25*H25)</f>
        <v>0</v>
      </c>
      <c r="K25" s="1">
        <f>F25*H25</f>
        <v>0</v>
      </c>
      <c r="L25" s="1">
        <v>0</v>
      </c>
      <c r="M25" s="1">
        <f>F25*L25</f>
        <v>0</v>
      </c>
      <c r="N25" s="1" t="s">
        <v>89</v>
      </c>
      <c r="O25" s="1">
        <v>1</v>
      </c>
      <c r="P25" s="1">
        <f>IF(O25=5,J25,0)</f>
        <v>0</v>
      </c>
      <c r="AA25" s="1">
        <f>IF(AE25=0,K25,0)</f>
        <v>0</v>
      </c>
      <c r="AB25" s="1">
        <f>IF(AE25=15,K25,0)</f>
        <v>0</v>
      </c>
      <c r="AC25" s="1">
        <f>IF(AE25=21,K25,0)</f>
        <v>0</v>
      </c>
      <c r="AE25" s="1">
        <v>21</v>
      </c>
      <c r="AF25" s="1">
        <f>H25*AH25</f>
        <v>0</v>
      </c>
      <c r="AG25" s="1">
        <f>H25*(1-AH25)</f>
        <v>0</v>
      </c>
      <c r="AH25" s="1">
        <v>0</v>
      </c>
      <c r="AN25" s="1">
        <f>F25*AF25</f>
        <v>0</v>
      </c>
      <c r="AO25" s="1">
        <f>F25*AG25</f>
        <v>0</v>
      </c>
      <c r="AP25" s="1" t="s">
        <v>143</v>
      </c>
      <c r="AQ25" s="1" t="s">
        <v>144</v>
      </c>
      <c r="AR25" s="27" t="s">
        <v>92</v>
      </c>
    </row>
    <row r="26" spans="1:14" ht="12.75">
      <c r="A26" s="30"/>
      <c r="B26" s="31"/>
      <c r="C26" s="31"/>
      <c r="D26" s="32"/>
      <c r="E26" s="32"/>
      <c r="F26" s="32"/>
      <c r="G26" s="32"/>
      <c r="H26" s="32"/>
      <c r="I26" s="59" t="s">
        <v>145</v>
      </c>
      <c r="J26" s="59"/>
      <c r="K26" s="32">
        <f>K8+K11+K13+K15+K19+K22+K24</f>
        <v>0</v>
      </c>
      <c r="L26" s="32"/>
      <c r="M26" s="32"/>
      <c r="N26" s="32"/>
    </row>
    <row r="27" ht="12.75">
      <c r="A27" s="33" t="s">
        <v>56</v>
      </c>
    </row>
    <row r="28" spans="1:14" ht="12.7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</sheetData>
  <sheetProtection password="C65C" sheet="1" objects="1" scenarios="1" selectLockedCells="1"/>
  <mergeCells count="29">
    <mergeCell ref="A1:N1"/>
    <mergeCell ref="A2:C2"/>
    <mergeCell ref="E2:F2"/>
    <mergeCell ref="H2:I2"/>
    <mergeCell ref="K2:N2"/>
    <mergeCell ref="A3:C3"/>
    <mergeCell ref="E3:F3"/>
    <mergeCell ref="H3:I3"/>
    <mergeCell ref="K3:N3"/>
    <mergeCell ref="H6:H7"/>
    <mergeCell ref="A4:C4"/>
    <mergeCell ref="E4:F4"/>
    <mergeCell ref="H4:I4"/>
    <mergeCell ref="K4:N4"/>
    <mergeCell ref="A5:C5"/>
    <mergeCell ref="E5:F5"/>
    <mergeCell ref="H5:I5"/>
    <mergeCell ref="K5:N5"/>
    <mergeCell ref="I6:K6"/>
    <mergeCell ref="L6:M6"/>
    <mergeCell ref="N6:N7"/>
    <mergeCell ref="I26:J26"/>
    <mergeCell ref="A28:N28"/>
    <mergeCell ref="A6:A7"/>
    <mergeCell ref="B6:B7"/>
    <mergeCell ref="C6:C7"/>
    <mergeCell ref="E6:E7"/>
    <mergeCell ref="F6:F7"/>
    <mergeCell ref="G6:G7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Kolomazníková Jana</dc:creator>
  <cp:keywords/>
  <dc:description/>
  <cp:lastModifiedBy>Kolomazníková Jana</cp:lastModifiedBy>
  <cp:lastPrinted>2022-01-12T06:53:06Z</cp:lastPrinted>
  <dcterms:created xsi:type="dcterms:W3CDTF">2022-01-12T06:53:27Z</dcterms:created>
  <dcterms:modified xsi:type="dcterms:W3CDTF">2022-01-12T06:53:31Z</dcterms:modified>
  <cp:category/>
  <cp:version/>
  <cp:contentType/>
  <cp:contentStatus/>
</cp:coreProperties>
</file>