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235 - Odvodnění herní plo...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'235 - Odvodnění herní plo...'!$C$129:$K$217</definedName>
    <definedName name="_xlnm.Print_Area" localSheetId="1">'235 - Odvodnění herní plo...'!$C$4:$J$76,'235 - Odvodnění herní plo...'!$C$82:$J$113,'235 - Odvodnění herní plo...'!$C$119:$J$217</definedName>
    <definedName name="_xlnm.Print_Titles" localSheetId="1">'235 - Odvodnění herní plo...'!$129:$129</definedName>
  </definedNames>
  <calcPr/>
</workbook>
</file>

<file path=xl/calcChain.xml><?xml version="1.0" encoding="utf-8"?>
<calcChain xmlns="http://schemas.openxmlformats.org/spreadsheetml/2006/main">
  <c i="2" l="1" r="J35"/>
  <c r="J34"/>
  <c i="1" r="AY95"/>
  <c i="2" r="J33"/>
  <c i="1" r="AX95"/>
  <c i="2" r="BI217"/>
  <c r="BH217"/>
  <c r="BG217"/>
  <c r="BF217"/>
  <c r="T217"/>
  <c r="T216"/>
  <c r="R217"/>
  <c r="R216"/>
  <c r="P217"/>
  <c r="P216"/>
  <c r="BI215"/>
  <c r="BH215"/>
  <c r="BG215"/>
  <c r="BF215"/>
  <c r="T215"/>
  <c r="T214"/>
  <c r="R215"/>
  <c r="R214"/>
  <c r="P215"/>
  <c r="P214"/>
  <c r="BI213"/>
  <c r="BH213"/>
  <c r="BG213"/>
  <c r="BF213"/>
  <c r="T213"/>
  <c r="R213"/>
  <c r="P213"/>
  <c r="BI212"/>
  <c r="BH212"/>
  <c r="BG212"/>
  <c r="BF212"/>
  <c r="T212"/>
  <c r="R212"/>
  <c r="P212"/>
  <c r="BI210"/>
  <c r="BH210"/>
  <c r="BG210"/>
  <c r="BF210"/>
  <c r="T210"/>
  <c r="R210"/>
  <c r="P210"/>
  <c r="BI209"/>
  <c r="BH209"/>
  <c r="BG209"/>
  <c r="BF209"/>
  <c r="T209"/>
  <c r="R209"/>
  <c r="P209"/>
  <c r="BI207"/>
  <c r="BH207"/>
  <c r="BG207"/>
  <c r="BF207"/>
  <c r="T207"/>
  <c r="T206"/>
  <c r="R207"/>
  <c r="R206"/>
  <c r="P207"/>
  <c r="P206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T197"/>
  <c r="R198"/>
  <c r="R197"/>
  <c r="P198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6"/>
  <c r="BH156"/>
  <c r="BG156"/>
  <c r="BF156"/>
  <c r="T156"/>
  <c r="T155"/>
  <c r="R156"/>
  <c r="R155"/>
  <c r="P156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J127"/>
  <c r="J126"/>
  <c r="F126"/>
  <c r="F124"/>
  <c r="E122"/>
  <c r="J90"/>
  <c r="J89"/>
  <c r="F89"/>
  <c r="F87"/>
  <c r="E85"/>
  <c r="J16"/>
  <c r="E16"/>
  <c r="F127"/>
  <c r="J15"/>
  <c r="J10"/>
  <c r="J124"/>
  <c i="1" r="L90"/>
  <c r="AM90"/>
  <c r="AM89"/>
  <c r="L89"/>
  <c r="AM87"/>
  <c r="L87"/>
  <c r="L85"/>
  <c r="L84"/>
  <c i="2" r="BK209"/>
  <c r="BK196"/>
  <c r="BK193"/>
  <c r="BK183"/>
  <c r="J177"/>
  <c r="BK165"/>
  <c r="J164"/>
  <c r="BK153"/>
  <c r="BK150"/>
  <c r="J146"/>
  <c r="J142"/>
  <c r="BK139"/>
  <c r="J134"/>
  <c r="J210"/>
  <c r="BK202"/>
  <c r="J196"/>
  <c r="BK192"/>
  <c r="J186"/>
  <c r="J172"/>
  <c r="BK159"/>
  <c r="J147"/>
  <c r="BK140"/>
  <c r="BK212"/>
  <c r="J190"/>
  <c r="J179"/>
  <c r="BK169"/>
  <c r="J163"/>
  <c r="BK158"/>
  <c r="J149"/>
  <c r="BK142"/>
  <c r="BK217"/>
  <c r="J207"/>
  <c r="BK195"/>
  <c r="BK186"/>
  <c r="BK177"/>
  <c r="J167"/>
  <c r="J165"/>
  <c r="J159"/>
  <c r="BK149"/>
  <c r="BK134"/>
  <c r="J182"/>
  <c r="BK162"/>
  <c r="BK148"/>
  <c r="J136"/>
  <c r="BK204"/>
  <c r="BK185"/>
  <c r="J176"/>
  <c r="J166"/>
  <c r="J160"/>
  <c r="J150"/>
  <c r="J143"/>
  <c r="J133"/>
  <c r="BK203"/>
  <c r="BK191"/>
  <c r="J185"/>
  <c r="BK176"/>
  <c r="BK172"/>
  <c r="J161"/>
  <c r="BK156"/>
  <c r="J139"/>
  <c r="BK136"/>
  <c r="J204"/>
  <c r="J202"/>
  <c r="J195"/>
  <c r="J189"/>
  <c r="BK178"/>
  <c r="BK173"/>
  <c r="BK163"/>
  <c r="J152"/>
  <c r="J148"/>
  <c r="BK144"/>
  <c r="BK141"/>
  <c r="BK137"/>
  <c r="J213"/>
  <c r="BK207"/>
  <c r="BK198"/>
  <c r="J193"/>
  <c r="J187"/>
  <c r="J184"/>
  <c r="BK171"/>
  <c r="J153"/>
  <c r="J141"/>
  <c r="J217"/>
  <c r="J198"/>
  <c r="BK182"/>
  <c r="BK168"/>
  <c r="J162"/>
  <c r="J151"/>
  <c r="J144"/>
  <c r="BK135"/>
  <c r="BK215"/>
  <c r="J192"/>
  <c r="BK184"/>
  <c r="J174"/>
  <c r="J168"/>
  <c r="BK164"/>
  <c r="J158"/>
  <c r="J145"/>
  <c r="J137"/>
  <c i="1" r="AS94"/>
  <c i="2" r="BK213"/>
  <c r="J203"/>
  <c r="BK194"/>
  <c r="BK187"/>
  <c r="BK179"/>
  <c r="J171"/>
  <c r="J154"/>
  <c r="BK151"/>
  <c r="BK147"/>
  <c r="BK143"/>
  <c r="J140"/>
  <c r="J135"/>
  <c r="J215"/>
  <c r="J209"/>
  <c r="J200"/>
  <c r="J194"/>
  <c r="J191"/>
  <c r="BK174"/>
  <c r="J169"/>
  <c r="BK152"/>
  <c r="BK146"/>
  <c r="BK210"/>
  <c r="BK189"/>
  <c r="J178"/>
  <c r="BK167"/>
  <c r="BK161"/>
  <c r="J156"/>
  <c r="BK145"/>
  <c r="BK138"/>
  <c r="J212"/>
  <c r="BK200"/>
  <c r="BK190"/>
  <c r="J183"/>
  <c r="J173"/>
  <c r="BK166"/>
  <c r="BK160"/>
  <c r="BK154"/>
  <c r="J138"/>
  <c r="BK133"/>
  <c l="1" r="BK132"/>
  <c r="BK157"/>
  <c r="J157"/>
  <c r="J98"/>
  <c r="P132"/>
  <c r="P157"/>
  <c r="BK170"/>
  <c r="J170"/>
  <c r="J99"/>
  <c r="R170"/>
  <c r="T175"/>
  <c r="P181"/>
  <c r="T181"/>
  <c r="P188"/>
  <c r="BK201"/>
  <c r="J201"/>
  <c r="J106"/>
  <c r="P201"/>
  <c r="P199"/>
  <c r="BK208"/>
  <c r="J208"/>
  <c r="J109"/>
  <c r="T132"/>
  <c r="R157"/>
  <c r="P170"/>
  <c r="BK175"/>
  <c r="J175"/>
  <c r="J100"/>
  <c r="R175"/>
  <c r="BK181"/>
  <c r="J181"/>
  <c r="J102"/>
  <c r="R181"/>
  <c r="R188"/>
  <c r="R201"/>
  <c r="R199"/>
  <c r="R208"/>
  <c r="R205"/>
  <c r="BK211"/>
  <c r="J211"/>
  <c r="J110"/>
  <c r="R211"/>
  <c r="R132"/>
  <c r="R131"/>
  <c r="T157"/>
  <c r="T170"/>
  <c r="P175"/>
  <c r="BK188"/>
  <c r="J188"/>
  <c r="J103"/>
  <c r="T188"/>
  <c r="T201"/>
  <c r="T199"/>
  <c r="P208"/>
  <c r="P205"/>
  <c r="T208"/>
  <c r="T205"/>
  <c r="P211"/>
  <c r="T211"/>
  <c r="BK197"/>
  <c r="J197"/>
  <c r="J104"/>
  <c r="BK199"/>
  <c r="J199"/>
  <c r="J105"/>
  <c r="BK206"/>
  <c r="J206"/>
  <c r="J108"/>
  <c r="BK155"/>
  <c r="J155"/>
  <c r="J97"/>
  <c r="BK214"/>
  <c r="J214"/>
  <c r="J111"/>
  <c r="BK216"/>
  <c r="J216"/>
  <c r="J112"/>
  <c r="F90"/>
  <c r="BE140"/>
  <c r="BE142"/>
  <c r="BE143"/>
  <c r="BE145"/>
  <c r="BE147"/>
  <c r="BE150"/>
  <c r="BE151"/>
  <c r="BE162"/>
  <c r="BE169"/>
  <c r="BE178"/>
  <c r="BE179"/>
  <c r="BE187"/>
  <c r="BE195"/>
  <c r="BE196"/>
  <c r="BE209"/>
  <c r="J87"/>
  <c r="BE136"/>
  <c r="BE139"/>
  <c r="BE146"/>
  <c r="BE152"/>
  <c r="BE153"/>
  <c r="BE164"/>
  <c r="BE171"/>
  <c r="BE172"/>
  <c r="BE173"/>
  <c r="BE176"/>
  <c r="BE183"/>
  <c r="BE186"/>
  <c r="BE192"/>
  <c r="BE193"/>
  <c r="BE194"/>
  <c r="BE202"/>
  <c r="BE207"/>
  <c r="BE213"/>
  <c r="BE133"/>
  <c r="BE134"/>
  <c r="BE137"/>
  <c r="BE138"/>
  <c r="BE141"/>
  <c r="BE144"/>
  <c r="BE149"/>
  <c r="BE154"/>
  <c r="BE160"/>
  <c r="BE163"/>
  <c r="BE165"/>
  <c r="BE177"/>
  <c r="BE182"/>
  <c r="BE189"/>
  <c r="BE203"/>
  <c r="BE204"/>
  <c r="BE212"/>
  <c r="BE217"/>
  <c r="BE135"/>
  <c r="BE148"/>
  <c r="BE156"/>
  <c r="BE158"/>
  <c r="BE159"/>
  <c r="BE161"/>
  <c r="BE166"/>
  <c r="BE167"/>
  <c r="BE168"/>
  <c r="BE174"/>
  <c r="BE184"/>
  <c r="BE185"/>
  <c r="BE190"/>
  <c r="BE191"/>
  <c r="BE198"/>
  <c r="BE200"/>
  <c r="BE210"/>
  <c r="BE215"/>
  <c r="F33"/>
  <c i="1" r="BB95"/>
  <c r="BB94"/>
  <c r="AX94"/>
  <c i="2" r="F35"/>
  <c i="1" r="BD95"/>
  <c r="BD94"/>
  <c r="W33"/>
  <c i="2" r="F32"/>
  <c i="1" r="BA95"/>
  <c r="BA94"/>
  <c r="W30"/>
  <c i="2" r="F34"/>
  <c i="1" r="BC95"/>
  <c r="BC94"/>
  <c r="W32"/>
  <c i="2" r="J32"/>
  <c i="1" r="AW95"/>
  <c i="2" l="1" r="T131"/>
  <c r="T130"/>
  <c r="T180"/>
  <c r="R180"/>
  <c r="R130"/>
  <c r="P180"/>
  <c r="P131"/>
  <c r="P130"/>
  <c i="1" r="AU95"/>
  <c i="2" r="BK131"/>
  <c r="J131"/>
  <c r="J95"/>
  <c r="J132"/>
  <c r="J96"/>
  <c r="BK180"/>
  <c r="J180"/>
  <c r="J101"/>
  <c r="BK205"/>
  <c r="J205"/>
  <c r="J107"/>
  <c i="1" r="AY94"/>
  <c i="2" r="J31"/>
  <c i="1" r="AV95"/>
  <c r="AT95"/>
  <c r="AU94"/>
  <c r="W31"/>
  <c i="2" r="F31"/>
  <c i="1" r="AZ95"/>
  <c r="AZ94"/>
  <c r="W29"/>
  <c r="AW94"/>
  <c r="AK30"/>
  <c i="2" l="1" r="BK130"/>
  <c r="J130"/>
  <c r="J94"/>
  <c i="1" r="AV94"/>
  <c r="AK29"/>
  <c i="2" l="1" r="J28"/>
  <c i="1" r="AG95"/>
  <c r="AG94"/>
  <c r="AK26"/>
  <c r="AT94"/>
  <c r="AN94"/>
  <c i="2" l="1" r="J37"/>
  <c i="1" r="AN95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<sst xmlns="http://schemas.openxmlformats.org/spreadsheetml/2006/main">
  <si>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</si>
  <si>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</si>
  <si>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</si>
  <si>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</si>
  <si>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</si>
  <si>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{af98a075-65c5-45f3-8fe3-7ffb030a8c12}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</si>
  <si>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</si>
  <si>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</si>
  <si>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</si>
  <si>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</si>
  <si>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</si>
  <si>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</si>
  <si>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</si>
  <si>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</si>
  <si>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235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</si>
  <si>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</si>
  <si>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</si>
  <si>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Odvodnění herní plochy MŠ Kamarád</t>
  </si>
  <si>
    <t>KSO:</t>
  </si>
  <si>
    <t>CC-CZ:</t>
  </si>
  <si>
    <t>Místo:</t>
  </si>
  <si>
    <t>Liberec</t>
  </si>
  <si>
    <t>Datum:</t>
  </si>
  <si>
    <t>18. 9. 2021</t>
  </si>
  <si>
    <t>Zadavatel:</t>
  </si>
  <si>
    <t>IČ:</t>
  </si>
  <si>
    <t>Statutární město Liberec</t>
  </si>
  <si>
    <t>DIČ:</t>
  </si>
  <si>
    <t>Uchazeč:</t>
  </si>
  <si>
    <t>Vyplň údaj</t>
  </si>
  <si>
    <t>Projektant:</t>
  </si>
  <si>
    <t>Boris Weinfurter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</si>
  <si>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</si>
  <si>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</si>
  <si>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</si>
  <si>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</si>
  <si>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</si>
  <si>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</si>
  <si>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</si>
  <si>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</si>
  <si>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</si>
  <si>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</si>
  <si>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</si>
  <si>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</si>
  <si>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</si>
  <si>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</si>
  <si>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</si>
  <si>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</si>
  <si>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</si>
  <si>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</si>
  <si>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</si>
  <si>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</si>
  <si>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</si>
  <si>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</si>
  <si>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</si>
  <si>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</si>
  <si>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</si>
  <si>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</si>
  <si>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</si>
  <si>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</si>
  <si>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</si>
  <si>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</si>
  <si>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</si>
  <si>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</si>
  <si>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</si>
  <si>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</si>
  <si>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</si>
  <si>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</si>
  <si>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</si>
  <si>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</si>
  <si>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</si>
  <si>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</si>
  <si>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</si>
  <si>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</si>
  <si>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</si>
  <si>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</si>
  <si>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</si>
  <si>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</si>
  <si>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</si>
  <si>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</si>
  <si>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</si>
  <si>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</si>
  <si>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</si>
  <si>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</si>
  <si>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</si>
  <si>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</si>
  <si>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</si>
  <si>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</si>
  <si>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</si>
  <si>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</si>
  <si>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</si>
  <si>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</si>
  <si>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5 - Komunikace pozemní</t>
  </si>
  <si>
    <t xml:space="preserve">    9 - Ostatní konstrukce a práce, bourání</t>
  </si>
  <si>
    <t xml:space="preserve">    997 - Přesun sutě</t>
  </si>
  <si>
    <t>PSV - Práce a dodávky PSV</t>
  </si>
  <si>
    <t xml:space="preserve">    741 - Elektroinstalace - silnoproud</t>
  </si>
  <si>
    <t xml:space="preserve">    8 - Trubní vedení</t>
  </si>
  <si>
    <t xml:space="preserve">    998 - Přesun hmot</t>
  </si>
  <si>
    <t>O01 - Ostatní</t>
  </si>
  <si>
    <t xml:space="preserve">    HZS - Hodinové zúčtovací sazby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</si>
  <si>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</si>
  <si>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</si>
  <si>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</si>
  <si>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VRN6 - Územní vlivy</t>
  </si>
  <si>
    <t xml:space="preserve">    VRN7 - Provozní vlivy</t>
  </si>
  <si>
    <t xml:space="preserve">    VRN8 - Přesun stavebních kapacit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</si>
  <si>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</si>
  <si>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</si>
  <si>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</si>
  <si>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</si>
  <si>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</si>
  <si>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</si>
  <si>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</si>
  <si>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</si>
  <si>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</si>
  <si>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</si>
  <si>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</si>
  <si>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</si>
  <si>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</si>
  <si>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</si>
  <si>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</si>
  <si>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</si>
  <si>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</si>
  <si>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69</t>
  </si>
  <si>
    <t>K</t>
  </si>
  <si>
    <t>121151103</t>
  </si>
  <si>
    <t>Sejmutí ornice plochy do 100 m2 tl vrstvy do 200 mm strojně- pro budoucí úpravu u obrubníků- uložit na mezideponii v místě</t>
  </si>
  <si>
    <t>m2</t>
  </si>
  <si>
    <t>4</t>
  </si>
  <si>
    <t>-650763385</t>
  </si>
  <si>
    <t>122251104</t>
  </si>
  <si>
    <t>Odkopávky a prokopávky nezapažené v hornině třídy těžitelnosti I skupiny 3 objem do 500 m3 strojně</t>
  </si>
  <si>
    <t>m3</t>
  </si>
  <si>
    <t>72586903</t>
  </si>
  <si>
    <t>122211101</t>
  </si>
  <si>
    <t>Odkopávky a prokopávky v hornině třídy těžitelnosti I, skupiny 3 ručně- kolem šachet a pro napojení drenáže, dočištění obvodu výkopu</t>
  </si>
  <si>
    <t>-801453523</t>
  </si>
  <si>
    <t>3</t>
  </si>
  <si>
    <t>131351102</t>
  </si>
  <si>
    <t>Hloubení jam nezapažených v hornině třídy těžitelnosti II skupiny 4 objem do 50 m3 strojně</t>
  </si>
  <si>
    <t>592472367</t>
  </si>
  <si>
    <t>131313101</t>
  </si>
  <si>
    <t xml:space="preserve">Hloubení jam v soudržných horninách třídy těžitelnosti II skupiny 4 ručně-dočištění </t>
  </si>
  <si>
    <t>1168339259</t>
  </si>
  <si>
    <t>20</t>
  </si>
  <si>
    <t>132251101</t>
  </si>
  <si>
    <t xml:space="preserve">Hloubení rýh nezapažených  š do 800 mm v hornině třídy těžitelnosti I, skupiny 3 objem do 20 m3 strojně- korýtko drenáž</t>
  </si>
  <si>
    <t>-1768134364</t>
  </si>
  <si>
    <t>162751117</t>
  </si>
  <si>
    <t>Vodorovné přemístění do 10000 m výkopku/sypaniny z horniny třídy těžitelnosti I, skupiny 1 až 3</t>
  </si>
  <si>
    <t>1372888594</t>
  </si>
  <si>
    <t>22</t>
  </si>
  <si>
    <t>162751119</t>
  </si>
  <si>
    <t>Příplatek k vodorovnému přemístění výkopku/sypaniny z horniny třídy těžitelnosti I, skupiny 1 až 3 ZKD 1000 m přes 10000 m</t>
  </si>
  <si>
    <t>1768526978</t>
  </si>
  <si>
    <t>23</t>
  </si>
  <si>
    <t>162751137</t>
  </si>
  <si>
    <t>Vodorovné přemístění do 10000 m výkopku/sypaniny z horniny třídy těžitelnosti II, skupiny 4 a 5</t>
  </si>
  <si>
    <t>-567770862</t>
  </si>
  <si>
    <t>24</t>
  </si>
  <si>
    <t>162751139</t>
  </si>
  <si>
    <t>Příplatek k vodorovnému přemístění výkopku/sypaniny z horniny třídy těžitelnosti II, skupiny 4 a 5 ZKD 1000 m přes 10000 m</t>
  </si>
  <si>
    <t>1247909257</t>
  </si>
  <si>
    <t>25</t>
  </si>
  <si>
    <t>171201231</t>
  </si>
  <si>
    <t>Poplatek za uložení zeminy a kamení na recyklační skládce (skládkovné) kód odpadu 17 05 04</t>
  </si>
  <si>
    <t>t</t>
  </si>
  <si>
    <t>886282928</t>
  </si>
  <si>
    <t>28</t>
  </si>
  <si>
    <t>174251101R</t>
  </si>
  <si>
    <t>Zásyp jam, šachet rýh nebo kolem objektů štěrkem bez zhutnění- vsak šachty</t>
  </si>
  <si>
    <t>-1782388100</t>
  </si>
  <si>
    <t>29</t>
  </si>
  <si>
    <t>M</t>
  </si>
  <si>
    <t>58344229</t>
  </si>
  <si>
    <t>štěrk frakce 63/125 ( Lom Krásný les, Smrčí )</t>
  </si>
  <si>
    <t>8</t>
  </si>
  <si>
    <t>888489194</t>
  </si>
  <si>
    <t>79</t>
  </si>
  <si>
    <t>58343959</t>
  </si>
  <si>
    <t>kamenivo drcené hrubé frakce 32/63 (Smrčí, Krásný les )</t>
  </si>
  <si>
    <t>1547784103</t>
  </si>
  <si>
    <t>27</t>
  </si>
  <si>
    <t>174253301</t>
  </si>
  <si>
    <t>Zásyp rýh pro drény hl do 1,0 m</t>
  </si>
  <si>
    <t>m</t>
  </si>
  <si>
    <t>-1492479510</t>
  </si>
  <si>
    <t>78</t>
  </si>
  <si>
    <t>58343959a</t>
  </si>
  <si>
    <t>-1557381816</t>
  </si>
  <si>
    <t>70</t>
  </si>
  <si>
    <t>181311103</t>
  </si>
  <si>
    <t>Rozprostření ornice tl vrstvy do 200 mm v rovině nebo ve svahu do 1:5 ručně- podél nových obrub mimo herní plochu</t>
  </si>
  <si>
    <t>-1715004245</t>
  </si>
  <si>
    <t>47</t>
  </si>
  <si>
    <t>589116112R</t>
  </si>
  <si>
    <t>Kryt ploch pro tělovýchovu jedno a dvouvrstvý z hmot hlinitopísčitých včt zvlhčení a hutnění - ornice s jemným pískem v poměru 50/50 pro založení trávníku v tl 100 mm, včetně nákupu, promíchání a rozprostření</t>
  </si>
  <si>
    <t>-2104068697</t>
  </si>
  <si>
    <t>48</t>
  </si>
  <si>
    <t>181411131R</t>
  </si>
  <si>
    <t>Založení parkového trávníku výsevem plochy do 1000 m2 v rovině a ve svahu do 1:5-včetně kropení cca 1 měsíc a prvního pokosení</t>
  </si>
  <si>
    <t>1668192717</t>
  </si>
  <si>
    <t>49</t>
  </si>
  <si>
    <t>00572440</t>
  </si>
  <si>
    <t>osivo směs travní hřištní</t>
  </si>
  <si>
    <t>kg</t>
  </si>
  <si>
    <t>-1006276679</t>
  </si>
  <si>
    <t>50</t>
  </si>
  <si>
    <t>185804215</t>
  </si>
  <si>
    <t>Vypletí záhonu trávníku po výsevu s naložením a odvozem odpadu do 20 km v rovině a svahu do 1:5</t>
  </si>
  <si>
    <t>922531777</t>
  </si>
  <si>
    <t>936009113</t>
  </si>
  <si>
    <t>Bezpečnostní dopadová plocha venkovní na dětském hřišti tl 30 cm z kačírku</t>
  </si>
  <si>
    <t>1195020506</t>
  </si>
  <si>
    <t>Zakládání</t>
  </si>
  <si>
    <t>26</t>
  </si>
  <si>
    <t>212755216</t>
  </si>
  <si>
    <t>Trativody z drenážních trubek plastových flexibilních D 160 mm bez lože</t>
  </si>
  <si>
    <t>2024115809</t>
  </si>
  <si>
    <t>5</t>
  </si>
  <si>
    <t>Komunikace pozemní</t>
  </si>
  <si>
    <t>46</t>
  </si>
  <si>
    <t>564730011</t>
  </si>
  <si>
    <t>Podklad z kameniva hrubého drceného vel. 8-16 mm tl 100 mm</t>
  </si>
  <si>
    <t>-825131075</t>
  </si>
  <si>
    <t>45</t>
  </si>
  <si>
    <t>564760111</t>
  </si>
  <si>
    <t>Podklad z kameniva hrubého drceného vel. 16-32 mm tl 200 mm</t>
  </si>
  <si>
    <t>1950102338</t>
  </si>
  <si>
    <t>43</t>
  </si>
  <si>
    <t>564751111</t>
  </si>
  <si>
    <t>Podklad z kameniva hrubého drceného vel. 32-63 mm tl 150 mm</t>
  </si>
  <si>
    <t>-431481114</t>
  </si>
  <si>
    <t>44</t>
  </si>
  <si>
    <t>564751111a</t>
  </si>
  <si>
    <t>235471597</t>
  </si>
  <si>
    <t>57</t>
  </si>
  <si>
    <t>916231213</t>
  </si>
  <si>
    <t>Osazení chodníkového obrubníku betonového stojatého s boční opěrou do lože z betonu prostého-ohraničení plochy u stromů</t>
  </si>
  <si>
    <t>-741146348</t>
  </si>
  <si>
    <t>14</t>
  </si>
  <si>
    <t>59217001</t>
  </si>
  <si>
    <t>obrubník betonový zahradní 1000x50x250mm</t>
  </si>
  <si>
    <t>-993281961</t>
  </si>
  <si>
    <t>58</t>
  </si>
  <si>
    <t>916231213a</t>
  </si>
  <si>
    <t>Osazení chodníkového obrubníku betonového stojatého s boční opěrou do lože z betonu prostého-oprava po mechanizaci- napojení chodníku a hřiště-odhad</t>
  </si>
  <si>
    <t>-698622270</t>
  </si>
  <si>
    <t>52</t>
  </si>
  <si>
    <t>59217001a</t>
  </si>
  <si>
    <t>-655016174</t>
  </si>
  <si>
    <t>55</t>
  </si>
  <si>
    <t>596211210</t>
  </si>
  <si>
    <t>Kladení zámkové dlažby komunikací pro pěší tl 80 mm skupiny A pl do 50 m2-odhad oprava chodníku</t>
  </si>
  <si>
    <t>-2012494956</t>
  </si>
  <si>
    <t>56</t>
  </si>
  <si>
    <t>DTN.0007421.URS</t>
  </si>
  <si>
    <t xml:space="preserve">dlažba zámková  přírodní 20x10x8cm</t>
  </si>
  <si>
    <t>-1708004711</t>
  </si>
  <si>
    <t>59</t>
  </si>
  <si>
    <t>916231213b</t>
  </si>
  <si>
    <t>Osazení chodníkového obrubníku pryžového stojatého s boční opěrou do lože z betonu prostého- rozhraní ploch kačírek / tráva</t>
  </si>
  <si>
    <t>855822824</t>
  </si>
  <si>
    <t>60</t>
  </si>
  <si>
    <t>27245171</t>
  </si>
  <si>
    <t>obrubník recyklovaná pryž barevný dl 1m 250x50mm</t>
  </si>
  <si>
    <t>-464070339</t>
  </si>
  <si>
    <t>9</t>
  </si>
  <si>
    <t>Ostatní konstrukce a práce, bourání</t>
  </si>
  <si>
    <t>53</t>
  </si>
  <si>
    <t>113204111</t>
  </si>
  <si>
    <t>Vytrhání obrub záhonových</t>
  </si>
  <si>
    <t>-1415556358</t>
  </si>
  <si>
    <t>54</t>
  </si>
  <si>
    <t>113106171</t>
  </si>
  <si>
    <t>Rozebrání dlažeb vozovek ze zámkové dlažby s ložem z kameniva ručně- odhad oprava chodníku v místě sjezdu na travnatou plochu</t>
  </si>
  <si>
    <t>-320315305</t>
  </si>
  <si>
    <t>68</t>
  </si>
  <si>
    <t>952902121</t>
  </si>
  <si>
    <t>Čištění budov zametení drsných podlah- průběžně chodník a výjezd na veřejnou komunikaci během prací</t>
  </si>
  <si>
    <t>1247308734</t>
  </si>
  <si>
    <t>67</t>
  </si>
  <si>
    <t>629995101</t>
  </si>
  <si>
    <t>Očištění vnějších ploch tlakovou vodou- příjezd chodník po dokončení prací včt výjezdu na veřejnou komunikaci</t>
  </si>
  <si>
    <t>2111585083</t>
  </si>
  <si>
    <t>997</t>
  </si>
  <si>
    <t>Přesun sutě</t>
  </si>
  <si>
    <t>73</t>
  </si>
  <si>
    <t>997013211</t>
  </si>
  <si>
    <t>Vnitrostaveništní doprava suti a vybouraných hmot pro budovy v do 6 m ručně</t>
  </si>
  <si>
    <t>-1832967926</t>
  </si>
  <si>
    <t>74</t>
  </si>
  <si>
    <t>997013501</t>
  </si>
  <si>
    <t>Odvoz suti a vybouraných hmot na skládku nebo meziskládku do 1 km se složením</t>
  </si>
  <si>
    <t>-1652545783</t>
  </si>
  <si>
    <t>77</t>
  </si>
  <si>
    <t>997013509</t>
  </si>
  <si>
    <t>Příplatek k odvozu suti a vybouraných hmot na skládku ZKD 1 km přes 1 km</t>
  </si>
  <si>
    <t>-364063053</t>
  </si>
  <si>
    <t>76</t>
  </si>
  <si>
    <t>997013601</t>
  </si>
  <si>
    <t>Poplatek za uložení na skládce (skládkovné) stavebního odpadu betonového kód odpadu 17 01 01</t>
  </si>
  <si>
    <t>-1403691710</t>
  </si>
  <si>
    <t>PSV</t>
  </si>
  <si>
    <t>Práce a dodávky PSV</t>
  </si>
  <si>
    <t>741</t>
  </si>
  <si>
    <t>Elektroinstalace - silnoproud</t>
  </si>
  <si>
    <t>61</t>
  </si>
  <si>
    <t>741410001</t>
  </si>
  <si>
    <t>Montáž vodič uzemňovací pásek D do 120 mm2 na povrchu- odhad</t>
  </si>
  <si>
    <t>16</t>
  </si>
  <si>
    <t>70313316</t>
  </si>
  <si>
    <t>62</t>
  </si>
  <si>
    <t>35442064</t>
  </si>
  <si>
    <t>pás zemnící 20x3mm FeZn</t>
  </si>
  <si>
    <t>32</t>
  </si>
  <si>
    <t>1020368152</t>
  </si>
  <si>
    <t>63</t>
  </si>
  <si>
    <t>741420001</t>
  </si>
  <si>
    <t>Montáž drát nebo lano hromosvodné svodové D do 10 mm s podpěrou</t>
  </si>
  <si>
    <t>1319333986</t>
  </si>
  <si>
    <t>64</t>
  </si>
  <si>
    <t>35441072</t>
  </si>
  <si>
    <t>drát D 8mm FeZn pro hromosvod</t>
  </si>
  <si>
    <t>1669242794</t>
  </si>
  <si>
    <t>65</t>
  </si>
  <si>
    <t>741420051</t>
  </si>
  <si>
    <t>Montáž vedení hromosvodné-úhelník nebo trubka s držáky do zdiva</t>
  </si>
  <si>
    <t>kus</t>
  </si>
  <si>
    <t>207702362</t>
  </si>
  <si>
    <t>66</t>
  </si>
  <si>
    <t>35441800</t>
  </si>
  <si>
    <t>úhelník ochranný na ochranu svodu - 1700mm, Cu</t>
  </si>
  <si>
    <t>-436812368</t>
  </si>
  <si>
    <t>Trubní vedení</t>
  </si>
  <si>
    <t>40</t>
  </si>
  <si>
    <t>8001R</t>
  </si>
  <si>
    <t xml:space="preserve">Vybourání prostupu pro drenáž DN 150 do skruže šachty RŠ1, začištění a obetonování potrubí </t>
  </si>
  <si>
    <t>soub</t>
  </si>
  <si>
    <t>-1851023400</t>
  </si>
  <si>
    <t>71</t>
  </si>
  <si>
    <t>8002R</t>
  </si>
  <si>
    <t xml:space="preserve">Zaslepení (zabetonování ) otvoru/prostupu ve skruži v  RŠ 2 po zrušené drenáži DN 150</t>
  </si>
  <si>
    <t>2011246743</t>
  </si>
  <si>
    <t>39</t>
  </si>
  <si>
    <t>890211811</t>
  </si>
  <si>
    <t>Bourání šachet z prostého betonu ručně obestavěného prostoru do 1,5 m3- 2x skruž na RŠ 2 pro její snížení</t>
  </si>
  <si>
    <t>1977455836</t>
  </si>
  <si>
    <t>31</t>
  </si>
  <si>
    <t>899301811R</t>
  </si>
  <si>
    <t>Demontáž a zpět montáž poklopů betonových nebo ŽB včetně rámu hmotnosti do 50 kg- RŠ 2</t>
  </si>
  <si>
    <t>-765793017</t>
  </si>
  <si>
    <t>34</t>
  </si>
  <si>
    <t>894411311</t>
  </si>
  <si>
    <t>Osazení betonových nebo železobetonových dílců pro šachty skruží rovných</t>
  </si>
  <si>
    <t>1178690604</t>
  </si>
  <si>
    <t>35</t>
  </si>
  <si>
    <t>894412411</t>
  </si>
  <si>
    <t>Osazení betonových nebo železobetonových dílců pro šachty skruží přechodových</t>
  </si>
  <si>
    <t>846776536</t>
  </si>
  <si>
    <t>59224000</t>
  </si>
  <si>
    <t>dílec betonový pro vstupní šachty 100x25x9cm</t>
  </si>
  <si>
    <t>813587783</t>
  </si>
  <si>
    <t>38</t>
  </si>
  <si>
    <t>59224006</t>
  </si>
  <si>
    <t>dílec betonový pro vstupní šachty-kónus+ kapsulové stupadlo 100/62,5x60x9cm</t>
  </si>
  <si>
    <t>-131349161</t>
  </si>
  <si>
    <t>998</t>
  </si>
  <si>
    <t>Přesun hmot</t>
  </si>
  <si>
    <t>998222012</t>
  </si>
  <si>
    <t>Přesun hmot pro tělovýchovné plochy</t>
  </si>
  <si>
    <t>682271091</t>
  </si>
  <si>
    <t>O01</t>
  </si>
  <si>
    <t>Ostatní</t>
  </si>
  <si>
    <t>O01001R</t>
  </si>
  <si>
    <t>Rezerva na nepředpokládané práce ( zakryté kce )- KAŽDÝ UCHAZEČ OCENÍ NA ČÁSTKU 30 000 KČ</t>
  </si>
  <si>
    <t>512</t>
  </si>
  <si>
    <t>-1527159143</t>
  </si>
  <si>
    <t>HZS</t>
  </si>
  <si>
    <t>Hodinové zúčtovací sazby</t>
  </si>
  <si>
    <t>36</t>
  </si>
  <si>
    <t>HZS1292</t>
  </si>
  <si>
    <t>Hodinová zúčtovací sazba stavební dělník- zakrytí dna při bourání beton skruží šachty a její následné vyčištění- RŠ1 a RŠ 2</t>
  </si>
  <si>
    <t>hod</t>
  </si>
  <si>
    <t>-1724206519</t>
  </si>
  <si>
    <t>37</t>
  </si>
  <si>
    <t>60726280</t>
  </si>
  <si>
    <t>deska dřevoštěpková OSB 3 P+D nebroušená tl 25mm</t>
  </si>
  <si>
    <t>-696947237</t>
  </si>
  <si>
    <t>19</t>
  </si>
  <si>
    <t>HZS4232</t>
  </si>
  <si>
    <t>Hodinová zúčtovací sazba technik odborný- arborista ošetření kořenů stromů</t>
  </si>
  <si>
    <t>738725998</t>
  </si>
  <si>
    <t>VRN</t>
  </si>
  <si>
    <t>Vedlejší rozpočtové náklady</t>
  </si>
  <si>
    <t>VRN1</t>
  </si>
  <si>
    <t>Průzkumné, geodetické a projektové práce</t>
  </si>
  <si>
    <t>18</t>
  </si>
  <si>
    <t>012203000</t>
  </si>
  <si>
    <t>Geodetické práce při provádění stavby- zaměření RŠ 2 po jejím snížení, před skrytím do skladby S4</t>
  </si>
  <si>
    <t>…</t>
  </si>
  <si>
    <t>1024</t>
  </si>
  <si>
    <t>1403914084</t>
  </si>
  <si>
    <t>VRN3</t>
  </si>
  <si>
    <t>Zařízení staveniště</t>
  </si>
  <si>
    <t>6</t>
  </si>
  <si>
    <t>030001000</t>
  </si>
  <si>
    <t xml:space="preserve">Zařízení staveniště- výstražné cedulky, zábrany a  oplocení pro ohraničení odkopávky</t>
  </si>
  <si>
    <t>-432514190</t>
  </si>
  <si>
    <t>17</t>
  </si>
  <si>
    <t>030001000a</t>
  </si>
  <si>
    <t>Zařízení staveniště- stavební buňka a mobilní WC</t>
  </si>
  <si>
    <t>1013963576</t>
  </si>
  <si>
    <t>VRN6</t>
  </si>
  <si>
    <t>Územní vlivy</t>
  </si>
  <si>
    <t>7</t>
  </si>
  <si>
    <t>062303000</t>
  </si>
  <si>
    <t>Použití nezvyklých dopravních prostředků- technika pouze do 3,5 t</t>
  </si>
  <si>
    <t>1792042331</t>
  </si>
  <si>
    <t>065002000</t>
  </si>
  <si>
    <t>Mimostaveništní doprava materiálů- štěrky a písky, drenáže, ornice, obrubníky, betony, kačírek atd</t>
  </si>
  <si>
    <t>-2025953</t>
  </si>
  <si>
    <t>VRN7</t>
  </si>
  <si>
    <t>Provozní vlivy</t>
  </si>
  <si>
    <t>071002000</t>
  </si>
  <si>
    <t>Provoz investora, třetích osob- provoz MŠ</t>
  </si>
  <si>
    <t>69722269</t>
  </si>
  <si>
    <t>VRN8</t>
  </si>
  <si>
    <t>Přesun stavebních kapacit</t>
  </si>
  <si>
    <t>10</t>
  </si>
  <si>
    <t>081002000</t>
  </si>
  <si>
    <t>Doprava zaměstnanců</t>
  </si>
  <si>
    <t>-314202193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</si>
</sst>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2" fillId="0" borderId="0" applyNumberFormat="0" applyFill="0" applyBorder="0" applyAlignment="0" applyProtection="0"/>
  </cellStyleXfs>
  <cellXfs count="23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4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5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6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8" fillId="0" borderId="14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19" fillId="4" borderId="6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right" vertical="center"/>
    </xf>
    <xf numFmtId="0" fontId="19" fillId="4" borderId="8" xfId="0" applyFont="1" applyFill="1" applyBorder="1" applyAlignment="1" applyProtection="1">
      <alignment horizontal="left" vertical="center"/>
    </xf>
    <xf numFmtId="0" fontId="19" fillId="4" borderId="0" xfId="0" applyFont="1" applyFill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7" fillId="0" borderId="14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left" vertical="center" wrapText="1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5" fillId="0" borderId="19" xfId="0" applyNumberFormat="1" applyFont="1" applyBorder="1" applyAlignment="1" applyProtection="1">
      <alignment vertical="center"/>
    </xf>
    <xf numFmtId="4" fontId="25" fillId="0" borderId="20" xfId="0" applyNumberFormat="1" applyFont="1" applyBorder="1" applyAlignment="1" applyProtection="1">
      <alignment vertical="center"/>
    </xf>
    <xf numFmtId="166" fontId="25" fillId="0" borderId="20" xfId="0" applyNumberFormat="1" applyFont="1" applyBorder="1" applyAlignment="1" applyProtection="1">
      <alignment vertical="center"/>
    </xf>
    <xf numFmtId="4" fontId="25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0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9" fillId="4" borderId="0" xfId="0" applyFont="1" applyFill="1" applyAlignment="1" applyProtection="1">
      <alignment horizontal="right" vertical="center"/>
    </xf>
    <xf numFmtId="0" fontId="27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9" fillId="4" borderId="16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8" fillId="0" borderId="12" xfId="0" applyNumberFormat="1" applyFont="1" applyBorder="1" applyAlignment="1" applyProtection="1"/>
    <xf numFmtId="166" fontId="28" fillId="0" borderId="13" xfId="0" applyNumberFormat="1" applyFont="1" applyBorder="1" applyAlignment="1" applyProtection="1"/>
    <xf numFmtId="4" fontId="29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2" xfId="0" applyFont="1" applyBorder="1" applyAlignment="1" applyProtection="1">
      <alignment horizontal="center" vertical="center"/>
    </xf>
    <xf numFmtId="49" fontId="19" fillId="0" borderId="22" xfId="0" applyNumberFormat="1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167" fontId="19" fillId="0" borderId="22" xfId="0" applyNumberFormat="1" applyFont="1" applyBorder="1" applyAlignment="1" applyProtection="1">
      <alignment vertical="center"/>
    </xf>
    <xf numFmtId="4" fontId="19" fillId="2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0" fillId="2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5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0" fillId="0" borderId="22" xfId="0" applyFont="1" applyBorder="1" applyAlignment="1" applyProtection="1">
      <alignment horizontal="center" vertical="center"/>
    </xf>
    <xf numFmtId="49" fontId="30" fillId="0" borderId="22" xfId="0" applyNumberFormat="1" applyFont="1" applyBorder="1" applyAlignment="1" applyProtection="1">
      <alignment horizontal="left" vertical="center" wrapText="1"/>
    </xf>
    <xf numFmtId="0" fontId="30" fillId="0" borderId="22" xfId="0" applyFont="1" applyBorder="1" applyAlignment="1" applyProtection="1">
      <alignment horizontal="left" vertical="center" wrapText="1"/>
    </xf>
    <xf numFmtId="0" fontId="30" fillId="0" borderId="22" xfId="0" applyFont="1" applyBorder="1" applyAlignment="1" applyProtection="1">
      <alignment horizontal="center" vertical="center" wrapText="1"/>
    </xf>
    <xf numFmtId="167" fontId="30" fillId="0" borderId="22" xfId="0" applyNumberFormat="1" applyFont="1" applyBorder="1" applyAlignment="1" applyProtection="1">
      <alignment vertical="center"/>
    </xf>
    <xf numFmtId="4" fontId="30" fillId="2" borderId="22" xfId="0" applyNumberFormat="1" applyFont="1" applyFill="1" applyBorder="1" applyAlignment="1" applyProtection="1">
      <alignment vertical="center"/>
      <protection locked="0"/>
    </xf>
    <xf numFmtId="4" fontId="30" fillId="0" borderId="22" xfId="0" applyNumberFormat="1" applyFont="1" applyBorder="1" applyAlignment="1" applyProtection="1">
      <alignment vertical="center"/>
    </xf>
    <xf numFmtId="0" fontId="31" fillId="0" borderId="22" xfId="0" applyFont="1" applyBorder="1" applyAlignment="1" applyProtection="1">
      <alignment vertical="center"/>
    </xf>
    <xf numFmtId="0" fontId="31" fillId="0" borderId="3" xfId="0" applyFont="1" applyBorder="1" applyAlignment="1">
      <alignment vertical="center"/>
    </xf>
    <xf numFmtId="0" fontId="30" fillId="2" borderId="14" xfId="0" applyFont="1" applyFill="1" applyBorder="1" applyAlignment="1" applyProtection="1">
      <alignment horizontal="left" vertical="center"/>
      <protection locked="0"/>
    </xf>
    <xf numFmtId="0" fontId="30" fillId="0" borderId="0" xfId="0" applyFont="1" applyBorder="1" applyAlignment="1" applyProtection="1">
      <alignment horizontal="center" vertical="center"/>
    </xf>
    <xf numFmtId="0" fontId="20" fillId="2" borderId="19" xfId="0" applyFont="1" applyFill="1" applyBorder="1" applyAlignment="1" applyProtection="1">
      <alignment horizontal="left" vertical="center"/>
      <protection locked="0"/>
    </xf>
    <xf numFmtId="0" fontId="20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0" fillId="0" borderId="20" xfId="0" applyNumberFormat="1" applyFont="1" applyBorder="1" applyAlignment="1" applyProtection="1">
      <alignment vertical="center"/>
    </xf>
    <xf numFmtId="166" fontId="20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4" t="s">
        <v>6</v>
      </c>
      <c r="BT2" s="14" t="s">
        <v>7</v>
      </c>
    </row>
    <row r="3" s="1" customFormat="1" ht="6.96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="1" customFormat="1" ht="24.96" customHeight="1">
      <c r="B4" s="18"/>
      <c r="C4" s="19"/>
      <c r="D4" s="20" t="s">
        <v>9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10</v>
      </c>
      <c r="BE4" s="22" t="s">
        <v>11</v>
      </c>
      <c r="BS4" s="14" t="s">
        <v>12</v>
      </c>
    </row>
    <row r="5" s="1" customFormat="1" ht="12" customHeight="1">
      <c r="B5" s="18"/>
      <c r="C5" s="19"/>
      <c r="D5" s="23" t="s">
        <v>13</v>
      </c>
      <c r="E5" s="19"/>
      <c r="F5" s="19"/>
      <c r="G5" s="19"/>
      <c r="H5" s="19"/>
      <c r="I5" s="19"/>
      <c r="J5" s="19"/>
      <c r="K5" s="24" t="s">
        <v>14</v>
      </c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7"/>
      <c r="BE5" s="25" t="s">
        <v>15</v>
      </c>
      <c r="BS5" s="14" t="s">
        <v>6</v>
      </c>
    </row>
    <row r="6" s="1" customFormat="1" ht="36.96" customHeight="1">
      <c r="B6" s="18"/>
      <c r="C6" s="19"/>
      <c r="D6" s="26" t="s">
        <v>16</v>
      </c>
      <c r="E6" s="19"/>
      <c r="F6" s="19"/>
      <c r="G6" s="19"/>
      <c r="H6" s="19"/>
      <c r="I6" s="19"/>
      <c r="J6" s="19"/>
      <c r="K6" s="27" t="s">
        <v>17</v>
      </c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7"/>
      <c r="BE6" s="28"/>
      <c r="BS6" s="14" t="s">
        <v>6</v>
      </c>
    </row>
    <row r="7" s="1" customFormat="1" ht="12" customHeight="1">
      <c r="B7" s="18"/>
      <c r="C7" s="19"/>
      <c r="D7" s="29" t="s">
        <v>18</v>
      </c>
      <c r="E7" s="19"/>
      <c r="F7" s="19"/>
      <c r="G7" s="19"/>
      <c r="H7" s="19"/>
      <c r="I7" s="19"/>
      <c r="J7" s="19"/>
      <c r="K7" s="24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9" t="s">
        <v>19</v>
      </c>
      <c r="AL7" s="19"/>
      <c r="AM7" s="19"/>
      <c r="AN7" s="24" t="s">
        <v>1</v>
      </c>
      <c r="AO7" s="19"/>
      <c r="AP7" s="19"/>
      <c r="AQ7" s="19"/>
      <c r="AR7" s="17"/>
      <c r="BE7" s="28"/>
      <c r="BS7" s="14" t="s">
        <v>6</v>
      </c>
    </row>
    <row r="8" s="1" customFormat="1" ht="12" customHeight="1">
      <c r="B8" s="18"/>
      <c r="C8" s="19"/>
      <c r="D8" s="29" t="s">
        <v>20</v>
      </c>
      <c r="E8" s="19"/>
      <c r="F8" s="19"/>
      <c r="G8" s="19"/>
      <c r="H8" s="19"/>
      <c r="I8" s="19"/>
      <c r="J8" s="19"/>
      <c r="K8" s="24" t="s">
        <v>21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9" t="s">
        <v>22</v>
      </c>
      <c r="AL8" s="19"/>
      <c r="AM8" s="19"/>
      <c r="AN8" s="30" t="s">
        <v>23</v>
      </c>
      <c r="AO8" s="19"/>
      <c r="AP8" s="19"/>
      <c r="AQ8" s="19"/>
      <c r="AR8" s="17"/>
      <c r="BE8" s="28"/>
      <c r="BS8" s="14" t="s">
        <v>6</v>
      </c>
    </row>
    <row r="9" s="1" customFormat="1" ht="14.4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8"/>
      <c r="BS9" s="14" t="s">
        <v>6</v>
      </c>
    </row>
    <row r="10" s="1" customFormat="1" ht="12" customHeight="1">
      <c r="B10" s="18"/>
      <c r="C10" s="19"/>
      <c r="D10" s="29" t="s">
        <v>24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9" t="s">
        <v>25</v>
      </c>
      <c r="AL10" s="19"/>
      <c r="AM10" s="19"/>
      <c r="AN10" s="24" t="s">
        <v>1</v>
      </c>
      <c r="AO10" s="19"/>
      <c r="AP10" s="19"/>
      <c r="AQ10" s="19"/>
      <c r="AR10" s="17"/>
      <c r="BE10" s="28"/>
      <c r="BS10" s="14" t="s">
        <v>6</v>
      </c>
    </row>
    <row r="11" s="1" customFormat="1" ht="18.48" customHeight="1">
      <c r="B11" s="18"/>
      <c r="C11" s="19"/>
      <c r="D11" s="19"/>
      <c r="E11" s="24" t="s">
        <v>26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9" t="s">
        <v>27</v>
      </c>
      <c r="AL11" s="19"/>
      <c r="AM11" s="19"/>
      <c r="AN11" s="24" t="s">
        <v>1</v>
      </c>
      <c r="AO11" s="19"/>
      <c r="AP11" s="19"/>
      <c r="AQ11" s="19"/>
      <c r="AR11" s="17"/>
      <c r="BE11" s="28"/>
      <c r="BS11" s="14" t="s">
        <v>6</v>
      </c>
    </row>
    <row r="12" s="1" customFormat="1" ht="6.96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8"/>
      <c r="BS12" s="14" t="s">
        <v>6</v>
      </c>
    </row>
    <row r="13" s="1" customFormat="1" ht="12" customHeight="1">
      <c r="B13" s="18"/>
      <c r="C13" s="19"/>
      <c r="D13" s="29" t="s">
        <v>28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9" t="s">
        <v>25</v>
      </c>
      <c r="AL13" s="19"/>
      <c r="AM13" s="19"/>
      <c r="AN13" s="31" t="s">
        <v>29</v>
      </c>
      <c r="AO13" s="19"/>
      <c r="AP13" s="19"/>
      <c r="AQ13" s="19"/>
      <c r="AR13" s="17"/>
      <c r="BE13" s="28"/>
      <c r="BS13" s="14" t="s">
        <v>6</v>
      </c>
    </row>
    <row r="14">
      <c r="B14" s="18"/>
      <c r="C14" s="19"/>
      <c r="D14" s="19"/>
      <c r="E14" s="31" t="s">
        <v>29</v>
      </c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29" t="s">
        <v>27</v>
      </c>
      <c r="AL14" s="19"/>
      <c r="AM14" s="19"/>
      <c r="AN14" s="31" t="s">
        <v>29</v>
      </c>
      <c r="AO14" s="19"/>
      <c r="AP14" s="19"/>
      <c r="AQ14" s="19"/>
      <c r="AR14" s="17"/>
      <c r="BE14" s="28"/>
      <c r="BS14" s="14" t="s">
        <v>6</v>
      </c>
    </row>
    <row r="15" s="1" customFormat="1" ht="6.96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8"/>
      <c r="BS15" s="14" t="s">
        <v>4</v>
      </c>
    </row>
    <row r="16" s="1" customFormat="1" ht="12" customHeight="1">
      <c r="B16" s="18"/>
      <c r="C16" s="19"/>
      <c r="D16" s="29" t="s">
        <v>30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9" t="s">
        <v>25</v>
      </c>
      <c r="AL16" s="19"/>
      <c r="AM16" s="19"/>
      <c r="AN16" s="24" t="s">
        <v>1</v>
      </c>
      <c r="AO16" s="19"/>
      <c r="AP16" s="19"/>
      <c r="AQ16" s="19"/>
      <c r="AR16" s="17"/>
      <c r="BE16" s="28"/>
      <c r="BS16" s="14" t="s">
        <v>4</v>
      </c>
    </row>
    <row r="17" s="1" customFormat="1" ht="18.48" customHeight="1">
      <c r="B17" s="18"/>
      <c r="C17" s="19"/>
      <c r="D17" s="19"/>
      <c r="E17" s="24" t="s">
        <v>31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9" t="s">
        <v>27</v>
      </c>
      <c r="AL17" s="19"/>
      <c r="AM17" s="19"/>
      <c r="AN17" s="24" t="s">
        <v>1</v>
      </c>
      <c r="AO17" s="19"/>
      <c r="AP17" s="19"/>
      <c r="AQ17" s="19"/>
      <c r="AR17" s="17"/>
      <c r="BE17" s="28"/>
      <c r="BS17" s="14" t="s">
        <v>32</v>
      </c>
    </row>
    <row r="18" s="1" customFormat="1" ht="6.96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8"/>
      <c r="BS18" s="14" t="s">
        <v>6</v>
      </c>
    </row>
    <row r="19" s="1" customFormat="1" ht="12" customHeight="1">
      <c r="B19" s="18"/>
      <c r="C19" s="19"/>
      <c r="D19" s="29" t="s">
        <v>33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9" t="s">
        <v>25</v>
      </c>
      <c r="AL19" s="19"/>
      <c r="AM19" s="19"/>
      <c r="AN19" s="24" t="s">
        <v>1</v>
      </c>
      <c r="AO19" s="19"/>
      <c r="AP19" s="19"/>
      <c r="AQ19" s="19"/>
      <c r="AR19" s="17"/>
      <c r="BE19" s="28"/>
      <c r="BS19" s="14" t="s">
        <v>6</v>
      </c>
    </row>
    <row r="20" s="1" customFormat="1" ht="18.48" customHeight="1">
      <c r="B20" s="18"/>
      <c r="C20" s="19"/>
      <c r="D20" s="19"/>
      <c r="E20" s="24" t="s">
        <v>31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9" t="s">
        <v>27</v>
      </c>
      <c r="AL20" s="19"/>
      <c r="AM20" s="19"/>
      <c r="AN20" s="24" t="s">
        <v>1</v>
      </c>
      <c r="AO20" s="19"/>
      <c r="AP20" s="19"/>
      <c r="AQ20" s="19"/>
      <c r="AR20" s="17"/>
      <c r="BE20" s="28"/>
      <c r="BS20" s="14" t="s">
        <v>32</v>
      </c>
    </row>
    <row r="21" s="1" customFormat="1" ht="6.96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8"/>
    </row>
    <row r="22" s="1" customFormat="1" ht="12" customHeight="1">
      <c r="B22" s="18"/>
      <c r="C22" s="19"/>
      <c r="D22" s="29" t="s">
        <v>34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8"/>
    </row>
    <row r="23" s="1" customFormat="1" ht="16.5" customHeight="1">
      <c r="B23" s="18"/>
      <c r="C23" s="19"/>
      <c r="D23" s="19"/>
      <c r="E23" s="33" t="s">
        <v>1</v>
      </c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19"/>
      <c r="AP23" s="19"/>
      <c r="AQ23" s="19"/>
      <c r="AR23" s="17"/>
      <c r="BE23" s="28"/>
    </row>
    <row r="24" s="1" customFormat="1" ht="6.96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8"/>
    </row>
    <row r="25" s="1" customFormat="1" ht="6.96" customHeight="1">
      <c r="B25" s="18"/>
      <c r="C25" s="19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19"/>
      <c r="AQ25" s="19"/>
      <c r="AR25" s="17"/>
      <c r="BE25" s="28"/>
    </row>
    <row r="26" s="2" customFormat="1" ht="25.92" customHeight="1">
      <c r="A26" s="35"/>
      <c r="B26" s="36"/>
      <c r="C26" s="37"/>
      <c r="D26" s="38" t="s">
        <v>35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40">
        <f>ROUND(AG94,2)</f>
        <v>0</v>
      </c>
      <c r="AL26" s="39"/>
      <c r="AM26" s="39"/>
      <c r="AN26" s="39"/>
      <c r="AO26" s="39"/>
      <c r="AP26" s="37"/>
      <c r="AQ26" s="37"/>
      <c r="AR26" s="41"/>
      <c r="BE26" s="28"/>
    </row>
    <row r="27" s="2" customFormat="1" ht="6.96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1"/>
      <c r="BE27" s="28"/>
    </row>
    <row r="28" s="2" customFormat="1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42" t="s">
        <v>36</v>
      </c>
      <c r="M28" s="42"/>
      <c r="N28" s="42"/>
      <c r="O28" s="42"/>
      <c r="P28" s="42"/>
      <c r="Q28" s="37"/>
      <c r="R28" s="37"/>
      <c r="S28" s="37"/>
      <c r="T28" s="37"/>
      <c r="U28" s="37"/>
      <c r="V28" s="37"/>
      <c r="W28" s="42" t="s">
        <v>37</v>
      </c>
      <c r="X28" s="42"/>
      <c r="Y28" s="42"/>
      <c r="Z28" s="42"/>
      <c r="AA28" s="42"/>
      <c r="AB28" s="42"/>
      <c r="AC28" s="42"/>
      <c r="AD28" s="42"/>
      <c r="AE28" s="42"/>
      <c r="AF28" s="37"/>
      <c r="AG28" s="37"/>
      <c r="AH28" s="37"/>
      <c r="AI28" s="37"/>
      <c r="AJ28" s="37"/>
      <c r="AK28" s="42" t="s">
        <v>38</v>
      </c>
      <c r="AL28" s="42"/>
      <c r="AM28" s="42"/>
      <c r="AN28" s="42"/>
      <c r="AO28" s="42"/>
      <c r="AP28" s="37"/>
      <c r="AQ28" s="37"/>
      <c r="AR28" s="41"/>
      <c r="BE28" s="28"/>
    </row>
    <row r="29" s="3" customFormat="1" ht="14.4" customHeight="1">
      <c r="A29" s="3"/>
      <c r="B29" s="43"/>
      <c r="C29" s="44"/>
      <c r="D29" s="29" t="s">
        <v>39</v>
      </c>
      <c r="E29" s="44"/>
      <c r="F29" s="29" t="s">
        <v>40</v>
      </c>
      <c r="G29" s="44"/>
      <c r="H29" s="44"/>
      <c r="I29" s="44"/>
      <c r="J29" s="44"/>
      <c r="K29" s="44"/>
      <c r="L29" s="45">
        <v>0.20999999999999999</v>
      </c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6">
        <f>ROUND(AZ94, 2)</f>
        <v>0</v>
      </c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6">
        <f>ROUND(AV94, 2)</f>
        <v>0</v>
      </c>
      <c r="AL29" s="44"/>
      <c r="AM29" s="44"/>
      <c r="AN29" s="44"/>
      <c r="AO29" s="44"/>
      <c r="AP29" s="44"/>
      <c r="AQ29" s="44"/>
      <c r="AR29" s="47"/>
      <c r="BE29" s="48"/>
    </row>
    <row r="30" s="3" customFormat="1" ht="14.4" customHeight="1">
      <c r="A30" s="3"/>
      <c r="B30" s="43"/>
      <c r="C30" s="44"/>
      <c r="D30" s="44"/>
      <c r="E30" s="44"/>
      <c r="F30" s="29" t="s">
        <v>41</v>
      </c>
      <c r="G30" s="44"/>
      <c r="H30" s="44"/>
      <c r="I30" s="44"/>
      <c r="J30" s="44"/>
      <c r="K30" s="44"/>
      <c r="L30" s="45">
        <v>0.14999999999999999</v>
      </c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6">
        <f>ROUND(BA94, 2)</f>
        <v>0</v>
      </c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6">
        <f>ROUND(AW94, 2)</f>
        <v>0</v>
      </c>
      <c r="AL30" s="44"/>
      <c r="AM30" s="44"/>
      <c r="AN30" s="44"/>
      <c r="AO30" s="44"/>
      <c r="AP30" s="44"/>
      <c r="AQ30" s="44"/>
      <c r="AR30" s="47"/>
      <c r="BE30" s="48"/>
    </row>
    <row r="31" hidden="1" s="3" customFormat="1" ht="14.4" customHeight="1">
      <c r="A31" s="3"/>
      <c r="B31" s="43"/>
      <c r="C31" s="44"/>
      <c r="D31" s="44"/>
      <c r="E31" s="44"/>
      <c r="F31" s="29" t="s">
        <v>42</v>
      </c>
      <c r="G31" s="44"/>
      <c r="H31" s="44"/>
      <c r="I31" s="44"/>
      <c r="J31" s="44"/>
      <c r="K31" s="44"/>
      <c r="L31" s="45">
        <v>0.20999999999999999</v>
      </c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6">
        <f>ROUND(BB94, 2)</f>
        <v>0</v>
      </c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6">
        <v>0</v>
      </c>
      <c r="AL31" s="44"/>
      <c r="AM31" s="44"/>
      <c r="AN31" s="44"/>
      <c r="AO31" s="44"/>
      <c r="AP31" s="44"/>
      <c r="AQ31" s="44"/>
      <c r="AR31" s="47"/>
      <c r="BE31" s="48"/>
    </row>
    <row r="32" hidden="1" s="3" customFormat="1" ht="14.4" customHeight="1">
      <c r="A32" s="3"/>
      <c r="B32" s="43"/>
      <c r="C32" s="44"/>
      <c r="D32" s="44"/>
      <c r="E32" s="44"/>
      <c r="F32" s="29" t="s">
        <v>43</v>
      </c>
      <c r="G32" s="44"/>
      <c r="H32" s="44"/>
      <c r="I32" s="44"/>
      <c r="J32" s="44"/>
      <c r="K32" s="44"/>
      <c r="L32" s="45">
        <v>0.14999999999999999</v>
      </c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6">
        <f>ROUND(BC94, 2)</f>
        <v>0</v>
      </c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6">
        <v>0</v>
      </c>
      <c r="AL32" s="44"/>
      <c r="AM32" s="44"/>
      <c r="AN32" s="44"/>
      <c r="AO32" s="44"/>
      <c r="AP32" s="44"/>
      <c r="AQ32" s="44"/>
      <c r="AR32" s="47"/>
      <c r="BE32" s="48"/>
    </row>
    <row r="33" hidden="1" s="3" customFormat="1" ht="14.4" customHeight="1">
      <c r="A33" s="3"/>
      <c r="B33" s="43"/>
      <c r="C33" s="44"/>
      <c r="D33" s="44"/>
      <c r="E33" s="44"/>
      <c r="F33" s="29" t="s">
        <v>44</v>
      </c>
      <c r="G33" s="44"/>
      <c r="H33" s="44"/>
      <c r="I33" s="44"/>
      <c r="J33" s="44"/>
      <c r="K33" s="44"/>
      <c r="L33" s="45">
        <v>0</v>
      </c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6">
        <f>ROUND(BD94, 2)</f>
        <v>0</v>
      </c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6">
        <v>0</v>
      </c>
      <c r="AL33" s="44"/>
      <c r="AM33" s="44"/>
      <c r="AN33" s="44"/>
      <c r="AO33" s="44"/>
      <c r="AP33" s="44"/>
      <c r="AQ33" s="44"/>
      <c r="AR33" s="47"/>
      <c r="BE33" s="48"/>
    </row>
    <row r="34" s="2" customFormat="1" ht="6.96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1"/>
      <c r="BE34" s="28"/>
    </row>
    <row r="35" s="2" customFormat="1" ht="25.92" customHeight="1">
      <c r="A35" s="35"/>
      <c r="B35" s="36"/>
      <c r="C35" s="49"/>
      <c r="D35" s="50" t="s">
        <v>45</v>
      </c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2" t="s">
        <v>46</v>
      </c>
      <c r="U35" s="51"/>
      <c r="V35" s="51"/>
      <c r="W35" s="51"/>
      <c r="X35" s="53" t="s">
        <v>47</v>
      </c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4">
        <f>SUM(AK26:AK33)</f>
        <v>0</v>
      </c>
      <c r="AL35" s="51"/>
      <c r="AM35" s="51"/>
      <c r="AN35" s="51"/>
      <c r="AO35" s="55"/>
      <c r="AP35" s="49"/>
      <c r="AQ35" s="49"/>
      <c r="AR35" s="41"/>
      <c r="BE35" s="35"/>
    </row>
    <row r="36" s="2" customFormat="1" ht="6.96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1"/>
      <c r="BE36" s="35"/>
    </row>
    <row r="37" s="2" customFormat="1" ht="14.4" customHeight="1">
      <c r="A37" s="35"/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41"/>
      <c r="BE37" s="35"/>
    </row>
    <row r="38" s="1" customFormat="1" ht="14.4" customHeight="1"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7"/>
    </row>
    <row r="39" s="1" customFormat="1" ht="14.4" customHeight="1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7"/>
    </row>
    <row r="40" s="1" customFormat="1" ht="14.4" customHeight="1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7"/>
    </row>
    <row r="41" s="1" customFormat="1" ht="14.4" customHeight="1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7"/>
    </row>
    <row r="42" s="1" customFormat="1" ht="14.4" customHeight="1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7"/>
    </row>
    <row r="43" s="1" customFormat="1" ht="14.4" customHeight="1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7"/>
    </row>
    <row r="44" s="1" customFormat="1" ht="14.4" customHeight="1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7"/>
    </row>
    <row r="45" s="1" customFormat="1" ht="14.4" customHeight="1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7"/>
    </row>
    <row r="46" s="1" customFormat="1" ht="14.4" customHeight="1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7"/>
    </row>
    <row r="47" s="1" customFormat="1" ht="14.4" customHeight="1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7"/>
    </row>
    <row r="48" s="1" customFormat="1" ht="14.4" customHeight="1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7"/>
    </row>
    <row r="49" s="2" customFormat="1" ht="14.4" customHeight="1">
      <c r="B49" s="56"/>
      <c r="C49" s="57"/>
      <c r="D49" s="58" t="s">
        <v>48</v>
      </c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8" t="s">
        <v>49</v>
      </c>
      <c r="AI49" s="59"/>
      <c r="AJ49" s="59"/>
      <c r="AK49" s="59"/>
      <c r="AL49" s="59"/>
      <c r="AM49" s="59"/>
      <c r="AN49" s="59"/>
      <c r="AO49" s="59"/>
      <c r="AP49" s="57"/>
      <c r="AQ49" s="57"/>
      <c r="AR49" s="60"/>
    </row>
    <row r="50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7"/>
    </row>
    <row r="51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7"/>
    </row>
    <row r="52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7"/>
    </row>
    <row r="53"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7"/>
    </row>
    <row r="54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7"/>
    </row>
    <row r="55"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7"/>
    </row>
    <row r="56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7"/>
    </row>
    <row r="57"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7"/>
    </row>
    <row r="58"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7"/>
    </row>
    <row r="59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7"/>
    </row>
    <row r="60" s="2" customFormat="1">
      <c r="A60" s="35"/>
      <c r="B60" s="36"/>
      <c r="C60" s="37"/>
      <c r="D60" s="61" t="s">
        <v>50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61" t="s">
        <v>51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61" t="s">
        <v>50</v>
      </c>
      <c r="AI60" s="39"/>
      <c r="AJ60" s="39"/>
      <c r="AK60" s="39"/>
      <c r="AL60" s="39"/>
      <c r="AM60" s="61" t="s">
        <v>51</v>
      </c>
      <c r="AN60" s="39"/>
      <c r="AO60" s="39"/>
      <c r="AP60" s="37"/>
      <c r="AQ60" s="37"/>
      <c r="AR60" s="41"/>
      <c r="BE60" s="35"/>
    </row>
    <row r="61"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7"/>
    </row>
    <row r="62"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7"/>
    </row>
    <row r="63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7"/>
    </row>
    <row r="64" s="2" customFormat="1">
      <c r="A64" s="35"/>
      <c r="B64" s="36"/>
      <c r="C64" s="37"/>
      <c r="D64" s="58" t="s">
        <v>52</v>
      </c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58" t="s">
        <v>53</v>
      </c>
      <c r="AI64" s="62"/>
      <c r="AJ64" s="62"/>
      <c r="AK64" s="62"/>
      <c r="AL64" s="62"/>
      <c r="AM64" s="62"/>
      <c r="AN64" s="62"/>
      <c r="AO64" s="62"/>
      <c r="AP64" s="37"/>
      <c r="AQ64" s="37"/>
      <c r="AR64" s="41"/>
      <c r="BE64" s="35"/>
    </row>
    <row r="65"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7"/>
    </row>
    <row r="66"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7"/>
    </row>
    <row r="67"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7"/>
    </row>
    <row r="68"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7"/>
    </row>
    <row r="69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7"/>
    </row>
    <row r="70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7"/>
    </row>
    <row r="71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7"/>
    </row>
    <row r="72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7"/>
    </row>
    <row r="73"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7"/>
    </row>
    <row r="74"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7"/>
    </row>
    <row r="75" s="2" customFormat="1">
      <c r="A75" s="35"/>
      <c r="B75" s="36"/>
      <c r="C75" s="37"/>
      <c r="D75" s="61" t="s">
        <v>50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61" t="s">
        <v>51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61" t="s">
        <v>50</v>
      </c>
      <c r="AI75" s="39"/>
      <c r="AJ75" s="39"/>
      <c r="AK75" s="39"/>
      <c r="AL75" s="39"/>
      <c r="AM75" s="61" t="s">
        <v>51</v>
      </c>
      <c r="AN75" s="39"/>
      <c r="AO75" s="39"/>
      <c r="AP75" s="37"/>
      <c r="AQ75" s="37"/>
      <c r="AR75" s="41"/>
      <c r="BE75" s="35"/>
    </row>
    <row r="76" s="2" customForma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41"/>
      <c r="BE76" s="35"/>
    </row>
    <row r="77" s="2" customFormat="1" ht="6.96" customHeight="1">
      <c r="A77" s="35"/>
      <c r="B77" s="63"/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64"/>
      <c r="AG77" s="64"/>
      <c r="AH77" s="64"/>
      <c r="AI77" s="64"/>
      <c r="AJ77" s="64"/>
      <c r="AK77" s="64"/>
      <c r="AL77" s="64"/>
      <c r="AM77" s="64"/>
      <c r="AN77" s="64"/>
      <c r="AO77" s="64"/>
      <c r="AP77" s="64"/>
      <c r="AQ77" s="64"/>
      <c r="AR77" s="41"/>
      <c r="BE77" s="35"/>
    </row>
    <row r="81" s="2" customFormat="1" ht="6.96" customHeight="1">
      <c r="A81" s="35"/>
      <c r="B81" s="65"/>
      <c r="C81" s="66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66"/>
      <c r="AA81" s="66"/>
      <c r="AB81" s="66"/>
      <c r="AC81" s="66"/>
      <c r="AD81" s="66"/>
      <c r="AE81" s="66"/>
      <c r="AF81" s="66"/>
      <c r="AG81" s="66"/>
      <c r="AH81" s="66"/>
      <c r="AI81" s="66"/>
      <c r="AJ81" s="66"/>
      <c r="AK81" s="66"/>
      <c r="AL81" s="66"/>
      <c r="AM81" s="66"/>
      <c r="AN81" s="66"/>
      <c r="AO81" s="66"/>
      <c r="AP81" s="66"/>
      <c r="AQ81" s="66"/>
      <c r="AR81" s="41"/>
      <c r="BE81" s="35"/>
    </row>
    <row r="82" s="2" customFormat="1" ht="24.96" customHeight="1">
      <c r="A82" s="35"/>
      <c r="B82" s="36"/>
      <c r="C82" s="20" t="s">
        <v>54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41"/>
      <c r="B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41"/>
      <c r="BE83" s="35"/>
    </row>
    <row r="84" s="4" customFormat="1" ht="12" customHeight="1">
      <c r="A84" s="4"/>
      <c r="B84" s="67"/>
      <c r="C84" s="29" t="s">
        <v>13</v>
      </c>
      <c r="D84" s="68"/>
      <c r="E84" s="68"/>
      <c r="F84" s="68"/>
      <c r="G84" s="68"/>
      <c r="H84" s="68"/>
      <c r="I84" s="68"/>
      <c r="J84" s="68"/>
      <c r="K84" s="68"/>
      <c r="L84" s="68" t="str">
        <f>K5</f>
        <v>235</v>
      </c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N84" s="68"/>
      <c r="AO84" s="68"/>
      <c r="AP84" s="68"/>
      <c r="AQ84" s="68"/>
      <c r="AR84" s="69"/>
      <c r="BE84" s="4"/>
    </row>
    <row r="85" s="5" customFormat="1" ht="36.96" customHeight="1">
      <c r="A85" s="5"/>
      <c r="B85" s="70"/>
      <c r="C85" s="71" t="s">
        <v>16</v>
      </c>
      <c r="D85" s="72"/>
      <c r="E85" s="72"/>
      <c r="F85" s="72"/>
      <c r="G85" s="72"/>
      <c r="H85" s="72"/>
      <c r="I85" s="72"/>
      <c r="J85" s="72"/>
      <c r="K85" s="72"/>
      <c r="L85" s="73" t="str">
        <f>K6</f>
        <v>Odvodnění herní plochy MŠ Kamarád</v>
      </c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  <c r="AD85" s="72"/>
      <c r="AE85" s="72"/>
      <c r="AF85" s="72"/>
      <c r="AG85" s="72"/>
      <c r="AH85" s="72"/>
      <c r="AI85" s="72"/>
      <c r="AJ85" s="72"/>
      <c r="AK85" s="72"/>
      <c r="AL85" s="72"/>
      <c r="AM85" s="72"/>
      <c r="AN85" s="72"/>
      <c r="AO85" s="72"/>
      <c r="AP85" s="72"/>
      <c r="AQ85" s="72"/>
      <c r="AR85" s="74"/>
      <c r="BE85" s="5"/>
    </row>
    <row r="86" s="2" customFormat="1" ht="6.96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41"/>
      <c r="BE86" s="35"/>
    </row>
    <row r="87" s="2" customFormat="1" ht="12" customHeight="1">
      <c r="A87" s="35"/>
      <c r="B87" s="36"/>
      <c r="C87" s="29" t="s">
        <v>20</v>
      </c>
      <c r="D87" s="37"/>
      <c r="E87" s="37"/>
      <c r="F87" s="37"/>
      <c r="G87" s="37"/>
      <c r="H87" s="37"/>
      <c r="I87" s="37"/>
      <c r="J87" s="37"/>
      <c r="K87" s="37"/>
      <c r="L87" s="75" t="str">
        <f>IF(K8="","",K8)</f>
        <v>Liberec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29" t="s">
        <v>22</v>
      </c>
      <c r="AJ87" s="37"/>
      <c r="AK87" s="37"/>
      <c r="AL87" s="37"/>
      <c r="AM87" s="76" t="str">
        <f>IF(AN8= "","",AN8)</f>
        <v>18. 9. 2021</v>
      </c>
      <c r="AN87" s="76"/>
      <c r="AO87" s="37"/>
      <c r="AP87" s="37"/>
      <c r="AQ87" s="37"/>
      <c r="AR87" s="41"/>
      <c r="B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41"/>
      <c r="BE88" s="35"/>
    </row>
    <row r="89" s="2" customFormat="1" ht="15.15" customHeight="1">
      <c r="A89" s="35"/>
      <c r="B89" s="36"/>
      <c r="C89" s="29" t="s">
        <v>24</v>
      </c>
      <c r="D89" s="37"/>
      <c r="E89" s="37"/>
      <c r="F89" s="37"/>
      <c r="G89" s="37"/>
      <c r="H89" s="37"/>
      <c r="I89" s="37"/>
      <c r="J89" s="37"/>
      <c r="K89" s="37"/>
      <c r="L89" s="68" t="str">
        <f>IF(E11= "","",E11)</f>
        <v>Statutární město Liberec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29" t="s">
        <v>30</v>
      </c>
      <c r="AJ89" s="37"/>
      <c r="AK89" s="37"/>
      <c r="AL89" s="37"/>
      <c r="AM89" s="77" t="str">
        <f>IF(E17="","",E17)</f>
        <v>Boris Weinfurter</v>
      </c>
      <c r="AN89" s="68"/>
      <c r="AO89" s="68"/>
      <c r="AP89" s="68"/>
      <c r="AQ89" s="37"/>
      <c r="AR89" s="41"/>
      <c r="AS89" s="78" t="s">
        <v>55</v>
      </c>
      <c r="AT89" s="79"/>
      <c r="AU89" s="80"/>
      <c r="AV89" s="80"/>
      <c r="AW89" s="80"/>
      <c r="AX89" s="80"/>
      <c r="AY89" s="80"/>
      <c r="AZ89" s="80"/>
      <c r="BA89" s="80"/>
      <c r="BB89" s="80"/>
      <c r="BC89" s="80"/>
      <c r="BD89" s="81"/>
      <c r="BE89" s="35"/>
    </row>
    <row r="90" s="2" customFormat="1" ht="15.15" customHeight="1">
      <c r="A90" s="35"/>
      <c r="B90" s="36"/>
      <c r="C90" s="29" t="s">
        <v>28</v>
      </c>
      <c r="D90" s="37"/>
      <c r="E90" s="37"/>
      <c r="F90" s="37"/>
      <c r="G90" s="37"/>
      <c r="H90" s="37"/>
      <c r="I90" s="37"/>
      <c r="J90" s="37"/>
      <c r="K90" s="37"/>
      <c r="L90" s="68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29" t="s">
        <v>33</v>
      </c>
      <c r="AJ90" s="37"/>
      <c r="AK90" s="37"/>
      <c r="AL90" s="37"/>
      <c r="AM90" s="77" t="str">
        <f>IF(E20="","",E20)</f>
        <v>Boris Weinfurter</v>
      </c>
      <c r="AN90" s="68"/>
      <c r="AO90" s="68"/>
      <c r="AP90" s="68"/>
      <c r="AQ90" s="37"/>
      <c r="AR90" s="41"/>
      <c r="AS90" s="82"/>
      <c r="AT90" s="83"/>
      <c r="AU90" s="84"/>
      <c r="AV90" s="84"/>
      <c r="AW90" s="84"/>
      <c r="AX90" s="84"/>
      <c r="AY90" s="84"/>
      <c r="AZ90" s="84"/>
      <c r="BA90" s="84"/>
      <c r="BB90" s="84"/>
      <c r="BC90" s="84"/>
      <c r="BD90" s="85"/>
      <c r="BE90" s="35"/>
    </row>
    <row r="91" s="2" customFormat="1" ht="10.8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41"/>
      <c r="AS91" s="86"/>
      <c r="AT91" s="87"/>
      <c r="AU91" s="88"/>
      <c r="AV91" s="88"/>
      <c r="AW91" s="88"/>
      <c r="AX91" s="88"/>
      <c r="AY91" s="88"/>
      <c r="AZ91" s="88"/>
      <c r="BA91" s="88"/>
      <c r="BB91" s="88"/>
      <c r="BC91" s="88"/>
      <c r="BD91" s="89"/>
      <c r="BE91" s="35"/>
    </row>
    <row r="92" s="2" customFormat="1" ht="29.28" customHeight="1">
      <c r="A92" s="35"/>
      <c r="B92" s="36"/>
      <c r="C92" s="90" t="s">
        <v>56</v>
      </c>
      <c r="D92" s="91"/>
      <c r="E92" s="91"/>
      <c r="F92" s="91"/>
      <c r="G92" s="91"/>
      <c r="H92" s="92"/>
      <c r="I92" s="93" t="s">
        <v>57</v>
      </c>
      <c r="J92" s="91"/>
      <c r="K92" s="91"/>
      <c r="L92" s="91"/>
      <c r="M92" s="91"/>
      <c r="N92" s="91"/>
      <c r="O92" s="91"/>
      <c r="P92" s="91"/>
      <c r="Q92" s="91"/>
      <c r="R92" s="91"/>
      <c r="S92" s="91"/>
      <c r="T92" s="91"/>
      <c r="U92" s="91"/>
      <c r="V92" s="91"/>
      <c r="W92" s="91"/>
      <c r="X92" s="91"/>
      <c r="Y92" s="91"/>
      <c r="Z92" s="91"/>
      <c r="AA92" s="91"/>
      <c r="AB92" s="91"/>
      <c r="AC92" s="91"/>
      <c r="AD92" s="91"/>
      <c r="AE92" s="91"/>
      <c r="AF92" s="91"/>
      <c r="AG92" s="94" t="s">
        <v>58</v>
      </c>
      <c r="AH92" s="91"/>
      <c r="AI92" s="91"/>
      <c r="AJ92" s="91"/>
      <c r="AK92" s="91"/>
      <c r="AL92" s="91"/>
      <c r="AM92" s="91"/>
      <c r="AN92" s="93" t="s">
        <v>59</v>
      </c>
      <c r="AO92" s="91"/>
      <c r="AP92" s="95"/>
      <c r="AQ92" s="96" t="s">
        <v>60</v>
      </c>
      <c r="AR92" s="41"/>
      <c r="AS92" s="97" t="s">
        <v>61</v>
      </c>
      <c r="AT92" s="98" t="s">
        <v>62</v>
      </c>
      <c r="AU92" s="98" t="s">
        <v>63</v>
      </c>
      <c r="AV92" s="98" t="s">
        <v>64</v>
      </c>
      <c r="AW92" s="98" t="s">
        <v>65</v>
      </c>
      <c r="AX92" s="98" t="s">
        <v>66</v>
      </c>
      <c r="AY92" s="98" t="s">
        <v>67</v>
      </c>
      <c r="AZ92" s="98" t="s">
        <v>68</v>
      </c>
      <c r="BA92" s="98" t="s">
        <v>69</v>
      </c>
      <c r="BB92" s="98" t="s">
        <v>70</v>
      </c>
      <c r="BC92" s="98" t="s">
        <v>71</v>
      </c>
      <c r="BD92" s="99" t="s">
        <v>72</v>
      </c>
      <c r="BE92" s="35"/>
    </row>
    <row r="93" s="2" customFormat="1" ht="10.8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41"/>
      <c r="AS93" s="100"/>
      <c r="AT93" s="101"/>
      <c r="AU93" s="101"/>
      <c r="AV93" s="101"/>
      <c r="AW93" s="101"/>
      <c r="AX93" s="101"/>
      <c r="AY93" s="101"/>
      <c r="AZ93" s="101"/>
      <c r="BA93" s="101"/>
      <c r="BB93" s="101"/>
      <c r="BC93" s="101"/>
      <c r="BD93" s="102"/>
      <c r="BE93" s="35"/>
    </row>
    <row r="94" s="6" customFormat="1" ht="32.4" customHeight="1">
      <c r="A94" s="6"/>
      <c r="B94" s="103"/>
      <c r="C94" s="104" t="s">
        <v>73</v>
      </c>
      <c r="D94" s="105"/>
      <c r="E94" s="105"/>
      <c r="F94" s="105"/>
      <c r="G94" s="105"/>
      <c r="H94" s="105"/>
      <c r="I94" s="105"/>
      <c r="J94" s="105"/>
      <c r="K94" s="105"/>
      <c r="L94" s="105"/>
      <c r="M94" s="105"/>
      <c r="N94" s="105"/>
      <c r="O94" s="105"/>
      <c r="P94" s="105"/>
      <c r="Q94" s="105"/>
      <c r="R94" s="105"/>
      <c r="S94" s="105"/>
      <c r="T94" s="105"/>
      <c r="U94" s="105"/>
      <c r="V94" s="105"/>
      <c r="W94" s="105"/>
      <c r="X94" s="105"/>
      <c r="Y94" s="105"/>
      <c r="Z94" s="105"/>
      <c r="AA94" s="105"/>
      <c r="AB94" s="105"/>
      <c r="AC94" s="105"/>
      <c r="AD94" s="105"/>
      <c r="AE94" s="105"/>
      <c r="AF94" s="105"/>
      <c r="AG94" s="106">
        <f>ROUND(AG95,2)</f>
        <v>0</v>
      </c>
      <c r="AH94" s="106"/>
      <c r="AI94" s="106"/>
      <c r="AJ94" s="106"/>
      <c r="AK94" s="106"/>
      <c r="AL94" s="106"/>
      <c r="AM94" s="106"/>
      <c r="AN94" s="107">
        <f>SUM(AG94,AT94)</f>
        <v>0</v>
      </c>
      <c r="AO94" s="107"/>
      <c r="AP94" s="107"/>
      <c r="AQ94" s="108" t="s">
        <v>1</v>
      </c>
      <c r="AR94" s="109"/>
      <c r="AS94" s="110">
        <f>ROUND(AS95,2)</f>
        <v>0</v>
      </c>
      <c r="AT94" s="111">
        <f>ROUND(SUM(AV94:AW94),2)</f>
        <v>0</v>
      </c>
      <c r="AU94" s="112">
        <f>ROUND(AU95,5)</f>
        <v>0</v>
      </c>
      <c r="AV94" s="111">
        <f>ROUND(AZ94*L29,2)</f>
        <v>0</v>
      </c>
      <c r="AW94" s="111">
        <f>ROUND(BA94*L30,2)</f>
        <v>0</v>
      </c>
      <c r="AX94" s="111">
        <f>ROUND(BB94*L29,2)</f>
        <v>0</v>
      </c>
      <c r="AY94" s="111">
        <f>ROUND(BC94*L30,2)</f>
        <v>0</v>
      </c>
      <c r="AZ94" s="111">
        <f>ROUND(AZ95,2)</f>
        <v>0</v>
      </c>
      <c r="BA94" s="111">
        <f>ROUND(BA95,2)</f>
        <v>0</v>
      </c>
      <c r="BB94" s="111">
        <f>ROUND(BB95,2)</f>
        <v>0</v>
      </c>
      <c r="BC94" s="111">
        <f>ROUND(BC95,2)</f>
        <v>0</v>
      </c>
      <c r="BD94" s="113">
        <f>ROUND(BD95,2)</f>
        <v>0</v>
      </c>
      <c r="BE94" s="6"/>
      <c r="BS94" s="114" t="s">
        <v>74</v>
      </c>
      <c r="BT94" s="114" t="s">
        <v>75</v>
      </c>
      <c r="BV94" s="114" t="s">
        <v>76</v>
      </c>
      <c r="BW94" s="114" t="s">
        <v>5</v>
      </c>
      <c r="BX94" s="114" t="s">
        <v>77</v>
      </c>
      <c r="CL94" s="114" t="s">
        <v>1</v>
      </c>
    </row>
    <row r="95" s="7" customFormat="1" ht="16.5" customHeight="1">
      <c r="A95" s="115" t="s">
        <v>78</v>
      </c>
      <c r="B95" s="116"/>
      <c r="C95" s="117"/>
      <c r="D95" s="118" t="s">
        <v>14</v>
      </c>
      <c r="E95" s="118"/>
      <c r="F95" s="118"/>
      <c r="G95" s="118"/>
      <c r="H95" s="118"/>
      <c r="I95" s="119"/>
      <c r="J95" s="118" t="s">
        <v>17</v>
      </c>
      <c r="K95" s="118"/>
      <c r="L95" s="118"/>
      <c r="M95" s="118"/>
      <c r="N95" s="118"/>
      <c r="O95" s="118"/>
      <c r="P95" s="118"/>
      <c r="Q95" s="118"/>
      <c r="R95" s="118"/>
      <c r="S95" s="118"/>
      <c r="T95" s="118"/>
      <c r="U95" s="118"/>
      <c r="V95" s="118"/>
      <c r="W95" s="118"/>
      <c r="X95" s="118"/>
      <c r="Y95" s="118"/>
      <c r="Z95" s="118"/>
      <c r="AA95" s="118"/>
      <c r="AB95" s="118"/>
      <c r="AC95" s="118"/>
      <c r="AD95" s="118"/>
      <c r="AE95" s="118"/>
      <c r="AF95" s="118"/>
      <c r="AG95" s="120">
        <f>'235 - Odvodnění herní plo...'!J28</f>
        <v>0</v>
      </c>
      <c r="AH95" s="119"/>
      <c r="AI95" s="119"/>
      <c r="AJ95" s="119"/>
      <c r="AK95" s="119"/>
      <c r="AL95" s="119"/>
      <c r="AM95" s="119"/>
      <c r="AN95" s="120">
        <f>SUM(AG95,AT95)</f>
        <v>0</v>
      </c>
      <c r="AO95" s="119"/>
      <c r="AP95" s="119"/>
      <c r="AQ95" s="121" t="s">
        <v>79</v>
      </c>
      <c r="AR95" s="122"/>
      <c r="AS95" s="123">
        <v>0</v>
      </c>
      <c r="AT95" s="124">
        <f>ROUND(SUM(AV95:AW95),2)</f>
        <v>0</v>
      </c>
      <c r="AU95" s="125">
        <f>'235 - Odvodnění herní plo...'!P130</f>
        <v>0</v>
      </c>
      <c r="AV95" s="124">
        <f>'235 - Odvodnění herní plo...'!J31</f>
        <v>0</v>
      </c>
      <c r="AW95" s="124">
        <f>'235 - Odvodnění herní plo...'!J32</f>
        <v>0</v>
      </c>
      <c r="AX95" s="124">
        <f>'235 - Odvodnění herní plo...'!J33</f>
        <v>0</v>
      </c>
      <c r="AY95" s="124">
        <f>'235 - Odvodnění herní plo...'!J34</f>
        <v>0</v>
      </c>
      <c r="AZ95" s="124">
        <f>'235 - Odvodnění herní plo...'!F31</f>
        <v>0</v>
      </c>
      <c r="BA95" s="124">
        <f>'235 - Odvodnění herní plo...'!F32</f>
        <v>0</v>
      </c>
      <c r="BB95" s="124">
        <f>'235 - Odvodnění herní plo...'!F33</f>
        <v>0</v>
      </c>
      <c r="BC95" s="124">
        <f>'235 - Odvodnění herní plo...'!F34</f>
        <v>0</v>
      </c>
      <c r="BD95" s="126">
        <f>'235 - Odvodnění herní plo...'!F35</f>
        <v>0</v>
      </c>
      <c r="BE95" s="7"/>
      <c r="BT95" s="127" t="s">
        <v>80</v>
      </c>
      <c r="BU95" s="127" t="s">
        <v>81</v>
      </c>
      <c r="BV95" s="127" t="s">
        <v>76</v>
      </c>
      <c r="BW95" s="127" t="s">
        <v>5</v>
      </c>
      <c r="BX95" s="127" t="s">
        <v>77</v>
      </c>
      <c r="CL95" s="127" t="s">
        <v>1</v>
      </c>
    </row>
    <row r="96" s="2" customFormat="1" ht="30" customHeight="1">
      <c r="A96" s="35"/>
      <c r="B96" s="36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  <c r="AN96" s="37"/>
      <c r="AO96" s="37"/>
      <c r="AP96" s="37"/>
      <c r="AQ96" s="37"/>
      <c r="AR96" s="41"/>
      <c r="AS96" s="35"/>
      <c r="AT96" s="35"/>
      <c r="AU96" s="35"/>
      <c r="AV96" s="35"/>
      <c r="AW96" s="35"/>
      <c r="AX96" s="35"/>
      <c r="AY96" s="35"/>
      <c r="AZ96" s="35"/>
      <c r="BA96" s="35"/>
      <c r="BB96" s="35"/>
      <c r="BC96" s="35"/>
      <c r="BD96" s="35"/>
      <c r="BE96" s="35"/>
    </row>
    <row r="97" s="2" customFormat="1" ht="6.96" customHeight="1">
      <c r="A97" s="35"/>
      <c r="B97" s="63"/>
      <c r="C97" s="64"/>
      <c r="D97" s="64"/>
      <c r="E97" s="64"/>
      <c r="F97" s="64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4"/>
      <c r="Z97" s="64"/>
      <c r="AA97" s="64"/>
      <c r="AB97" s="64"/>
      <c r="AC97" s="64"/>
      <c r="AD97" s="64"/>
      <c r="AE97" s="64"/>
      <c r="AF97" s="64"/>
      <c r="AG97" s="64"/>
      <c r="AH97" s="64"/>
      <c r="AI97" s="64"/>
      <c r="AJ97" s="64"/>
      <c r="AK97" s="64"/>
      <c r="AL97" s="64"/>
      <c r="AM97" s="64"/>
      <c r="AN97" s="64"/>
      <c r="AO97" s="64"/>
      <c r="AP97" s="64"/>
      <c r="AQ97" s="64"/>
      <c r="AR97" s="41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</row>
  </sheetData>
  <sheetProtection sheet="1" formatColumns="0" formatRows="0" objects="1" scenarios="1" spinCount="100000" saltValue="Xpk8u+ow1Ck341r1SsPif/Gc1rcKXSKxj5di5Lh7nlqmKOlnfeXiQ/afxJKio874J6485nufrjXITmaNDSz/rw==" hashValue="QrEWqYO8DMlmos/vXiK0uOW9OyRn+lhid+nfts0XR4FolDXe/3jLLl4fSfzDJImeIljPJ6fQGSMzS6/G9zDiZw==" algorithmName="SHA-512" password="CC35"/>
  <mergeCells count="42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235 - Odvodnění herní plo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5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17"/>
      <c r="AT3" s="14" t="s">
        <v>82</v>
      </c>
    </row>
    <row r="4" s="1" customFormat="1" ht="24.96" customHeight="1">
      <c r="B4" s="17"/>
      <c r="D4" s="130" t="s">
        <v>83</v>
      </c>
      <c r="L4" s="17"/>
      <c r="M4" s="131" t="s">
        <v>10</v>
      </c>
      <c r="AT4" s="14" t="s">
        <v>4</v>
      </c>
    </row>
    <row r="5" s="1" customFormat="1" ht="6.96" customHeight="1">
      <c r="B5" s="17"/>
      <c r="L5" s="17"/>
    </row>
    <row r="6" s="2" customFormat="1" ht="12" customHeight="1">
      <c r="A6" s="35"/>
      <c r="B6" s="41"/>
      <c r="C6" s="35"/>
      <c r="D6" s="132" t="s">
        <v>16</v>
      </c>
      <c r="E6" s="35"/>
      <c r="F6" s="35"/>
      <c r="G6" s="35"/>
      <c r="H6" s="35"/>
      <c r="I6" s="35"/>
      <c r="J6" s="35"/>
      <c r="K6" s="35"/>
      <c r="L6" s="60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</row>
    <row r="7" s="2" customFormat="1" ht="16.5" customHeight="1">
      <c r="A7" s="35"/>
      <c r="B7" s="41"/>
      <c r="C7" s="35"/>
      <c r="D7" s="35"/>
      <c r="E7" s="133" t="s">
        <v>17</v>
      </c>
      <c r="F7" s="35"/>
      <c r="G7" s="35"/>
      <c r="H7" s="35"/>
      <c r="I7" s="35"/>
      <c r="J7" s="35"/>
      <c r="K7" s="35"/>
      <c r="L7" s="60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</row>
    <row r="8" s="2" customFormat="1">
      <c r="A8" s="35"/>
      <c r="B8" s="41"/>
      <c r="C8" s="35"/>
      <c r="D8" s="35"/>
      <c r="E8" s="35"/>
      <c r="F8" s="35"/>
      <c r="G8" s="35"/>
      <c r="H8" s="35"/>
      <c r="I8" s="35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2" customHeight="1">
      <c r="A9" s="35"/>
      <c r="B9" s="41"/>
      <c r="C9" s="35"/>
      <c r="D9" s="132" t="s">
        <v>18</v>
      </c>
      <c r="E9" s="35"/>
      <c r="F9" s="134" t="s">
        <v>1</v>
      </c>
      <c r="G9" s="35"/>
      <c r="H9" s="35"/>
      <c r="I9" s="132" t="s">
        <v>19</v>
      </c>
      <c r="J9" s="134" t="s">
        <v>1</v>
      </c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 ht="12" customHeight="1">
      <c r="A10" s="35"/>
      <c r="B10" s="41"/>
      <c r="C10" s="35"/>
      <c r="D10" s="132" t="s">
        <v>20</v>
      </c>
      <c r="E10" s="35"/>
      <c r="F10" s="134" t="s">
        <v>21</v>
      </c>
      <c r="G10" s="35"/>
      <c r="H10" s="35"/>
      <c r="I10" s="132" t="s">
        <v>22</v>
      </c>
      <c r="J10" s="135" t="str">
        <f>'Rekapitulace stavby'!AN8</f>
        <v>18. 9. 2021</v>
      </c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0.8" customHeight="1">
      <c r="A11" s="35"/>
      <c r="B11" s="41"/>
      <c r="C11" s="35"/>
      <c r="D11" s="35"/>
      <c r="E11" s="35"/>
      <c r="F11" s="35"/>
      <c r="G11" s="35"/>
      <c r="H11" s="35"/>
      <c r="I11" s="35"/>
      <c r="J11" s="35"/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2" t="s">
        <v>24</v>
      </c>
      <c r="E12" s="35"/>
      <c r="F12" s="35"/>
      <c r="G12" s="35"/>
      <c r="H12" s="35"/>
      <c r="I12" s="132" t="s">
        <v>25</v>
      </c>
      <c r="J12" s="134" t="s">
        <v>1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8" customHeight="1">
      <c r="A13" s="35"/>
      <c r="B13" s="41"/>
      <c r="C13" s="35"/>
      <c r="D13" s="35"/>
      <c r="E13" s="134" t="s">
        <v>26</v>
      </c>
      <c r="F13" s="35"/>
      <c r="G13" s="35"/>
      <c r="H13" s="35"/>
      <c r="I13" s="132" t="s">
        <v>27</v>
      </c>
      <c r="J13" s="134" t="s">
        <v>1</v>
      </c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6.96" customHeight="1">
      <c r="A14" s="35"/>
      <c r="B14" s="41"/>
      <c r="C14" s="35"/>
      <c r="D14" s="35"/>
      <c r="E14" s="35"/>
      <c r="F14" s="35"/>
      <c r="G14" s="35"/>
      <c r="H14" s="35"/>
      <c r="I14" s="35"/>
      <c r="J14" s="35"/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2" customHeight="1">
      <c r="A15" s="35"/>
      <c r="B15" s="41"/>
      <c r="C15" s="35"/>
      <c r="D15" s="132" t="s">
        <v>28</v>
      </c>
      <c r="E15" s="35"/>
      <c r="F15" s="35"/>
      <c r="G15" s="35"/>
      <c r="H15" s="35"/>
      <c r="I15" s="132" t="s">
        <v>25</v>
      </c>
      <c r="J15" s="30" t="str">
        <f>'Rekapitulace stavby'!AN13</f>
        <v>Vyplň údaj</v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18" customHeight="1">
      <c r="A16" s="35"/>
      <c r="B16" s="41"/>
      <c r="C16" s="35"/>
      <c r="D16" s="35"/>
      <c r="E16" s="30" t="str">
        <f>'Rekapitulace stavby'!E14</f>
        <v>Vyplň údaj</v>
      </c>
      <c r="F16" s="134"/>
      <c r="G16" s="134"/>
      <c r="H16" s="134"/>
      <c r="I16" s="132" t="s">
        <v>27</v>
      </c>
      <c r="J16" s="30" t="str">
        <f>'Rekapitulace stavby'!AN14</f>
        <v>Vyplň údaj</v>
      </c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6.96" customHeight="1">
      <c r="A17" s="35"/>
      <c r="B17" s="41"/>
      <c r="C17" s="35"/>
      <c r="D17" s="35"/>
      <c r="E17" s="35"/>
      <c r="F17" s="35"/>
      <c r="G17" s="35"/>
      <c r="H17" s="35"/>
      <c r="I17" s="35"/>
      <c r="J17" s="35"/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2" customHeight="1">
      <c r="A18" s="35"/>
      <c r="B18" s="41"/>
      <c r="C18" s="35"/>
      <c r="D18" s="132" t="s">
        <v>30</v>
      </c>
      <c r="E18" s="35"/>
      <c r="F18" s="35"/>
      <c r="G18" s="35"/>
      <c r="H18" s="35"/>
      <c r="I18" s="132" t="s">
        <v>25</v>
      </c>
      <c r="J18" s="134" t="s">
        <v>1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18" customHeight="1">
      <c r="A19" s="35"/>
      <c r="B19" s="41"/>
      <c r="C19" s="35"/>
      <c r="D19" s="35"/>
      <c r="E19" s="134" t="s">
        <v>31</v>
      </c>
      <c r="F19" s="35"/>
      <c r="G19" s="35"/>
      <c r="H19" s="35"/>
      <c r="I19" s="132" t="s">
        <v>27</v>
      </c>
      <c r="J19" s="134" t="s">
        <v>1</v>
      </c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6.96" customHeight="1">
      <c r="A20" s="35"/>
      <c r="B20" s="41"/>
      <c r="C20" s="35"/>
      <c r="D20" s="35"/>
      <c r="E20" s="35"/>
      <c r="F20" s="35"/>
      <c r="G20" s="35"/>
      <c r="H20" s="35"/>
      <c r="I20" s="35"/>
      <c r="J20" s="35"/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2" customHeight="1">
      <c r="A21" s="35"/>
      <c r="B21" s="41"/>
      <c r="C21" s="35"/>
      <c r="D21" s="132" t="s">
        <v>33</v>
      </c>
      <c r="E21" s="35"/>
      <c r="F21" s="35"/>
      <c r="G21" s="35"/>
      <c r="H21" s="35"/>
      <c r="I21" s="132" t="s">
        <v>25</v>
      </c>
      <c r="J21" s="134" t="s">
        <v>1</v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18" customHeight="1">
      <c r="A22" s="35"/>
      <c r="B22" s="41"/>
      <c r="C22" s="35"/>
      <c r="D22" s="35"/>
      <c r="E22" s="134" t="s">
        <v>31</v>
      </c>
      <c r="F22" s="35"/>
      <c r="G22" s="35"/>
      <c r="H22" s="35"/>
      <c r="I22" s="132" t="s">
        <v>27</v>
      </c>
      <c r="J22" s="134" t="s">
        <v>1</v>
      </c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6.96" customHeight="1">
      <c r="A23" s="35"/>
      <c r="B23" s="41"/>
      <c r="C23" s="35"/>
      <c r="D23" s="35"/>
      <c r="E23" s="35"/>
      <c r="F23" s="35"/>
      <c r="G23" s="35"/>
      <c r="H23" s="35"/>
      <c r="I23" s="35"/>
      <c r="J23" s="35"/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2" customHeight="1">
      <c r="A24" s="35"/>
      <c r="B24" s="41"/>
      <c r="C24" s="35"/>
      <c r="D24" s="132" t="s">
        <v>34</v>
      </c>
      <c r="E24" s="35"/>
      <c r="F24" s="35"/>
      <c r="G24" s="35"/>
      <c r="H24" s="35"/>
      <c r="I24" s="35"/>
      <c r="J24" s="35"/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8" customFormat="1" ht="16.5" customHeight="1">
      <c r="A25" s="136"/>
      <c r="B25" s="137"/>
      <c r="C25" s="136"/>
      <c r="D25" s="136"/>
      <c r="E25" s="138" t="s">
        <v>1</v>
      </c>
      <c r="F25" s="138"/>
      <c r="G25" s="138"/>
      <c r="H25" s="138"/>
      <c r="I25" s="136"/>
      <c r="J25" s="136"/>
      <c r="K25" s="136"/>
      <c r="L25" s="139"/>
      <c r="S25" s="136"/>
      <c r="T25" s="136"/>
      <c r="U25" s="136"/>
      <c r="V25" s="136"/>
      <c r="W25" s="136"/>
      <c r="X25" s="136"/>
      <c r="Y25" s="136"/>
      <c r="Z25" s="136"/>
      <c r="AA25" s="136"/>
      <c r="AB25" s="136"/>
      <c r="AC25" s="136"/>
      <c r="AD25" s="136"/>
      <c r="AE25" s="136"/>
    </row>
    <row r="26" s="2" customFormat="1" ht="6.96" customHeight="1">
      <c r="A26" s="35"/>
      <c r="B26" s="41"/>
      <c r="C26" s="35"/>
      <c r="D26" s="35"/>
      <c r="E26" s="35"/>
      <c r="F26" s="35"/>
      <c r="G26" s="35"/>
      <c r="H26" s="35"/>
      <c r="I26" s="35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2" customFormat="1" ht="6.96" customHeight="1">
      <c r="A27" s="35"/>
      <c r="B27" s="41"/>
      <c r="C27" s="35"/>
      <c r="D27" s="140"/>
      <c r="E27" s="140"/>
      <c r="F27" s="140"/>
      <c r="G27" s="140"/>
      <c r="H27" s="140"/>
      <c r="I27" s="140"/>
      <c r="J27" s="140"/>
      <c r="K27" s="140"/>
      <c r="L27" s="60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="2" customFormat="1" ht="25.44" customHeight="1">
      <c r="A28" s="35"/>
      <c r="B28" s="41"/>
      <c r="C28" s="35"/>
      <c r="D28" s="141" t="s">
        <v>35</v>
      </c>
      <c r="E28" s="35"/>
      <c r="F28" s="35"/>
      <c r="G28" s="35"/>
      <c r="H28" s="35"/>
      <c r="I28" s="35"/>
      <c r="J28" s="142">
        <f>ROUND(J130, 2)</f>
        <v>0</v>
      </c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40"/>
      <c r="E29" s="140"/>
      <c r="F29" s="140"/>
      <c r="G29" s="140"/>
      <c r="H29" s="140"/>
      <c r="I29" s="140"/>
      <c r="J29" s="140"/>
      <c r="K29" s="140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14.4" customHeight="1">
      <c r="A30" s="35"/>
      <c r="B30" s="41"/>
      <c r="C30" s="35"/>
      <c r="D30" s="35"/>
      <c r="E30" s="35"/>
      <c r="F30" s="143" t="s">
        <v>37</v>
      </c>
      <c r="G30" s="35"/>
      <c r="H30" s="35"/>
      <c r="I30" s="143" t="s">
        <v>36</v>
      </c>
      <c r="J30" s="143" t="s">
        <v>38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14.4" customHeight="1">
      <c r="A31" s="35"/>
      <c r="B31" s="41"/>
      <c r="C31" s="35"/>
      <c r="D31" s="144" t="s">
        <v>39</v>
      </c>
      <c r="E31" s="132" t="s">
        <v>40</v>
      </c>
      <c r="F31" s="145">
        <f>ROUND((SUM(BE130:BE217)),  2)</f>
        <v>0</v>
      </c>
      <c r="G31" s="35"/>
      <c r="H31" s="35"/>
      <c r="I31" s="146">
        <v>0.20999999999999999</v>
      </c>
      <c r="J31" s="145">
        <f>ROUND(((SUM(BE130:BE217))*I31),  2)</f>
        <v>0</v>
      </c>
      <c r="K31" s="35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132" t="s">
        <v>41</v>
      </c>
      <c r="F32" s="145">
        <f>ROUND((SUM(BF130:BF217)),  2)</f>
        <v>0</v>
      </c>
      <c r="G32" s="35"/>
      <c r="H32" s="35"/>
      <c r="I32" s="146">
        <v>0.14999999999999999</v>
      </c>
      <c r="J32" s="145">
        <f>ROUND(((SUM(BF130:BF217))*I32),  2)</f>
        <v>0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hidden="1" s="2" customFormat="1" ht="14.4" customHeight="1">
      <c r="A33" s="35"/>
      <c r="B33" s="41"/>
      <c r="C33" s="35"/>
      <c r="D33" s="35"/>
      <c r="E33" s="132" t="s">
        <v>42</v>
      </c>
      <c r="F33" s="145">
        <f>ROUND((SUM(BG130:BG217)),  2)</f>
        <v>0</v>
      </c>
      <c r="G33" s="35"/>
      <c r="H33" s="35"/>
      <c r="I33" s="146">
        <v>0.20999999999999999</v>
      </c>
      <c r="J33" s="145">
        <f>0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hidden="1" s="2" customFormat="1" ht="14.4" customHeight="1">
      <c r="A34" s="35"/>
      <c r="B34" s="41"/>
      <c r="C34" s="35"/>
      <c r="D34" s="35"/>
      <c r="E34" s="132" t="s">
        <v>43</v>
      </c>
      <c r="F34" s="145">
        <f>ROUND((SUM(BH130:BH217)),  2)</f>
        <v>0</v>
      </c>
      <c r="G34" s="35"/>
      <c r="H34" s="35"/>
      <c r="I34" s="146">
        <v>0.14999999999999999</v>
      </c>
      <c r="J34" s="145">
        <f>0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2" t="s">
        <v>44</v>
      </c>
      <c r="F35" s="145">
        <f>ROUND((SUM(BI130:BI217)),  2)</f>
        <v>0</v>
      </c>
      <c r="G35" s="35"/>
      <c r="H35" s="35"/>
      <c r="I35" s="146">
        <v>0</v>
      </c>
      <c r="J35" s="145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="2" customFormat="1" ht="6.96" customHeight="1">
      <c r="A36" s="35"/>
      <c r="B36" s="41"/>
      <c r="C36" s="35"/>
      <c r="D36" s="35"/>
      <c r="E36" s="35"/>
      <c r="F36" s="35"/>
      <c r="G36" s="35"/>
      <c r="H36" s="35"/>
      <c r="I36" s="35"/>
      <c r="J36" s="35"/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="2" customFormat="1" ht="25.44" customHeight="1">
      <c r="A37" s="35"/>
      <c r="B37" s="41"/>
      <c r="C37" s="147"/>
      <c r="D37" s="148" t="s">
        <v>45</v>
      </c>
      <c r="E37" s="149"/>
      <c r="F37" s="149"/>
      <c r="G37" s="150" t="s">
        <v>46</v>
      </c>
      <c r="H37" s="151" t="s">
        <v>47</v>
      </c>
      <c r="I37" s="149"/>
      <c r="J37" s="152">
        <f>SUM(J28:J35)</f>
        <v>0</v>
      </c>
      <c r="K37" s="153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14.4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1" customFormat="1" ht="14.4" customHeight="1">
      <c r="B39" s="17"/>
      <c r="L39" s="17"/>
    </row>
    <row r="40" s="1" customFormat="1" ht="14.4" customHeight="1">
      <c r="B40" s="17"/>
      <c r="L40" s="17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54" t="s">
        <v>48</v>
      </c>
      <c r="E50" s="155"/>
      <c r="F50" s="155"/>
      <c r="G50" s="154" t="s">
        <v>49</v>
      </c>
      <c r="H50" s="155"/>
      <c r="I50" s="155"/>
      <c r="J50" s="155"/>
      <c r="K50" s="155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56" t="s">
        <v>50</v>
      </c>
      <c r="E61" s="157"/>
      <c r="F61" s="158" t="s">
        <v>51</v>
      </c>
      <c r="G61" s="156" t="s">
        <v>50</v>
      </c>
      <c r="H61" s="157"/>
      <c r="I61" s="157"/>
      <c r="J61" s="159" t="s">
        <v>51</v>
      </c>
      <c r="K61" s="157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54" t="s">
        <v>52</v>
      </c>
      <c r="E65" s="160"/>
      <c r="F65" s="160"/>
      <c r="G65" s="154" t="s">
        <v>53</v>
      </c>
      <c r="H65" s="160"/>
      <c r="I65" s="160"/>
      <c r="J65" s="160"/>
      <c r="K65" s="160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56" t="s">
        <v>50</v>
      </c>
      <c r="E76" s="157"/>
      <c r="F76" s="158" t="s">
        <v>51</v>
      </c>
      <c r="G76" s="156" t="s">
        <v>50</v>
      </c>
      <c r="H76" s="157"/>
      <c r="I76" s="157"/>
      <c r="J76" s="159" t="s">
        <v>51</v>
      </c>
      <c r="K76" s="157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61"/>
      <c r="C77" s="162"/>
      <c r="D77" s="162"/>
      <c r="E77" s="162"/>
      <c r="F77" s="162"/>
      <c r="G77" s="162"/>
      <c r="H77" s="162"/>
      <c r="I77" s="162"/>
      <c r="J77" s="162"/>
      <c r="K77" s="162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63"/>
      <c r="C81" s="164"/>
      <c r="D81" s="164"/>
      <c r="E81" s="164"/>
      <c r="F81" s="164"/>
      <c r="G81" s="164"/>
      <c r="H81" s="164"/>
      <c r="I81" s="164"/>
      <c r="J81" s="164"/>
      <c r="K81" s="164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84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73" t="str">
        <f>E7</f>
        <v>Odvodnění herní plochy MŠ Kamarád</v>
      </c>
      <c r="F85" s="37"/>
      <c r="G85" s="37"/>
      <c r="H85" s="37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6.96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2" customHeight="1">
      <c r="A87" s="35"/>
      <c r="B87" s="36"/>
      <c r="C87" s="29" t="s">
        <v>20</v>
      </c>
      <c r="D87" s="37"/>
      <c r="E87" s="37"/>
      <c r="F87" s="24" t="str">
        <f>F10</f>
        <v>Liberec</v>
      </c>
      <c r="G87" s="37"/>
      <c r="H87" s="37"/>
      <c r="I87" s="29" t="s">
        <v>22</v>
      </c>
      <c r="J87" s="76" t="str">
        <f>IF(J10="","",J10)</f>
        <v>18. 9. 2021</v>
      </c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5.15" customHeight="1">
      <c r="A89" s="35"/>
      <c r="B89" s="36"/>
      <c r="C89" s="29" t="s">
        <v>24</v>
      </c>
      <c r="D89" s="37"/>
      <c r="E89" s="37"/>
      <c r="F89" s="24" t="str">
        <f>E13</f>
        <v>Statutární město Liberec</v>
      </c>
      <c r="G89" s="37"/>
      <c r="H89" s="37"/>
      <c r="I89" s="29" t="s">
        <v>30</v>
      </c>
      <c r="J89" s="33" t="str">
        <f>E19</f>
        <v>Boris Weinfurter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15.15" customHeight="1">
      <c r="A90" s="35"/>
      <c r="B90" s="36"/>
      <c r="C90" s="29" t="s">
        <v>28</v>
      </c>
      <c r="D90" s="37"/>
      <c r="E90" s="37"/>
      <c r="F90" s="24" t="str">
        <f>IF(E16="","",E16)</f>
        <v>Vyplň údaj</v>
      </c>
      <c r="G90" s="37"/>
      <c r="H90" s="37"/>
      <c r="I90" s="29" t="s">
        <v>33</v>
      </c>
      <c r="J90" s="33" t="str">
        <f>E22</f>
        <v>Boris Weinfurter</v>
      </c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0.32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29.28" customHeight="1">
      <c r="A92" s="35"/>
      <c r="B92" s="36"/>
      <c r="C92" s="165" t="s">
        <v>85</v>
      </c>
      <c r="D92" s="166"/>
      <c r="E92" s="166"/>
      <c r="F92" s="166"/>
      <c r="G92" s="166"/>
      <c r="H92" s="166"/>
      <c r="I92" s="166"/>
      <c r="J92" s="167" t="s">
        <v>86</v>
      </c>
      <c r="K92" s="166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2.8" customHeight="1">
      <c r="A94" s="35"/>
      <c r="B94" s="36"/>
      <c r="C94" s="168" t="s">
        <v>87</v>
      </c>
      <c r="D94" s="37"/>
      <c r="E94" s="37"/>
      <c r="F94" s="37"/>
      <c r="G94" s="37"/>
      <c r="H94" s="37"/>
      <c r="I94" s="37"/>
      <c r="J94" s="107">
        <f>J130</f>
        <v>0</v>
      </c>
      <c r="K94" s="37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U94" s="14" t="s">
        <v>88</v>
      </c>
    </row>
    <row r="95" s="9" customFormat="1" ht="24.96" customHeight="1">
      <c r="A95" s="9"/>
      <c r="B95" s="169"/>
      <c r="C95" s="170"/>
      <c r="D95" s="171" t="s">
        <v>89</v>
      </c>
      <c r="E95" s="172"/>
      <c r="F95" s="172"/>
      <c r="G95" s="172"/>
      <c r="H95" s="172"/>
      <c r="I95" s="172"/>
      <c r="J95" s="173">
        <f>J131</f>
        <v>0</v>
      </c>
      <c r="K95" s="170"/>
      <c r="L95" s="174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s="10" customFormat="1" ht="19.92" customHeight="1">
      <c r="A96" s="10"/>
      <c r="B96" s="175"/>
      <c r="C96" s="176"/>
      <c r="D96" s="177" t="s">
        <v>90</v>
      </c>
      <c r="E96" s="178"/>
      <c r="F96" s="178"/>
      <c r="G96" s="178"/>
      <c r="H96" s="178"/>
      <c r="I96" s="178"/>
      <c r="J96" s="179">
        <f>J132</f>
        <v>0</v>
      </c>
      <c r="K96" s="176"/>
      <c r="L96" s="18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="10" customFormat="1" ht="19.92" customHeight="1">
      <c r="A97" s="10"/>
      <c r="B97" s="175"/>
      <c r="C97" s="176"/>
      <c r="D97" s="177" t="s">
        <v>91</v>
      </c>
      <c r="E97" s="178"/>
      <c r="F97" s="178"/>
      <c r="G97" s="178"/>
      <c r="H97" s="178"/>
      <c r="I97" s="178"/>
      <c r="J97" s="179">
        <f>J155</f>
        <v>0</v>
      </c>
      <c r="K97" s="176"/>
      <c r="L97" s="18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10" customFormat="1" ht="19.92" customHeight="1">
      <c r="A98" s="10"/>
      <c r="B98" s="175"/>
      <c r="C98" s="176"/>
      <c r="D98" s="177" t="s">
        <v>92</v>
      </c>
      <c r="E98" s="178"/>
      <c r="F98" s="178"/>
      <c r="G98" s="178"/>
      <c r="H98" s="178"/>
      <c r="I98" s="178"/>
      <c r="J98" s="179">
        <f>J157</f>
        <v>0</v>
      </c>
      <c r="K98" s="176"/>
      <c r="L98" s="18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75"/>
      <c r="C99" s="176"/>
      <c r="D99" s="177" t="s">
        <v>93</v>
      </c>
      <c r="E99" s="178"/>
      <c r="F99" s="178"/>
      <c r="G99" s="178"/>
      <c r="H99" s="178"/>
      <c r="I99" s="178"/>
      <c r="J99" s="179">
        <f>J170</f>
        <v>0</v>
      </c>
      <c r="K99" s="176"/>
      <c r="L99" s="18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75"/>
      <c r="C100" s="176"/>
      <c r="D100" s="177" t="s">
        <v>94</v>
      </c>
      <c r="E100" s="178"/>
      <c r="F100" s="178"/>
      <c r="G100" s="178"/>
      <c r="H100" s="178"/>
      <c r="I100" s="178"/>
      <c r="J100" s="179">
        <f>J175</f>
        <v>0</v>
      </c>
      <c r="K100" s="176"/>
      <c r="L100" s="18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69"/>
      <c r="C101" s="170"/>
      <c r="D101" s="171" t="s">
        <v>95</v>
      </c>
      <c r="E101" s="172"/>
      <c r="F101" s="172"/>
      <c r="G101" s="172"/>
      <c r="H101" s="172"/>
      <c r="I101" s="172"/>
      <c r="J101" s="173">
        <f>J180</f>
        <v>0</v>
      </c>
      <c r="K101" s="170"/>
      <c r="L101" s="174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75"/>
      <c r="C102" s="176"/>
      <c r="D102" s="177" t="s">
        <v>96</v>
      </c>
      <c r="E102" s="178"/>
      <c r="F102" s="178"/>
      <c r="G102" s="178"/>
      <c r="H102" s="178"/>
      <c r="I102" s="178"/>
      <c r="J102" s="179">
        <f>J181</f>
        <v>0</v>
      </c>
      <c r="K102" s="176"/>
      <c r="L102" s="18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75"/>
      <c r="C103" s="176"/>
      <c r="D103" s="177" t="s">
        <v>97</v>
      </c>
      <c r="E103" s="178"/>
      <c r="F103" s="178"/>
      <c r="G103" s="178"/>
      <c r="H103" s="178"/>
      <c r="I103" s="178"/>
      <c r="J103" s="179">
        <f>J188</f>
        <v>0</v>
      </c>
      <c r="K103" s="176"/>
      <c r="L103" s="18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75"/>
      <c r="C104" s="176"/>
      <c r="D104" s="177" t="s">
        <v>98</v>
      </c>
      <c r="E104" s="178"/>
      <c r="F104" s="178"/>
      <c r="G104" s="178"/>
      <c r="H104" s="178"/>
      <c r="I104" s="178"/>
      <c r="J104" s="179">
        <f>J197</f>
        <v>0</v>
      </c>
      <c r="K104" s="176"/>
      <c r="L104" s="18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69"/>
      <c r="C105" s="170"/>
      <c r="D105" s="171" t="s">
        <v>99</v>
      </c>
      <c r="E105" s="172"/>
      <c r="F105" s="172"/>
      <c r="G105" s="172"/>
      <c r="H105" s="172"/>
      <c r="I105" s="172"/>
      <c r="J105" s="173">
        <f>J199</f>
        <v>0</v>
      </c>
      <c r="K105" s="170"/>
      <c r="L105" s="174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75"/>
      <c r="C106" s="176"/>
      <c r="D106" s="177" t="s">
        <v>100</v>
      </c>
      <c r="E106" s="178"/>
      <c r="F106" s="178"/>
      <c r="G106" s="178"/>
      <c r="H106" s="178"/>
      <c r="I106" s="178"/>
      <c r="J106" s="179">
        <f>J201</f>
        <v>0</v>
      </c>
      <c r="K106" s="176"/>
      <c r="L106" s="18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69"/>
      <c r="C107" s="170"/>
      <c r="D107" s="171" t="s">
        <v>101</v>
      </c>
      <c r="E107" s="172"/>
      <c r="F107" s="172"/>
      <c r="G107" s="172"/>
      <c r="H107" s="172"/>
      <c r="I107" s="172"/>
      <c r="J107" s="173">
        <f>J205</f>
        <v>0</v>
      </c>
      <c r="K107" s="170"/>
      <c r="L107" s="174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175"/>
      <c r="C108" s="176"/>
      <c r="D108" s="177" t="s">
        <v>102</v>
      </c>
      <c r="E108" s="178"/>
      <c r="F108" s="178"/>
      <c r="G108" s="178"/>
      <c r="H108" s="178"/>
      <c r="I108" s="178"/>
      <c r="J108" s="179">
        <f>J206</f>
        <v>0</v>
      </c>
      <c r="K108" s="176"/>
      <c r="L108" s="18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75"/>
      <c r="C109" s="176"/>
      <c r="D109" s="177" t="s">
        <v>103</v>
      </c>
      <c r="E109" s="178"/>
      <c r="F109" s="178"/>
      <c r="G109" s="178"/>
      <c r="H109" s="178"/>
      <c r="I109" s="178"/>
      <c r="J109" s="179">
        <f>J208</f>
        <v>0</v>
      </c>
      <c r="K109" s="176"/>
      <c r="L109" s="18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75"/>
      <c r="C110" s="176"/>
      <c r="D110" s="177" t="s">
        <v>104</v>
      </c>
      <c r="E110" s="178"/>
      <c r="F110" s="178"/>
      <c r="G110" s="178"/>
      <c r="H110" s="178"/>
      <c r="I110" s="178"/>
      <c r="J110" s="179">
        <f>J211</f>
        <v>0</v>
      </c>
      <c r="K110" s="176"/>
      <c r="L110" s="18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75"/>
      <c r="C111" s="176"/>
      <c r="D111" s="177" t="s">
        <v>105</v>
      </c>
      <c r="E111" s="178"/>
      <c r="F111" s="178"/>
      <c r="G111" s="178"/>
      <c r="H111" s="178"/>
      <c r="I111" s="178"/>
      <c r="J111" s="179">
        <f>J214</f>
        <v>0</v>
      </c>
      <c r="K111" s="176"/>
      <c r="L111" s="18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75"/>
      <c r="C112" s="176"/>
      <c r="D112" s="177" t="s">
        <v>106</v>
      </c>
      <c r="E112" s="178"/>
      <c r="F112" s="178"/>
      <c r="G112" s="178"/>
      <c r="H112" s="178"/>
      <c r="I112" s="178"/>
      <c r="J112" s="179">
        <f>J216</f>
        <v>0</v>
      </c>
      <c r="K112" s="176"/>
      <c r="L112" s="18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2" customFormat="1" ht="21.84" customHeight="1">
      <c r="A113" s="35"/>
      <c r="B113" s="36"/>
      <c r="C113" s="37"/>
      <c r="D113" s="37"/>
      <c r="E113" s="37"/>
      <c r="F113" s="37"/>
      <c r="G113" s="37"/>
      <c r="H113" s="37"/>
      <c r="I113" s="37"/>
      <c r="J113" s="37"/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6.96" customHeight="1">
      <c r="A114" s="35"/>
      <c r="B114" s="63"/>
      <c r="C114" s="64"/>
      <c r="D114" s="64"/>
      <c r="E114" s="64"/>
      <c r="F114" s="64"/>
      <c r="G114" s="64"/>
      <c r="H114" s="64"/>
      <c r="I114" s="64"/>
      <c r="J114" s="64"/>
      <c r="K114" s="64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8" s="2" customFormat="1" ht="6.96" customHeight="1">
      <c r="A118" s="35"/>
      <c r="B118" s="65"/>
      <c r="C118" s="66"/>
      <c r="D118" s="66"/>
      <c r="E118" s="66"/>
      <c r="F118" s="66"/>
      <c r="G118" s="66"/>
      <c r="H118" s="66"/>
      <c r="I118" s="66"/>
      <c r="J118" s="66"/>
      <c r="K118" s="66"/>
      <c r="L118" s="60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24.96" customHeight="1">
      <c r="A119" s="35"/>
      <c r="B119" s="36"/>
      <c r="C119" s="20" t="s">
        <v>107</v>
      </c>
      <c r="D119" s="37"/>
      <c r="E119" s="37"/>
      <c r="F119" s="37"/>
      <c r="G119" s="37"/>
      <c r="H119" s="37"/>
      <c r="I119" s="37"/>
      <c r="J119" s="37"/>
      <c r="K119" s="37"/>
      <c r="L119" s="60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6.96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60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12" customHeight="1">
      <c r="A121" s="35"/>
      <c r="B121" s="36"/>
      <c r="C121" s="29" t="s">
        <v>16</v>
      </c>
      <c r="D121" s="37"/>
      <c r="E121" s="37"/>
      <c r="F121" s="37"/>
      <c r="G121" s="37"/>
      <c r="H121" s="37"/>
      <c r="I121" s="37"/>
      <c r="J121" s="37"/>
      <c r="K121" s="37"/>
      <c r="L121" s="60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16.5" customHeight="1">
      <c r="A122" s="35"/>
      <c r="B122" s="36"/>
      <c r="C122" s="37"/>
      <c r="D122" s="37"/>
      <c r="E122" s="73" t="str">
        <f>E7</f>
        <v>Odvodnění herní plochy MŠ Kamarád</v>
      </c>
      <c r="F122" s="37"/>
      <c r="G122" s="37"/>
      <c r="H122" s="37"/>
      <c r="I122" s="37"/>
      <c r="J122" s="37"/>
      <c r="K122" s="37"/>
      <c r="L122" s="60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6.96" customHeight="1">
      <c r="A123" s="35"/>
      <c r="B123" s="36"/>
      <c r="C123" s="37"/>
      <c r="D123" s="37"/>
      <c r="E123" s="37"/>
      <c r="F123" s="37"/>
      <c r="G123" s="37"/>
      <c r="H123" s="37"/>
      <c r="I123" s="37"/>
      <c r="J123" s="37"/>
      <c r="K123" s="37"/>
      <c r="L123" s="60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2" customFormat="1" ht="12" customHeight="1">
      <c r="A124" s="35"/>
      <c r="B124" s="36"/>
      <c r="C124" s="29" t="s">
        <v>20</v>
      </c>
      <c r="D124" s="37"/>
      <c r="E124" s="37"/>
      <c r="F124" s="24" t="str">
        <f>F10</f>
        <v>Liberec</v>
      </c>
      <c r="G124" s="37"/>
      <c r="H124" s="37"/>
      <c r="I124" s="29" t="s">
        <v>22</v>
      </c>
      <c r="J124" s="76" t="str">
        <f>IF(J10="","",J10)</f>
        <v>18. 9. 2021</v>
      </c>
      <c r="K124" s="37"/>
      <c r="L124" s="60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="2" customFormat="1" ht="6.96" customHeight="1">
      <c r="A125" s="35"/>
      <c r="B125" s="36"/>
      <c r="C125" s="37"/>
      <c r="D125" s="37"/>
      <c r="E125" s="37"/>
      <c r="F125" s="37"/>
      <c r="G125" s="37"/>
      <c r="H125" s="37"/>
      <c r="I125" s="37"/>
      <c r="J125" s="37"/>
      <c r="K125" s="37"/>
      <c r="L125" s="60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="2" customFormat="1" ht="15.15" customHeight="1">
      <c r="A126" s="35"/>
      <c r="B126" s="36"/>
      <c r="C126" s="29" t="s">
        <v>24</v>
      </c>
      <c r="D126" s="37"/>
      <c r="E126" s="37"/>
      <c r="F126" s="24" t="str">
        <f>E13</f>
        <v>Statutární město Liberec</v>
      </c>
      <c r="G126" s="37"/>
      <c r="H126" s="37"/>
      <c r="I126" s="29" t="s">
        <v>30</v>
      </c>
      <c r="J126" s="33" t="str">
        <f>E19</f>
        <v>Boris Weinfurter</v>
      </c>
      <c r="K126" s="37"/>
      <c r="L126" s="60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="2" customFormat="1" ht="15.15" customHeight="1">
      <c r="A127" s="35"/>
      <c r="B127" s="36"/>
      <c r="C127" s="29" t="s">
        <v>28</v>
      </c>
      <c r="D127" s="37"/>
      <c r="E127" s="37"/>
      <c r="F127" s="24" t="str">
        <f>IF(E16="","",E16)</f>
        <v>Vyplň údaj</v>
      </c>
      <c r="G127" s="37"/>
      <c r="H127" s="37"/>
      <c r="I127" s="29" t="s">
        <v>33</v>
      </c>
      <c r="J127" s="33" t="str">
        <f>E22</f>
        <v>Boris Weinfurter</v>
      </c>
      <c r="K127" s="37"/>
      <c r="L127" s="60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="2" customFormat="1" ht="10.32" customHeight="1">
      <c r="A128" s="35"/>
      <c r="B128" s="36"/>
      <c r="C128" s="37"/>
      <c r="D128" s="37"/>
      <c r="E128" s="37"/>
      <c r="F128" s="37"/>
      <c r="G128" s="37"/>
      <c r="H128" s="37"/>
      <c r="I128" s="37"/>
      <c r="J128" s="37"/>
      <c r="K128" s="37"/>
      <c r="L128" s="60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="11" customFormat="1" ht="29.28" customHeight="1">
      <c r="A129" s="181"/>
      <c r="B129" s="182"/>
      <c r="C129" s="183" t="s">
        <v>108</v>
      </c>
      <c r="D129" s="184" t="s">
        <v>60</v>
      </c>
      <c r="E129" s="184" t="s">
        <v>56</v>
      </c>
      <c r="F129" s="184" t="s">
        <v>57</v>
      </c>
      <c r="G129" s="184" t="s">
        <v>109</v>
      </c>
      <c r="H129" s="184" t="s">
        <v>110</v>
      </c>
      <c r="I129" s="184" t="s">
        <v>111</v>
      </c>
      <c r="J129" s="185" t="s">
        <v>86</v>
      </c>
      <c r="K129" s="186" t="s">
        <v>112</v>
      </c>
      <c r="L129" s="187"/>
      <c r="M129" s="97" t="s">
        <v>1</v>
      </c>
      <c r="N129" s="98" t="s">
        <v>39</v>
      </c>
      <c r="O129" s="98" t="s">
        <v>113</v>
      </c>
      <c r="P129" s="98" t="s">
        <v>114</v>
      </c>
      <c r="Q129" s="98" t="s">
        <v>115</v>
      </c>
      <c r="R129" s="98" t="s">
        <v>116</v>
      </c>
      <c r="S129" s="98" t="s">
        <v>117</v>
      </c>
      <c r="T129" s="99" t="s">
        <v>118</v>
      </c>
      <c r="U129" s="181"/>
      <c r="V129" s="181"/>
      <c r="W129" s="181"/>
      <c r="X129" s="181"/>
      <c r="Y129" s="181"/>
      <c r="Z129" s="181"/>
      <c r="AA129" s="181"/>
      <c r="AB129" s="181"/>
      <c r="AC129" s="181"/>
      <c r="AD129" s="181"/>
      <c r="AE129" s="181"/>
    </row>
    <row r="130" s="2" customFormat="1" ht="22.8" customHeight="1">
      <c r="A130" s="35"/>
      <c r="B130" s="36"/>
      <c r="C130" s="104" t="s">
        <v>119</v>
      </c>
      <c r="D130" s="37"/>
      <c r="E130" s="37"/>
      <c r="F130" s="37"/>
      <c r="G130" s="37"/>
      <c r="H130" s="37"/>
      <c r="I130" s="37"/>
      <c r="J130" s="188">
        <f>BK130</f>
        <v>0</v>
      </c>
      <c r="K130" s="37"/>
      <c r="L130" s="41"/>
      <c r="M130" s="100"/>
      <c r="N130" s="189"/>
      <c r="O130" s="101"/>
      <c r="P130" s="190">
        <f>P131+P180+P199+P205</f>
        <v>0</v>
      </c>
      <c r="Q130" s="101"/>
      <c r="R130" s="190">
        <f>R131+R180+R199+R205</f>
        <v>97.779154999999989</v>
      </c>
      <c r="S130" s="101"/>
      <c r="T130" s="191">
        <f>T131+T180+T199+T205</f>
        <v>3.593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T130" s="14" t="s">
        <v>74</v>
      </c>
      <c r="AU130" s="14" t="s">
        <v>88</v>
      </c>
      <c r="BK130" s="192">
        <f>BK131+BK180+BK199+BK205</f>
        <v>0</v>
      </c>
    </row>
    <row r="131" s="12" customFormat="1" ht="25.92" customHeight="1">
      <c r="A131" s="12"/>
      <c r="B131" s="193"/>
      <c r="C131" s="194"/>
      <c r="D131" s="195" t="s">
        <v>74</v>
      </c>
      <c r="E131" s="196" t="s">
        <v>120</v>
      </c>
      <c r="F131" s="196" t="s">
        <v>121</v>
      </c>
      <c r="G131" s="194"/>
      <c r="H131" s="194"/>
      <c r="I131" s="197"/>
      <c r="J131" s="198">
        <f>BK131</f>
        <v>0</v>
      </c>
      <c r="K131" s="194"/>
      <c r="L131" s="199"/>
      <c r="M131" s="200"/>
      <c r="N131" s="201"/>
      <c r="O131" s="201"/>
      <c r="P131" s="202">
        <f>P132+P155+P157+P170+P175</f>
        <v>0</v>
      </c>
      <c r="Q131" s="201"/>
      <c r="R131" s="202">
        <f>R132+R155+R157+R170+R175</f>
        <v>97.088274999999996</v>
      </c>
      <c r="S131" s="201"/>
      <c r="T131" s="203">
        <f>T132+T155+T157+T170+T175</f>
        <v>3.0149999999999997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04" t="s">
        <v>80</v>
      </c>
      <c r="AT131" s="205" t="s">
        <v>74</v>
      </c>
      <c r="AU131" s="205" t="s">
        <v>75</v>
      </c>
      <c r="AY131" s="204" t="s">
        <v>122</v>
      </c>
      <c r="BK131" s="206">
        <f>BK132+BK155+BK157+BK170+BK175</f>
        <v>0</v>
      </c>
    </row>
    <row r="132" s="12" customFormat="1" ht="22.8" customHeight="1">
      <c r="A132" s="12"/>
      <c r="B132" s="193"/>
      <c r="C132" s="194"/>
      <c r="D132" s="195" t="s">
        <v>74</v>
      </c>
      <c r="E132" s="207" t="s">
        <v>80</v>
      </c>
      <c r="F132" s="207" t="s">
        <v>123</v>
      </c>
      <c r="G132" s="194"/>
      <c r="H132" s="194"/>
      <c r="I132" s="197"/>
      <c r="J132" s="208">
        <f>BK132</f>
        <v>0</v>
      </c>
      <c r="K132" s="194"/>
      <c r="L132" s="199"/>
      <c r="M132" s="200"/>
      <c r="N132" s="201"/>
      <c r="O132" s="201"/>
      <c r="P132" s="202">
        <f>SUM(P133:P154)</f>
        <v>0</v>
      </c>
      <c r="Q132" s="201"/>
      <c r="R132" s="202">
        <f>SUM(R133:R154)</f>
        <v>88.461007999999993</v>
      </c>
      <c r="S132" s="201"/>
      <c r="T132" s="203">
        <f>SUM(T133:T154)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04" t="s">
        <v>80</v>
      </c>
      <c r="AT132" s="205" t="s">
        <v>74</v>
      </c>
      <c r="AU132" s="205" t="s">
        <v>80</v>
      </c>
      <c r="AY132" s="204" t="s">
        <v>122</v>
      </c>
      <c r="BK132" s="206">
        <f>SUM(BK133:BK154)</f>
        <v>0</v>
      </c>
    </row>
    <row r="133" s="2" customFormat="1" ht="37.8" customHeight="1">
      <c r="A133" s="35"/>
      <c r="B133" s="36"/>
      <c r="C133" s="209" t="s">
        <v>124</v>
      </c>
      <c r="D133" s="209" t="s">
        <v>125</v>
      </c>
      <c r="E133" s="210" t="s">
        <v>126</v>
      </c>
      <c r="F133" s="211" t="s">
        <v>127</v>
      </c>
      <c r="G133" s="212" t="s">
        <v>128</v>
      </c>
      <c r="H133" s="213">
        <v>10</v>
      </c>
      <c r="I133" s="214"/>
      <c r="J133" s="215">
        <f>ROUND(I133*H133,2)</f>
        <v>0</v>
      </c>
      <c r="K133" s="216"/>
      <c r="L133" s="41"/>
      <c r="M133" s="217" t="s">
        <v>1</v>
      </c>
      <c r="N133" s="218" t="s">
        <v>40</v>
      </c>
      <c r="O133" s="88"/>
      <c r="P133" s="219">
        <f>O133*H133</f>
        <v>0</v>
      </c>
      <c r="Q133" s="219">
        <v>0</v>
      </c>
      <c r="R133" s="219">
        <f>Q133*H133</f>
        <v>0</v>
      </c>
      <c r="S133" s="219">
        <v>0</v>
      </c>
      <c r="T133" s="220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21" t="s">
        <v>129</v>
      </c>
      <c r="AT133" s="221" t="s">
        <v>125</v>
      </c>
      <c r="AU133" s="221" t="s">
        <v>82</v>
      </c>
      <c r="AY133" s="14" t="s">
        <v>122</v>
      </c>
      <c r="BE133" s="222">
        <f>IF(N133="základní",J133,0)</f>
        <v>0</v>
      </c>
      <c r="BF133" s="222">
        <f>IF(N133="snížená",J133,0)</f>
        <v>0</v>
      </c>
      <c r="BG133" s="222">
        <f>IF(N133="zákl. přenesená",J133,0)</f>
        <v>0</v>
      </c>
      <c r="BH133" s="222">
        <f>IF(N133="sníž. přenesená",J133,0)</f>
        <v>0</v>
      </c>
      <c r="BI133" s="222">
        <f>IF(N133="nulová",J133,0)</f>
        <v>0</v>
      </c>
      <c r="BJ133" s="14" t="s">
        <v>80</v>
      </c>
      <c r="BK133" s="222">
        <f>ROUND(I133*H133,2)</f>
        <v>0</v>
      </c>
      <c r="BL133" s="14" t="s">
        <v>129</v>
      </c>
      <c r="BM133" s="221" t="s">
        <v>130</v>
      </c>
    </row>
    <row r="134" s="2" customFormat="1" ht="33" customHeight="1">
      <c r="A134" s="35"/>
      <c r="B134" s="36"/>
      <c r="C134" s="209" t="s">
        <v>80</v>
      </c>
      <c r="D134" s="209" t="s">
        <v>125</v>
      </c>
      <c r="E134" s="210" t="s">
        <v>131</v>
      </c>
      <c r="F134" s="211" t="s">
        <v>132</v>
      </c>
      <c r="G134" s="212" t="s">
        <v>133</v>
      </c>
      <c r="H134" s="213">
        <v>157</v>
      </c>
      <c r="I134" s="214"/>
      <c r="J134" s="215">
        <f>ROUND(I134*H134,2)</f>
        <v>0</v>
      </c>
      <c r="K134" s="216"/>
      <c r="L134" s="41"/>
      <c r="M134" s="217" t="s">
        <v>1</v>
      </c>
      <c r="N134" s="218" t="s">
        <v>40</v>
      </c>
      <c r="O134" s="88"/>
      <c r="P134" s="219">
        <f>O134*H134</f>
        <v>0</v>
      </c>
      <c r="Q134" s="219">
        <v>0</v>
      </c>
      <c r="R134" s="219">
        <f>Q134*H134</f>
        <v>0</v>
      </c>
      <c r="S134" s="219">
        <v>0</v>
      </c>
      <c r="T134" s="220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21" t="s">
        <v>129</v>
      </c>
      <c r="AT134" s="221" t="s">
        <v>125</v>
      </c>
      <c r="AU134" s="221" t="s">
        <v>82</v>
      </c>
      <c r="AY134" s="14" t="s">
        <v>122</v>
      </c>
      <c r="BE134" s="222">
        <f>IF(N134="základní",J134,0)</f>
        <v>0</v>
      </c>
      <c r="BF134" s="222">
        <f>IF(N134="snížená",J134,0)</f>
        <v>0</v>
      </c>
      <c r="BG134" s="222">
        <f>IF(N134="zákl. přenesená",J134,0)</f>
        <v>0</v>
      </c>
      <c r="BH134" s="222">
        <f>IF(N134="sníž. přenesená",J134,0)</f>
        <v>0</v>
      </c>
      <c r="BI134" s="222">
        <f>IF(N134="nulová",J134,0)</f>
        <v>0</v>
      </c>
      <c r="BJ134" s="14" t="s">
        <v>80</v>
      </c>
      <c r="BK134" s="222">
        <f>ROUND(I134*H134,2)</f>
        <v>0</v>
      </c>
      <c r="BL134" s="14" t="s">
        <v>129</v>
      </c>
      <c r="BM134" s="221" t="s">
        <v>134</v>
      </c>
    </row>
    <row r="135" s="2" customFormat="1" ht="37.8" customHeight="1">
      <c r="A135" s="35"/>
      <c r="B135" s="36"/>
      <c r="C135" s="209" t="s">
        <v>82</v>
      </c>
      <c r="D135" s="209" t="s">
        <v>125</v>
      </c>
      <c r="E135" s="210" t="s">
        <v>135</v>
      </c>
      <c r="F135" s="211" t="s">
        <v>136</v>
      </c>
      <c r="G135" s="212" t="s">
        <v>133</v>
      </c>
      <c r="H135" s="213">
        <v>3</v>
      </c>
      <c r="I135" s="214"/>
      <c r="J135" s="215">
        <f>ROUND(I135*H135,2)</f>
        <v>0</v>
      </c>
      <c r="K135" s="216"/>
      <c r="L135" s="41"/>
      <c r="M135" s="217" t="s">
        <v>1</v>
      </c>
      <c r="N135" s="218" t="s">
        <v>40</v>
      </c>
      <c r="O135" s="88"/>
      <c r="P135" s="219">
        <f>O135*H135</f>
        <v>0</v>
      </c>
      <c r="Q135" s="219">
        <v>0</v>
      </c>
      <c r="R135" s="219">
        <f>Q135*H135</f>
        <v>0</v>
      </c>
      <c r="S135" s="219">
        <v>0</v>
      </c>
      <c r="T135" s="220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21" t="s">
        <v>129</v>
      </c>
      <c r="AT135" s="221" t="s">
        <v>125</v>
      </c>
      <c r="AU135" s="221" t="s">
        <v>82</v>
      </c>
      <c r="AY135" s="14" t="s">
        <v>122</v>
      </c>
      <c r="BE135" s="222">
        <f>IF(N135="základní",J135,0)</f>
        <v>0</v>
      </c>
      <c r="BF135" s="222">
        <f>IF(N135="snížená",J135,0)</f>
        <v>0</v>
      </c>
      <c r="BG135" s="222">
        <f>IF(N135="zákl. přenesená",J135,0)</f>
        <v>0</v>
      </c>
      <c r="BH135" s="222">
        <f>IF(N135="sníž. přenesená",J135,0)</f>
        <v>0</v>
      </c>
      <c r="BI135" s="222">
        <f>IF(N135="nulová",J135,0)</f>
        <v>0</v>
      </c>
      <c r="BJ135" s="14" t="s">
        <v>80</v>
      </c>
      <c r="BK135" s="222">
        <f>ROUND(I135*H135,2)</f>
        <v>0</v>
      </c>
      <c r="BL135" s="14" t="s">
        <v>129</v>
      </c>
      <c r="BM135" s="221" t="s">
        <v>137</v>
      </c>
    </row>
    <row r="136" s="2" customFormat="1" ht="33" customHeight="1">
      <c r="A136" s="35"/>
      <c r="B136" s="36"/>
      <c r="C136" s="209" t="s">
        <v>138</v>
      </c>
      <c r="D136" s="209" t="s">
        <v>125</v>
      </c>
      <c r="E136" s="210" t="s">
        <v>139</v>
      </c>
      <c r="F136" s="211" t="s">
        <v>140</v>
      </c>
      <c r="G136" s="212" t="s">
        <v>133</v>
      </c>
      <c r="H136" s="213">
        <v>16</v>
      </c>
      <c r="I136" s="214"/>
      <c r="J136" s="215">
        <f>ROUND(I136*H136,2)</f>
        <v>0</v>
      </c>
      <c r="K136" s="216"/>
      <c r="L136" s="41"/>
      <c r="M136" s="217" t="s">
        <v>1</v>
      </c>
      <c r="N136" s="218" t="s">
        <v>40</v>
      </c>
      <c r="O136" s="88"/>
      <c r="P136" s="219">
        <f>O136*H136</f>
        <v>0</v>
      </c>
      <c r="Q136" s="219">
        <v>0</v>
      </c>
      <c r="R136" s="219">
        <f>Q136*H136</f>
        <v>0</v>
      </c>
      <c r="S136" s="219">
        <v>0</v>
      </c>
      <c r="T136" s="220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21" t="s">
        <v>129</v>
      </c>
      <c r="AT136" s="221" t="s">
        <v>125</v>
      </c>
      <c r="AU136" s="221" t="s">
        <v>82</v>
      </c>
      <c r="AY136" s="14" t="s">
        <v>122</v>
      </c>
      <c r="BE136" s="222">
        <f>IF(N136="základní",J136,0)</f>
        <v>0</v>
      </c>
      <c r="BF136" s="222">
        <f>IF(N136="snížená",J136,0)</f>
        <v>0</v>
      </c>
      <c r="BG136" s="222">
        <f>IF(N136="zákl. přenesená",J136,0)</f>
        <v>0</v>
      </c>
      <c r="BH136" s="222">
        <f>IF(N136="sníž. přenesená",J136,0)</f>
        <v>0</v>
      </c>
      <c r="BI136" s="222">
        <f>IF(N136="nulová",J136,0)</f>
        <v>0</v>
      </c>
      <c r="BJ136" s="14" t="s">
        <v>80</v>
      </c>
      <c r="BK136" s="222">
        <f>ROUND(I136*H136,2)</f>
        <v>0</v>
      </c>
      <c r="BL136" s="14" t="s">
        <v>129</v>
      </c>
      <c r="BM136" s="221" t="s">
        <v>141</v>
      </c>
    </row>
    <row r="137" s="2" customFormat="1" ht="24.15" customHeight="1">
      <c r="A137" s="35"/>
      <c r="B137" s="36"/>
      <c r="C137" s="209" t="s">
        <v>129</v>
      </c>
      <c r="D137" s="209" t="s">
        <v>125</v>
      </c>
      <c r="E137" s="210" t="s">
        <v>142</v>
      </c>
      <c r="F137" s="211" t="s">
        <v>143</v>
      </c>
      <c r="G137" s="212" t="s">
        <v>133</v>
      </c>
      <c r="H137" s="213">
        <v>1</v>
      </c>
      <c r="I137" s="214"/>
      <c r="J137" s="215">
        <f>ROUND(I137*H137,2)</f>
        <v>0</v>
      </c>
      <c r="K137" s="216"/>
      <c r="L137" s="41"/>
      <c r="M137" s="217" t="s">
        <v>1</v>
      </c>
      <c r="N137" s="218" t="s">
        <v>40</v>
      </c>
      <c r="O137" s="88"/>
      <c r="P137" s="219">
        <f>O137*H137</f>
        <v>0</v>
      </c>
      <c r="Q137" s="219">
        <v>0</v>
      </c>
      <c r="R137" s="219">
        <f>Q137*H137</f>
        <v>0</v>
      </c>
      <c r="S137" s="219">
        <v>0</v>
      </c>
      <c r="T137" s="220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21" t="s">
        <v>129</v>
      </c>
      <c r="AT137" s="221" t="s">
        <v>125</v>
      </c>
      <c r="AU137" s="221" t="s">
        <v>82</v>
      </c>
      <c r="AY137" s="14" t="s">
        <v>122</v>
      </c>
      <c r="BE137" s="222">
        <f>IF(N137="základní",J137,0)</f>
        <v>0</v>
      </c>
      <c r="BF137" s="222">
        <f>IF(N137="snížená",J137,0)</f>
        <v>0</v>
      </c>
      <c r="BG137" s="222">
        <f>IF(N137="zákl. přenesená",J137,0)</f>
        <v>0</v>
      </c>
      <c r="BH137" s="222">
        <f>IF(N137="sníž. přenesená",J137,0)</f>
        <v>0</v>
      </c>
      <c r="BI137" s="222">
        <f>IF(N137="nulová",J137,0)</f>
        <v>0</v>
      </c>
      <c r="BJ137" s="14" t="s">
        <v>80</v>
      </c>
      <c r="BK137" s="222">
        <f>ROUND(I137*H137,2)</f>
        <v>0</v>
      </c>
      <c r="BL137" s="14" t="s">
        <v>129</v>
      </c>
      <c r="BM137" s="221" t="s">
        <v>144</v>
      </c>
    </row>
    <row r="138" s="2" customFormat="1" ht="37.8" customHeight="1">
      <c r="A138" s="35"/>
      <c r="B138" s="36"/>
      <c r="C138" s="209" t="s">
        <v>145</v>
      </c>
      <c r="D138" s="209" t="s">
        <v>125</v>
      </c>
      <c r="E138" s="210" t="s">
        <v>146</v>
      </c>
      <c r="F138" s="211" t="s">
        <v>147</v>
      </c>
      <c r="G138" s="212" t="s">
        <v>133</v>
      </c>
      <c r="H138" s="213">
        <v>3.5</v>
      </c>
      <c r="I138" s="214"/>
      <c r="J138" s="215">
        <f>ROUND(I138*H138,2)</f>
        <v>0</v>
      </c>
      <c r="K138" s="216"/>
      <c r="L138" s="41"/>
      <c r="M138" s="217" t="s">
        <v>1</v>
      </c>
      <c r="N138" s="218" t="s">
        <v>40</v>
      </c>
      <c r="O138" s="88"/>
      <c r="P138" s="219">
        <f>O138*H138</f>
        <v>0</v>
      </c>
      <c r="Q138" s="219">
        <v>0</v>
      </c>
      <c r="R138" s="219">
        <f>Q138*H138</f>
        <v>0</v>
      </c>
      <c r="S138" s="219">
        <v>0</v>
      </c>
      <c r="T138" s="220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21" t="s">
        <v>129</v>
      </c>
      <c r="AT138" s="221" t="s">
        <v>125</v>
      </c>
      <c r="AU138" s="221" t="s">
        <v>82</v>
      </c>
      <c r="AY138" s="14" t="s">
        <v>122</v>
      </c>
      <c r="BE138" s="222">
        <f>IF(N138="základní",J138,0)</f>
        <v>0</v>
      </c>
      <c r="BF138" s="222">
        <f>IF(N138="snížená",J138,0)</f>
        <v>0</v>
      </c>
      <c r="BG138" s="222">
        <f>IF(N138="zákl. přenesená",J138,0)</f>
        <v>0</v>
      </c>
      <c r="BH138" s="222">
        <f>IF(N138="sníž. přenesená",J138,0)</f>
        <v>0</v>
      </c>
      <c r="BI138" s="222">
        <f>IF(N138="nulová",J138,0)</f>
        <v>0</v>
      </c>
      <c r="BJ138" s="14" t="s">
        <v>80</v>
      </c>
      <c r="BK138" s="222">
        <f>ROUND(I138*H138,2)</f>
        <v>0</v>
      </c>
      <c r="BL138" s="14" t="s">
        <v>129</v>
      </c>
      <c r="BM138" s="221" t="s">
        <v>148</v>
      </c>
    </row>
    <row r="139" s="2" customFormat="1" ht="33" customHeight="1">
      <c r="A139" s="35"/>
      <c r="B139" s="36"/>
      <c r="C139" s="209" t="s">
        <v>7</v>
      </c>
      <c r="D139" s="209" t="s">
        <v>125</v>
      </c>
      <c r="E139" s="210" t="s">
        <v>149</v>
      </c>
      <c r="F139" s="211" t="s">
        <v>150</v>
      </c>
      <c r="G139" s="212" t="s">
        <v>133</v>
      </c>
      <c r="H139" s="213">
        <v>163.5</v>
      </c>
      <c r="I139" s="214"/>
      <c r="J139" s="215">
        <f>ROUND(I139*H139,2)</f>
        <v>0</v>
      </c>
      <c r="K139" s="216"/>
      <c r="L139" s="41"/>
      <c r="M139" s="217" t="s">
        <v>1</v>
      </c>
      <c r="N139" s="218" t="s">
        <v>40</v>
      </c>
      <c r="O139" s="88"/>
      <c r="P139" s="219">
        <f>O139*H139</f>
        <v>0</v>
      </c>
      <c r="Q139" s="219">
        <v>0</v>
      </c>
      <c r="R139" s="219">
        <f>Q139*H139</f>
        <v>0</v>
      </c>
      <c r="S139" s="219">
        <v>0</v>
      </c>
      <c r="T139" s="220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21" t="s">
        <v>129</v>
      </c>
      <c r="AT139" s="221" t="s">
        <v>125</v>
      </c>
      <c r="AU139" s="221" t="s">
        <v>82</v>
      </c>
      <c r="AY139" s="14" t="s">
        <v>122</v>
      </c>
      <c r="BE139" s="222">
        <f>IF(N139="základní",J139,0)</f>
        <v>0</v>
      </c>
      <c r="BF139" s="222">
        <f>IF(N139="snížená",J139,0)</f>
        <v>0</v>
      </c>
      <c r="BG139" s="222">
        <f>IF(N139="zákl. přenesená",J139,0)</f>
        <v>0</v>
      </c>
      <c r="BH139" s="222">
        <f>IF(N139="sníž. přenesená",J139,0)</f>
        <v>0</v>
      </c>
      <c r="BI139" s="222">
        <f>IF(N139="nulová",J139,0)</f>
        <v>0</v>
      </c>
      <c r="BJ139" s="14" t="s">
        <v>80</v>
      </c>
      <c r="BK139" s="222">
        <f>ROUND(I139*H139,2)</f>
        <v>0</v>
      </c>
      <c r="BL139" s="14" t="s">
        <v>129</v>
      </c>
      <c r="BM139" s="221" t="s">
        <v>151</v>
      </c>
    </row>
    <row r="140" s="2" customFormat="1" ht="37.8" customHeight="1">
      <c r="A140" s="35"/>
      <c r="B140" s="36"/>
      <c r="C140" s="209" t="s">
        <v>152</v>
      </c>
      <c r="D140" s="209" t="s">
        <v>125</v>
      </c>
      <c r="E140" s="210" t="s">
        <v>153</v>
      </c>
      <c r="F140" s="211" t="s">
        <v>154</v>
      </c>
      <c r="G140" s="212" t="s">
        <v>133</v>
      </c>
      <c r="H140" s="213">
        <v>163.5</v>
      </c>
      <c r="I140" s="214"/>
      <c r="J140" s="215">
        <f>ROUND(I140*H140,2)</f>
        <v>0</v>
      </c>
      <c r="K140" s="216"/>
      <c r="L140" s="41"/>
      <c r="M140" s="217" t="s">
        <v>1</v>
      </c>
      <c r="N140" s="218" t="s">
        <v>40</v>
      </c>
      <c r="O140" s="88"/>
      <c r="P140" s="219">
        <f>O140*H140</f>
        <v>0</v>
      </c>
      <c r="Q140" s="219">
        <v>0</v>
      </c>
      <c r="R140" s="219">
        <f>Q140*H140</f>
        <v>0</v>
      </c>
      <c r="S140" s="219">
        <v>0</v>
      </c>
      <c r="T140" s="220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21" t="s">
        <v>129</v>
      </c>
      <c r="AT140" s="221" t="s">
        <v>125</v>
      </c>
      <c r="AU140" s="221" t="s">
        <v>82</v>
      </c>
      <c r="AY140" s="14" t="s">
        <v>122</v>
      </c>
      <c r="BE140" s="222">
        <f>IF(N140="základní",J140,0)</f>
        <v>0</v>
      </c>
      <c r="BF140" s="222">
        <f>IF(N140="snížená",J140,0)</f>
        <v>0</v>
      </c>
      <c r="BG140" s="222">
        <f>IF(N140="zákl. přenesená",J140,0)</f>
        <v>0</v>
      </c>
      <c r="BH140" s="222">
        <f>IF(N140="sníž. přenesená",J140,0)</f>
        <v>0</v>
      </c>
      <c r="BI140" s="222">
        <f>IF(N140="nulová",J140,0)</f>
        <v>0</v>
      </c>
      <c r="BJ140" s="14" t="s">
        <v>80</v>
      </c>
      <c r="BK140" s="222">
        <f>ROUND(I140*H140,2)</f>
        <v>0</v>
      </c>
      <c r="BL140" s="14" t="s">
        <v>129</v>
      </c>
      <c r="BM140" s="221" t="s">
        <v>155</v>
      </c>
    </row>
    <row r="141" s="2" customFormat="1" ht="33" customHeight="1">
      <c r="A141" s="35"/>
      <c r="B141" s="36"/>
      <c r="C141" s="209" t="s">
        <v>156</v>
      </c>
      <c r="D141" s="209" t="s">
        <v>125</v>
      </c>
      <c r="E141" s="210" t="s">
        <v>157</v>
      </c>
      <c r="F141" s="211" t="s">
        <v>158</v>
      </c>
      <c r="G141" s="212" t="s">
        <v>133</v>
      </c>
      <c r="H141" s="213">
        <v>17</v>
      </c>
      <c r="I141" s="214"/>
      <c r="J141" s="215">
        <f>ROUND(I141*H141,2)</f>
        <v>0</v>
      </c>
      <c r="K141" s="216"/>
      <c r="L141" s="41"/>
      <c r="M141" s="217" t="s">
        <v>1</v>
      </c>
      <c r="N141" s="218" t="s">
        <v>40</v>
      </c>
      <c r="O141" s="88"/>
      <c r="P141" s="219">
        <f>O141*H141</f>
        <v>0</v>
      </c>
      <c r="Q141" s="219">
        <v>0</v>
      </c>
      <c r="R141" s="219">
        <f>Q141*H141</f>
        <v>0</v>
      </c>
      <c r="S141" s="219">
        <v>0</v>
      </c>
      <c r="T141" s="220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21" t="s">
        <v>129</v>
      </c>
      <c r="AT141" s="221" t="s">
        <v>125</v>
      </c>
      <c r="AU141" s="221" t="s">
        <v>82</v>
      </c>
      <c r="AY141" s="14" t="s">
        <v>122</v>
      </c>
      <c r="BE141" s="222">
        <f>IF(N141="základní",J141,0)</f>
        <v>0</v>
      </c>
      <c r="BF141" s="222">
        <f>IF(N141="snížená",J141,0)</f>
        <v>0</v>
      </c>
      <c r="BG141" s="222">
        <f>IF(N141="zákl. přenesená",J141,0)</f>
        <v>0</v>
      </c>
      <c r="BH141" s="222">
        <f>IF(N141="sníž. přenesená",J141,0)</f>
        <v>0</v>
      </c>
      <c r="BI141" s="222">
        <f>IF(N141="nulová",J141,0)</f>
        <v>0</v>
      </c>
      <c r="BJ141" s="14" t="s">
        <v>80</v>
      </c>
      <c r="BK141" s="222">
        <f>ROUND(I141*H141,2)</f>
        <v>0</v>
      </c>
      <c r="BL141" s="14" t="s">
        <v>129</v>
      </c>
      <c r="BM141" s="221" t="s">
        <v>159</v>
      </c>
    </row>
    <row r="142" s="2" customFormat="1" ht="37.8" customHeight="1">
      <c r="A142" s="35"/>
      <c r="B142" s="36"/>
      <c r="C142" s="209" t="s">
        <v>160</v>
      </c>
      <c r="D142" s="209" t="s">
        <v>125</v>
      </c>
      <c r="E142" s="210" t="s">
        <v>161</v>
      </c>
      <c r="F142" s="211" t="s">
        <v>162</v>
      </c>
      <c r="G142" s="212" t="s">
        <v>133</v>
      </c>
      <c r="H142" s="213">
        <v>17</v>
      </c>
      <c r="I142" s="214"/>
      <c r="J142" s="215">
        <f>ROUND(I142*H142,2)</f>
        <v>0</v>
      </c>
      <c r="K142" s="216"/>
      <c r="L142" s="41"/>
      <c r="M142" s="217" t="s">
        <v>1</v>
      </c>
      <c r="N142" s="218" t="s">
        <v>40</v>
      </c>
      <c r="O142" s="88"/>
      <c r="P142" s="219">
        <f>O142*H142</f>
        <v>0</v>
      </c>
      <c r="Q142" s="219">
        <v>0</v>
      </c>
      <c r="R142" s="219">
        <f>Q142*H142</f>
        <v>0</v>
      </c>
      <c r="S142" s="219">
        <v>0</v>
      </c>
      <c r="T142" s="220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21" t="s">
        <v>129</v>
      </c>
      <c r="AT142" s="221" t="s">
        <v>125</v>
      </c>
      <c r="AU142" s="221" t="s">
        <v>82</v>
      </c>
      <c r="AY142" s="14" t="s">
        <v>122</v>
      </c>
      <c r="BE142" s="222">
        <f>IF(N142="základní",J142,0)</f>
        <v>0</v>
      </c>
      <c r="BF142" s="222">
        <f>IF(N142="snížená",J142,0)</f>
        <v>0</v>
      </c>
      <c r="BG142" s="222">
        <f>IF(N142="zákl. přenesená",J142,0)</f>
        <v>0</v>
      </c>
      <c r="BH142" s="222">
        <f>IF(N142="sníž. přenesená",J142,0)</f>
        <v>0</v>
      </c>
      <c r="BI142" s="222">
        <f>IF(N142="nulová",J142,0)</f>
        <v>0</v>
      </c>
      <c r="BJ142" s="14" t="s">
        <v>80</v>
      </c>
      <c r="BK142" s="222">
        <f>ROUND(I142*H142,2)</f>
        <v>0</v>
      </c>
      <c r="BL142" s="14" t="s">
        <v>129</v>
      </c>
      <c r="BM142" s="221" t="s">
        <v>163</v>
      </c>
    </row>
    <row r="143" s="2" customFormat="1" ht="33" customHeight="1">
      <c r="A143" s="35"/>
      <c r="B143" s="36"/>
      <c r="C143" s="209" t="s">
        <v>164</v>
      </c>
      <c r="D143" s="209" t="s">
        <v>125</v>
      </c>
      <c r="E143" s="210" t="s">
        <v>165</v>
      </c>
      <c r="F143" s="211" t="s">
        <v>166</v>
      </c>
      <c r="G143" s="212" t="s">
        <v>167</v>
      </c>
      <c r="H143" s="213">
        <v>306.85000000000002</v>
      </c>
      <c r="I143" s="214"/>
      <c r="J143" s="215">
        <f>ROUND(I143*H143,2)</f>
        <v>0</v>
      </c>
      <c r="K143" s="216"/>
      <c r="L143" s="41"/>
      <c r="M143" s="217" t="s">
        <v>1</v>
      </c>
      <c r="N143" s="218" t="s">
        <v>40</v>
      </c>
      <c r="O143" s="88"/>
      <c r="P143" s="219">
        <f>O143*H143</f>
        <v>0</v>
      </c>
      <c r="Q143" s="219">
        <v>0</v>
      </c>
      <c r="R143" s="219">
        <f>Q143*H143</f>
        <v>0</v>
      </c>
      <c r="S143" s="219">
        <v>0</v>
      </c>
      <c r="T143" s="220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21" t="s">
        <v>129</v>
      </c>
      <c r="AT143" s="221" t="s">
        <v>125</v>
      </c>
      <c r="AU143" s="221" t="s">
        <v>82</v>
      </c>
      <c r="AY143" s="14" t="s">
        <v>122</v>
      </c>
      <c r="BE143" s="222">
        <f>IF(N143="základní",J143,0)</f>
        <v>0</v>
      </c>
      <c r="BF143" s="222">
        <f>IF(N143="snížená",J143,0)</f>
        <v>0</v>
      </c>
      <c r="BG143" s="222">
        <f>IF(N143="zákl. přenesená",J143,0)</f>
        <v>0</v>
      </c>
      <c r="BH143" s="222">
        <f>IF(N143="sníž. přenesená",J143,0)</f>
        <v>0</v>
      </c>
      <c r="BI143" s="222">
        <f>IF(N143="nulová",J143,0)</f>
        <v>0</v>
      </c>
      <c r="BJ143" s="14" t="s">
        <v>80</v>
      </c>
      <c r="BK143" s="222">
        <f>ROUND(I143*H143,2)</f>
        <v>0</v>
      </c>
      <c r="BL143" s="14" t="s">
        <v>129</v>
      </c>
      <c r="BM143" s="221" t="s">
        <v>168</v>
      </c>
    </row>
    <row r="144" s="2" customFormat="1" ht="24.15" customHeight="1">
      <c r="A144" s="35"/>
      <c r="B144" s="36"/>
      <c r="C144" s="209" t="s">
        <v>169</v>
      </c>
      <c r="D144" s="209" t="s">
        <v>125</v>
      </c>
      <c r="E144" s="210" t="s">
        <v>170</v>
      </c>
      <c r="F144" s="211" t="s">
        <v>171</v>
      </c>
      <c r="G144" s="212" t="s">
        <v>133</v>
      </c>
      <c r="H144" s="213">
        <v>17</v>
      </c>
      <c r="I144" s="214"/>
      <c r="J144" s="215">
        <f>ROUND(I144*H144,2)</f>
        <v>0</v>
      </c>
      <c r="K144" s="216"/>
      <c r="L144" s="41"/>
      <c r="M144" s="217" t="s">
        <v>1</v>
      </c>
      <c r="N144" s="218" t="s">
        <v>40</v>
      </c>
      <c r="O144" s="88"/>
      <c r="P144" s="219">
        <f>O144*H144</f>
        <v>0</v>
      </c>
      <c r="Q144" s="219">
        <v>0</v>
      </c>
      <c r="R144" s="219">
        <f>Q144*H144</f>
        <v>0</v>
      </c>
      <c r="S144" s="219">
        <v>0</v>
      </c>
      <c r="T144" s="220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21" t="s">
        <v>129</v>
      </c>
      <c r="AT144" s="221" t="s">
        <v>125</v>
      </c>
      <c r="AU144" s="221" t="s">
        <v>82</v>
      </c>
      <c r="AY144" s="14" t="s">
        <v>122</v>
      </c>
      <c r="BE144" s="222">
        <f>IF(N144="základní",J144,0)</f>
        <v>0</v>
      </c>
      <c r="BF144" s="222">
        <f>IF(N144="snížená",J144,0)</f>
        <v>0</v>
      </c>
      <c r="BG144" s="222">
        <f>IF(N144="zákl. přenesená",J144,0)</f>
        <v>0</v>
      </c>
      <c r="BH144" s="222">
        <f>IF(N144="sníž. přenesená",J144,0)</f>
        <v>0</v>
      </c>
      <c r="BI144" s="222">
        <f>IF(N144="nulová",J144,0)</f>
        <v>0</v>
      </c>
      <c r="BJ144" s="14" t="s">
        <v>80</v>
      </c>
      <c r="BK144" s="222">
        <f>ROUND(I144*H144,2)</f>
        <v>0</v>
      </c>
      <c r="BL144" s="14" t="s">
        <v>129</v>
      </c>
      <c r="BM144" s="221" t="s">
        <v>172</v>
      </c>
    </row>
    <row r="145" s="2" customFormat="1" ht="16.5" customHeight="1">
      <c r="A145" s="35"/>
      <c r="B145" s="36"/>
      <c r="C145" s="223" t="s">
        <v>173</v>
      </c>
      <c r="D145" s="223" t="s">
        <v>174</v>
      </c>
      <c r="E145" s="224" t="s">
        <v>175</v>
      </c>
      <c r="F145" s="225" t="s">
        <v>176</v>
      </c>
      <c r="G145" s="226" t="s">
        <v>167</v>
      </c>
      <c r="H145" s="227">
        <v>15</v>
      </c>
      <c r="I145" s="228"/>
      <c r="J145" s="229">
        <f>ROUND(I145*H145,2)</f>
        <v>0</v>
      </c>
      <c r="K145" s="230"/>
      <c r="L145" s="231"/>
      <c r="M145" s="232" t="s">
        <v>1</v>
      </c>
      <c r="N145" s="233" t="s">
        <v>40</v>
      </c>
      <c r="O145" s="88"/>
      <c r="P145" s="219">
        <f>O145*H145</f>
        <v>0</v>
      </c>
      <c r="Q145" s="219">
        <v>1</v>
      </c>
      <c r="R145" s="219">
        <f>Q145*H145</f>
        <v>15</v>
      </c>
      <c r="S145" s="219">
        <v>0</v>
      </c>
      <c r="T145" s="220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21" t="s">
        <v>177</v>
      </c>
      <c r="AT145" s="221" t="s">
        <v>174</v>
      </c>
      <c r="AU145" s="221" t="s">
        <v>82</v>
      </c>
      <c r="AY145" s="14" t="s">
        <v>122</v>
      </c>
      <c r="BE145" s="222">
        <f>IF(N145="základní",J145,0)</f>
        <v>0</v>
      </c>
      <c r="BF145" s="222">
        <f>IF(N145="snížená",J145,0)</f>
        <v>0</v>
      </c>
      <c r="BG145" s="222">
        <f>IF(N145="zákl. přenesená",J145,0)</f>
        <v>0</v>
      </c>
      <c r="BH145" s="222">
        <f>IF(N145="sníž. přenesená",J145,0)</f>
        <v>0</v>
      </c>
      <c r="BI145" s="222">
        <f>IF(N145="nulová",J145,0)</f>
        <v>0</v>
      </c>
      <c r="BJ145" s="14" t="s">
        <v>80</v>
      </c>
      <c r="BK145" s="222">
        <f>ROUND(I145*H145,2)</f>
        <v>0</v>
      </c>
      <c r="BL145" s="14" t="s">
        <v>129</v>
      </c>
      <c r="BM145" s="221" t="s">
        <v>178</v>
      </c>
    </row>
    <row r="146" s="2" customFormat="1" ht="24.15" customHeight="1">
      <c r="A146" s="35"/>
      <c r="B146" s="36"/>
      <c r="C146" s="223" t="s">
        <v>179</v>
      </c>
      <c r="D146" s="223" t="s">
        <v>174</v>
      </c>
      <c r="E146" s="224" t="s">
        <v>180</v>
      </c>
      <c r="F146" s="225" t="s">
        <v>181</v>
      </c>
      <c r="G146" s="226" t="s">
        <v>167</v>
      </c>
      <c r="H146" s="227">
        <v>10.5</v>
      </c>
      <c r="I146" s="228"/>
      <c r="J146" s="229">
        <f>ROUND(I146*H146,2)</f>
        <v>0</v>
      </c>
      <c r="K146" s="230"/>
      <c r="L146" s="231"/>
      <c r="M146" s="232" t="s">
        <v>1</v>
      </c>
      <c r="N146" s="233" t="s">
        <v>40</v>
      </c>
      <c r="O146" s="88"/>
      <c r="P146" s="219">
        <f>O146*H146</f>
        <v>0</v>
      </c>
      <c r="Q146" s="219">
        <v>1</v>
      </c>
      <c r="R146" s="219">
        <f>Q146*H146</f>
        <v>10.5</v>
      </c>
      <c r="S146" s="219">
        <v>0</v>
      </c>
      <c r="T146" s="220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21" t="s">
        <v>177</v>
      </c>
      <c r="AT146" s="221" t="s">
        <v>174</v>
      </c>
      <c r="AU146" s="221" t="s">
        <v>82</v>
      </c>
      <c r="AY146" s="14" t="s">
        <v>122</v>
      </c>
      <c r="BE146" s="222">
        <f>IF(N146="základní",J146,0)</f>
        <v>0</v>
      </c>
      <c r="BF146" s="222">
        <f>IF(N146="snížená",J146,0)</f>
        <v>0</v>
      </c>
      <c r="BG146" s="222">
        <f>IF(N146="zákl. přenesená",J146,0)</f>
        <v>0</v>
      </c>
      <c r="BH146" s="222">
        <f>IF(N146="sníž. přenesená",J146,0)</f>
        <v>0</v>
      </c>
      <c r="BI146" s="222">
        <f>IF(N146="nulová",J146,0)</f>
        <v>0</v>
      </c>
      <c r="BJ146" s="14" t="s">
        <v>80</v>
      </c>
      <c r="BK146" s="222">
        <f>ROUND(I146*H146,2)</f>
        <v>0</v>
      </c>
      <c r="BL146" s="14" t="s">
        <v>129</v>
      </c>
      <c r="BM146" s="221" t="s">
        <v>182</v>
      </c>
    </row>
    <row r="147" s="2" customFormat="1" ht="16.5" customHeight="1">
      <c r="A147" s="35"/>
      <c r="B147" s="36"/>
      <c r="C147" s="209" t="s">
        <v>183</v>
      </c>
      <c r="D147" s="209" t="s">
        <v>125</v>
      </c>
      <c r="E147" s="210" t="s">
        <v>184</v>
      </c>
      <c r="F147" s="211" t="s">
        <v>185</v>
      </c>
      <c r="G147" s="212" t="s">
        <v>186</v>
      </c>
      <c r="H147" s="213">
        <v>28</v>
      </c>
      <c r="I147" s="214"/>
      <c r="J147" s="215">
        <f>ROUND(I147*H147,2)</f>
        <v>0</v>
      </c>
      <c r="K147" s="216"/>
      <c r="L147" s="41"/>
      <c r="M147" s="217" t="s">
        <v>1</v>
      </c>
      <c r="N147" s="218" t="s">
        <v>40</v>
      </c>
      <c r="O147" s="88"/>
      <c r="P147" s="219">
        <f>O147*H147</f>
        <v>0</v>
      </c>
      <c r="Q147" s="219">
        <v>0</v>
      </c>
      <c r="R147" s="219">
        <f>Q147*H147</f>
        <v>0</v>
      </c>
      <c r="S147" s="219">
        <v>0</v>
      </c>
      <c r="T147" s="220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21" t="s">
        <v>129</v>
      </c>
      <c r="AT147" s="221" t="s">
        <v>125</v>
      </c>
      <c r="AU147" s="221" t="s">
        <v>82</v>
      </c>
      <c r="AY147" s="14" t="s">
        <v>122</v>
      </c>
      <c r="BE147" s="222">
        <f>IF(N147="základní",J147,0)</f>
        <v>0</v>
      </c>
      <c r="BF147" s="222">
        <f>IF(N147="snížená",J147,0)</f>
        <v>0</v>
      </c>
      <c r="BG147" s="222">
        <f>IF(N147="zákl. přenesená",J147,0)</f>
        <v>0</v>
      </c>
      <c r="BH147" s="222">
        <f>IF(N147="sníž. přenesená",J147,0)</f>
        <v>0</v>
      </c>
      <c r="BI147" s="222">
        <f>IF(N147="nulová",J147,0)</f>
        <v>0</v>
      </c>
      <c r="BJ147" s="14" t="s">
        <v>80</v>
      </c>
      <c r="BK147" s="222">
        <f>ROUND(I147*H147,2)</f>
        <v>0</v>
      </c>
      <c r="BL147" s="14" t="s">
        <v>129</v>
      </c>
      <c r="BM147" s="221" t="s">
        <v>187</v>
      </c>
    </row>
    <row r="148" s="2" customFormat="1" ht="24.15" customHeight="1">
      <c r="A148" s="35"/>
      <c r="B148" s="36"/>
      <c r="C148" s="223" t="s">
        <v>188</v>
      </c>
      <c r="D148" s="223" t="s">
        <v>174</v>
      </c>
      <c r="E148" s="224" t="s">
        <v>189</v>
      </c>
      <c r="F148" s="225" t="s">
        <v>181</v>
      </c>
      <c r="G148" s="226" t="s">
        <v>167</v>
      </c>
      <c r="H148" s="227">
        <v>4.5</v>
      </c>
      <c r="I148" s="228"/>
      <c r="J148" s="229">
        <f>ROUND(I148*H148,2)</f>
        <v>0</v>
      </c>
      <c r="K148" s="230"/>
      <c r="L148" s="231"/>
      <c r="M148" s="232" t="s">
        <v>1</v>
      </c>
      <c r="N148" s="233" t="s">
        <v>40</v>
      </c>
      <c r="O148" s="88"/>
      <c r="P148" s="219">
        <f>O148*H148</f>
        <v>0</v>
      </c>
      <c r="Q148" s="219">
        <v>1</v>
      </c>
      <c r="R148" s="219">
        <f>Q148*H148</f>
        <v>4.5</v>
      </c>
      <c r="S148" s="219">
        <v>0</v>
      </c>
      <c r="T148" s="220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21" t="s">
        <v>177</v>
      </c>
      <c r="AT148" s="221" t="s">
        <v>174</v>
      </c>
      <c r="AU148" s="221" t="s">
        <v>82</v>
      </c>
      <c r="AY148" s="14" t="s">
        <v>122</v>
      </c>
      <c r="BE148" s="222">
        <f>IF(N148="základní",J148,0)</f>
        <v>0</v>
      </c>
      <c r="BF148" s="222">
        <f>IF(N148="snížená",J148,0)</f>
        <v>0</v>
      </c>
      <c r="BG148" s="222">
        <f>IF(N148="zákl. přenesená",J148,0)</f>
        <v>0</v>
      </c>
      <c r="BH148" s="222">
        <f>IF(N148="sníž. přenesená",J148,0)</f>
        <v>0</v>
      </c>
      <c r="BI148" s="222">
        <f>IF(N148="nulová",J148,0)</f>
        <v>0</v>
      </c>
      <c r="BJ148" s="14" t="s">
        <v>80</v>
      </c>
      <c r="BK148" s="222">
        <f>ROUND(I148*H148,2)</f>
        <v>0</v>
      </c>
      <c r="BL148" s="14" t="s">
        <v>129</v>
      </c>
      <c r="BM148" s="221" t="s">
        <v>190</v>
      </c>
    </row>
    <row r="149" s="2" customFormat="1" ht="37.8" customHeight="1">
      <c r="A149" s="35"/>
      <c r="B149" s="36"/>
      <c r="C149" s="209" t="s">
        <v>191</v>
      </c>
      <c r="D149" s="209" t="s">
        <v>125</v>
      </c>
      <c r="E149" s="210" t="s">
        <v>192</v>
      </c>
      <c r="F149" s="211" t="s">
        <v>193</v>
      </c>
      <c r="G149" s="212" t="s">
        <v>128</v>
      </c>
      <c r="H149" s="213">
        <v>10</v>
      </c>
      <c r="I149" s="214"/>
      <c r="J149" s="215">
        <f>ROUND(I149*H149,2)</f>
        <v>0</v>
      </c>
      <c r="K149" s="216"/>
      <c r="L149" s="41"/>
      <c r="M149" s="217" t="s">
        <v>1</v>
      </c>
      <c r="N149" s="218" t="s">
        <v>40</v>
      </c>
      <c r="O149" s="88"/>
      <c r="P149" s="219">
        <f>O149*H149</f>
        <v>0</v>
      </c>
      <c r="Q149" s="219">
        <v>0</v>
      </c>
      <c r="R149" s="219">
        <f>Q149*H149</f>
        <v>0</v>
      </c>
      <c r="S149" s="219">
        <v>0</v>
      </c>
      <c r="T149" s="220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21" t="s">
        <v>129</v>
      </c>
      <c r="AT149" s="221" t="s">
        <v>125</v>
      </c>
      <c r="AU149" s="221" t="s">
        <v>82</v>
      </c>
      <c r="AY149" s="14" t="s">
        <v>122</v>
      </c>
      <c r="BE149" s="222">
        <f>IF(N149="základní",J149,0)</f>
        <v>0</v>
      </c>
      <c r="BF149" s="222">
        <f>IF(N149="snížená",J149,0)</f>
        <v>0</v>
      </c>
      <c r="BG149" s="222">
        <f>IF(N149="zákl. přenesená",J149,0)</f>
        <v>0</v>
      </c>
      <c r="BH149" s="222">
        <f>IF(N149="sníž. přenesená",J149,0)</f>
        <v>0</v>
      </c>
      <c r="BI149" s="222">
        <f>IF(N149="nulová",J149,0)</f>
        <v>0</v>
      </c>
      <c r="BJ149" s="14" t="s">
        <v>80</v>
      </c>
      <c r="BK149" s="222">
        <f>ROUND(I149*H149,2)</f>
        <v>0</v>
      </c>
      <c r="BL149" s="14" t="s">
        <v>129</v>
      </c>
      <c r="BM149" s="221" t="s">
        <v>194</v>
      </c>
    </row>
    <row r="150" s="2" customFormat="1" ht="55.5" customHeight="1">
      <c r="A150" s="35"/>
      <c r="B150" s="36"/>
      <c r="C150" s="209" t="s">
        <v>195</v>
      </c>
      <c r="D150" s="209" t="s">
        <v>125</v>
      </c>
      <c r="E150" s="210" t="s">
        <v>196</v>
      </c>
      <c r="F150" s="211" t="s">
        <v>197</v>
      </c>
      <c r="G150" s="212" t="s">
        <v>128</v>
      </c>
      <c r="H150" s="213">
        <v>136</v>
      </c>
      <c r="I150" s="214"/>
      <c r="J150" s="215">
        <f>ROUND(I150*H150,2)</f>
        <v>0</v>
      </c>
      <c r="K150" s="216"/>
      <c r="L150" s="41"/>
      <c r="M150" s="217" t="s">
        <v>1</v>
      </c>
      <c r="N150" s="218" t="s">
        <v>40</v>
      </c>
      <c r="O150" s="88"/>
      <c r="P150" s="219">
        <f>O150*H150</f>
        <v>0</v>
      </c>
      <c r="Q150" s="219">
        <v>0.15175</v>
      </c>
      <c r="R150" s="219">
        <f>Q150*H150</f>
        <v>20.637999999999998</v>
      </c>
      <c r="S150" s="219">
        <v>0</v>
      </c>
      <c r="T150" s="220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21" t="s">
        <v>129</v>
      </c>
      <c r="AT150" s="221" t="s">
        <v>125</v>
      </c>
      <c r="AU150" s="221" t="s">
        <v>82</v>
      </c>
      <c r="AY150" s="14" t="s">
        <v>122</v>
      </c>
      <c r="BE150" s="222">
        <f>IF(N150="základní",J150,0)</f>
        <v>0</v>
      </c>
      <c r="BF150" s="222">
        <f>IF(N150="snížená",J150,0)</f>
        <v>0</v>
      </c>
      <c r="BG150" s="222">
        <f>IF(N150="zákl. přenesená",J150,0)</f>
        <v>0</v>
      </c>
      <c r="BH150" s="222">
        <f>IF(N150="sníž. přenesená",J150,0)</f>
        <v>0</v>
      </c>
      <c r="BI150" s="222">
        <f>IF(N150="nulová",J150,0)</f>
        <v>0</v>
      </c>
      <c r="BJ150" s="14" t="s">
        <v>80</v>
      </c>
      <c r="BK150" s="222">
        <f>ROUND(I150*H150,2)</f>
        <v>0</v>
      </c>
      <c r="BL150" s="14" t="s">
        <v>129</v>
      </c>
      <c r="BM150" s="221" t="s">
        <v>198</v>
      </c>
    </row>
    <row r="151" s="2" customFormat="1" ht="37.8" customHeight="1">
      <c r="A151" s="35"/>
      <c r="B151" s="36"/>
      <c r="C151" s="209" t="s">
        <v>199</v>
      </c>
      <c r="D151" s="209" t="s">
        <v>125</v>
      </c>
      <c r="E151" s="210" t="s">
        <v>200</v>
      </c>
      <c r="F151" s="211" t="s">
        <v>201</v>
      </c>
      <c r="G151" s="212" t="s">
        <v>128</v>
      </c>
      <c r="H151" s="213">
        <v>146</v>
      </c>
      <c r="I151" s="214"/>
      <c r="J151" s="215">
        <f>ROUND(I151*H151,2)</f>
        <v>0</v>
      </c>
      <c r="K151" s="216"/>
      <c r="L151" s="41"/>
      <c r="M151" s="217" t="s">
        <v>1</v>
      </c>
      <c r="N151" s="218" t="s">
        <v>40</v>
      </c>
      <c r="O151" s="88"/>
      <c r="P151" s="219">
        <f>O151*H151</f>
        <v>0</v>
      </c>
      <c r="Q151" s="219">
        <v>0</v>
      </c>
      <c r="R151" s="219">
        <f>Q151*H151</f>
        <v>0</v>
      </c>
      <c r="S151" s="219">
        <v>0</v>
      </c>
      <c r="T151" s="220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21" t="s">
        <v>129</v>
      </c>
      <c r="AT151" s="221" t="s">
        <v>125</v>
      </c>
      <c r="AU151" s="221" t="s">
        <v>82</v>
      </c>
      <c r="AY151" s="14" t="s">
        <v>122</v>
      </c>
      <c r="BE151" s="222">
        <f>IF(N151="základní",J151,0)</f>
        <v>0</v>
      </c>
      <c r="BF151" s="222">
        <f>IF(N151="snížená",J151,0)</f>
        <v>0</v>
      </c>
      <c r="BG151" s="222">
        <f>IF(N151="zákl. přenesená",J151,0)</f>
        <v>0</v>
      </c>
      <c r="BH151" s="222">
        <f>IF(N151="sníž. přenesená",J151,0)</f>
        <v>0</v>
      </c>
      <c r="BI151" s="222">
        <f>IF(N151="nulová",J151,0)</f>
        <v>0</v>
      </c>
      <c r="BJ151" s="14" t="s">
        <v>80</v>
      </c>
      <c r="BK151" s="222">
        <f>ROUND(I151*H151,2)</f>
        <v>0</v>
      </c>
      <c r="BL151" s="14" t="s">
        <v>129</v>
      </c>
      <c r="BM151" s="221" t="s">
        <v>202</v>
      </c>
    </row>
    <row r="152" s="2" customFormat="1" ht="16.5" customHeight="1">
      <c r="A152" s="35"/>
      <c r="B152" s="36"/>
      <c r="C152" s="223" t="s">
        <v>203</v>
      </c>
      <c r="D152" s="223" t="s">
        <v>174</v>
      </c>
      <c r="E152" s="224" t="s">
        <v>204</v>
      </c>
      <c r="F152" s="225" t="s">
        <v>205</v>
      </c>
      <c r="G152" s="226" t="s">
        <v>206</v>
      </c>
      <c r="H152" s="227">
        <v>5.3680000000000003</v>
      </c>
      <c r="I152" s="228"/>
      <c r="J152" s="229">
        <f>ROUND(I152*H152,2)</f>
        <v>0</v>
      </c>
      <c r="K152" s="230"/>
      <c r="L152" s="231"/>
      <c r="M152" s="232" t="s">
        <v>1</v>
      </c>
      <c r="N152" s="233" t="s">
        <v>40</v>
      </c>
      <c r="O152" s="88"/>
      <c r="P152" s="219">
        <f>O152*H152</f>
        <v>0</v>
      </c>
      <c r="Q152" s="219">
        <v>0.001</v>
      </c>
      <c r="R152" s="219">
        <f>Q152*H152</f>
        <v>0.0053680000000000004</v>
      </c>
      <c r="S152" s="219">
        <v>0</v>
      </c>
      <c r="T152" s="220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21" t="s">
        <v>177</v>
      </c>
      <c r="AT152" s="221" t="s">
        <v>174</v>
      </c>
      <c r="AU152" s="221" t="s">
        <v>82</v>
      </c>
      <c r="AY152" s="14" t="s">
        <v>122</v>
      </c>
      <c r="BE152" s="222">
        <f>IF(N152="základní",J152,0)</f>
        <v>0</v>
      </c>
      <c r="BF152" s="222">
        <f>IF(N152="snížená",J152,0)</f>
        <v>0</v>
      </c>
      <c r="BG152" s="222">
        <f>IF(N152="zákl. přenesená",J152,0)</f>
        <v>0</v>
      </c>
      <c r="BH152" s="222">
        <f>IF(N152="sníž. přenesená",J152,0)</f>
        <v>0</v>
      </c>
      <c r="BI152" s="222">
        <f>IF(N152="nulová",J152,0)</f>
        <v>0</v>
      </c>
      <c r="BJ152" s="14" t="s">
        <v>80</v>
      </c>
      <c r="BK152" s="222">
        <f>ROUND(I152*H152,2)</f>
        <v>0</v>
      </c>
      <c r="BL152" s="14" t="s">
        <v>129</v>
      </c>
      <c r="BM152" s="221" t="s">
        <v>207</v>
      </c>
    </row>
    <row r="153" s="2" customFormat="1" ht="33" customHeight="1">
      <c r="A153" s="35"/>
      <c r="B153" s="36"/>
      <c r="C153" s="209" t="s">
        <v>208</v>
      </c>
      <c r="D153" s="209" t="s">
        <v>125</v>
      </c>
      <c r="E153" s="210" t="s">
        <v>209</v>
      </c>
      <c r="F153" s="211" t="s">
        <v>210</v>
      </c>
      <c r="G153" s="212" t="s">
        <v>128</v>
      </c>
      <c r="H153" s="213">
        <v>136</v>
      </c>
      <c r="I153" s="214"/>
      <c r="J153" s="215">
        <f>ROUND(I153*H153,2)</f>
        <v>0</v>
      </c>
      <c r="K153" s="216"/>
      <c r="L153" s="41"/>
      <c r="M153" s="217" t="s">
        <v>1</v>
      </c>
      <c r="N153" s="218" t="s">
        <v>40</v>
      </c>
      <c r="O153" s="88"/>
      <c r="P153" s="219">
        <f>O153*H153</f>
        <v>0</v>
      </c>
      <c r="Q153" s="219">
        <v>0</v>
      </c>
      <c r="R153" s="219">
        <f>Q153*H153</f>
        <v>0</v>
      </c>
      <c r="S153" s="219">
        <v>0</v>
      </c>
      <c r="T153" s="220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21" t="s">
        <v>129</v>
      </c>
      <c r="AT153" s="221" t="s">
        <v>125</v>
      </c>
      <c r="AU153" s="221" t="s">
        <v>82</v>
      </c>
      <c r="AY153" s="14" t="s">
        <v>122</v>
      </c>
      <c r="BE153" s="222">
        <f>IF(N153="základní",J153,0)</f>
        <v>0</v>
      </c>
      <c r="BF153" s="222">
        <f>IF(N153="snížená",J153,0)</f>
        <v>0</v>
      </c>
      <c r="BG153" s="222">
        <f>IF(N153="zákl. přenesená",J153,0)</f>
        <v>0</v>
      </c>
      <c r="BH153" s="222">
        <f>IF(N153="sníž. přenesená",J153,0)</f>
        <v>0</v>
      </c>
      <c r="BI153" s="222">
        <f>IF(N153="nulová",J153,0)</f>
        <v>0</v>
      </c>
      <c r="BJ153" s="14" t="s">
        <v>80</v>
      </c>
      <c r="BK153" s="222">
        <f>ROUND(I153*H153,2)</f>
        <v>0</v>
      </c>
      <c r="BL153" s="14" t="s">
        <v>129</v>
      </c>
      <c r="BM153" s="221" t="s">
        <v>211</v>
      </c>
    </row>
    <row r="154" s="2" customFormat="1" ht="24.15" customHeight="1">
      <c r="A154" s="35"/>
      <c r="B154" s="36"/>
      <c r="C154" s="209" t="s">
        <v>8</v>
      </c>
      <c r="D154" s="209" t="s">
        <v>125</v>
      </c>
      <c r="E154" s="210" t="s">
        <v>212</v>
      </c>
      <c r="F154" s="211" t="s">
        <v>213</v>
      </c>
      <c r="G154" s="212" t="s">
        <v>128</v>
      </c>
      <c r="H154" s="213">
        <v>63</v>
      </c>
      <c r="I154" s="214"/>
      <c r="J154" s="215">
        <f>ROUND(I154*H154,2)</f>
        <v>0</v>
      </c>
      <c r="K154" s="216"/>
      <c r="L154" s="41"/>
      <c r="M154" s="217" t="s">
        <v>1</v>
      </c>
      <c r="N154" s="218" t="s">
        <v>40</v>
      </c>
      <c r="O154" s="88"/>
      <c r="P154" s="219">
        <f>O154*H154</f>
        <v>0</v>
      </c>
      <c r="Q154" s="219">
        <v>0.60028000000000004</v>
      </c>
      <c r="R154" s="219">
        <f>Q154*H154</f>
        <v>37.817640000000004</v>
      </c>
      <c r="S154" s="219">
        <v>0</v>
      </c>
      <c r="T154" s="220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21" t="s">
        <v>129</v>
      </c>
      <c r="AT154" s="221" t="s">
        <v>125</v>
      </c>
      <c r="AU154" s="221" t="s">
        <v>82</v>
      </c>
      <c r="AY154" s="14" t="s">
        <v>122</v>
      </c>
      <c r="BE154" s="222">
        <f>IF(N154="základní",J154,0)</f>
        <v>0</v>
      </c>
      <c r="BF154" s="222">
        <f>IF(N154="snížená",J154,0)</f>
        <v>0</v>
      </c>
      <c r="BG154" s="222">
        <f>IF(N154="zákl. přenesená",J154,0)</f>
        <v>0</v>
      </c>
      <c r="BH154" s="222">
        <f>IF(N154="sníž. přenesená",J154,0)</f>
        <v>0</v>
      </c>
      <c r="BI154" s="222">
        <f>IF(N154="nulová",J154,0)</f>
        <v>0</v>
      </c>
      <c r="BJ154" s="14" t="s">
        <v>80</v>
      </c>
      <c r="BK154" s="222">
        <f>ROUND(I154*H154,2)</f>
        <v>0</v>
      </c>
      <c r="BL154" s="14" t="s">
        <v>129</v>
      </c>
      <c r="BM154" s="221" t="s">
        <v>214</v>
      </c>
    </row>
    <row r="155" s="12" customFormat="1" ht="22.8" customHeight="1">
      <c r="A155" s="12"/>
      <c r="B155" s="193"/>
      <c r="C155" s="194"/>
      <c r="D155" s="195" t="s">
        <v>74</v>
      </c>
      <c r="E155" s="207" t="s">
        <v>82</v>
      </c>
      <c r="F155" s="207" t="s">
        <v>215</v>
      </c>
      <c r="G155" s="194"/>
      <c r="H155" s="194"/>
      <c r="I155" s="197"/>
      <c r="J155" s="208">
        <f>BK155</f>
        <v>0</v>
      </c>
      <c r="K155" s="194"/>
      <c r="L155" s="199"/>
      <c r="M155" s="200"/>
      <c r="N155" s="201"/>
      <c r="O155" s="201"/>
      <c r="P155" s="202">
        <f>P156</f>
        <v>0</v>
      </c>
      <c r="Q155" s="201"/>
      <c r="R155" s="202">
        <f>R156</f>
        <v>0.032480000000000002</v>
      </c>
      <c r="S155" s="201"/>
      <c r="T155" s="203">
        <f>T156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04" t="s">
        <v>80</v>
      </c>
      <c r="AT155" s="205" t="s">
        <v>74</v>
      </c>
      <c r="AU155" s="205" t="s">
        <v>80</v>
      </c>
      <c r="AY155" s="204" t="s">
        <v>122</v>
      </c>
      <c r="BK155" s="206">
        <f>BK156</f>
        <v>0</v>
      </c>
    </row>
    <row r="156" s="2" customFormat="1" ht="24.15" customHeight="1">
      <c r="A156" s="35"/>
      <c r="B156" s="36"/>
      <c r="C156" s="209" t="s">
        <v>216</v>
      </c>
      <c r="D156" s="209" t="s">
        <v>125</v>
      </c>
      <c r="E156" s="210" t="s">
        <v>217</v>
      </c>
      <c r="F156" s="211" t="s">
        <v>218</v>
      </c>
      <c r="G156" s="212" t="s">
        <v>186</v>
      </c>
      <c r="H156" s="213">
        <v>28</v>
      </c>
      <c r="I156" s="214"/>
      <c r="J156" s="215">
        <f>ROUND(I156*H156,2)</f>
        <v>0</v>
      </c>
      <c r="K156" s="216"/>
      <c r="L156" s="41"/>
      <c r="M156" s="217" t="s">
        <v>1</v>
      </c>
      <c r="N156" s="218" t="s">
        <v>40</v>
      </c>
      <c r="O156" s="88"/>
      <c r="P156" s="219">
        <f>O156*H156</f>
        <v>0</v>
      </c>
      <c r="Q156" s="219">
        <v>0.00116</v>
      </c>
      <c r="R156" s="219">
        <f>Q156*H156</f>
        <v>0.032480000000000002</v>
      </c>
      <c r="S156" s="219">
        <v>0</v>
      </c>
      <c r="T156" s="220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21" t="s">
        <v>129</v>
      </c>
      <c r="AT156" s="221" t="s">
        <v>125</v>
      </c>
      <c r="AU156" s="221" t="s">
        <v>82</v>
      </c>
      <c r="AY156" s="14" t="s">
        <v>122</v>
      </c>
      <c r="BE156" s="222">
        <f>IF(N156="základní",J156,0)</f>
        <v>0</v>
      </c>
      <c r="BF156" s="222">
        <f>IF(N156="snížená",J156,0)</f>
        <v>0</v>
      </c>
      <c r="BG156" s="222">
        <f>IF(N156="zákl. přenesená",J156,0)</f>
        <v>0</v>
      </c>
      <c r="BH156" s="222">
        <f>IF(N156="sníž. přenesená",J156,0)</f>
        <v>0</v>
      </c>
      <c r="BI156" s="222">
        <f>IF(N156="nulová",J156,0)</f>
        <v>0</v>
      </c>
      <c r="BJ156" s="14" t="s">
        <v>80</v>
      </c>
      <c r="BK156" s="222">
        <f>ROUND(I156*H156,2)</f>
        <v>0</v>
      </c>
      <c r="BL156" s="14" t="s">
        <v>129</v>
      </c>
      <c r="BM156" s="221" t="s">
        <v>219</v>
      </c>
    </row>
    <row r="157" s="12" customFormat="1" ht="22.8" customHeight="1">
      <c r="A157" s="12"/>
      <c r="B157" s="193"/>
      <c r="C157" s="194"/>
      <c r="D157" s="195" t="s">
        <v>74</v>
      </c>
      <c r="E157" s="207" t="s">
        <v>220</v>
      </c>
      <c r="F157" s="207" t="s">
        <v>221</v>
      </c>
      <c r="G157" s="194"/>
      <c r="H157" s="194"/>
      <c r="I157" s="197"/>
      <c r="J157" s="208">
        <f>BK157</f>
        <v>0</v>
      </c>
      <c r="K157" s="194"/>
      <c r="L157" s="199"/>
      <c r="M157" s="200"/>
      <c r="N157" s="201"/>
      <c r="O157" s="201"/>
      <c r="P157" s="202">
        <f>SUM(P158:P169)</f>
        <v>0</v>
      </c>
      <c r="Q157" s="201"/>
      <c r="R157" s="202">
        <f>SUM(R158:R169)</f>
        <v>8.5947870000000002</v>
      </c>
      <c r="S157" s="201"/>
      <c r="T157" s="203">
        <f>SUM(T158:T169)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04" t="s">
        <v>80</v>
      </c>
      <c r="AT157" s="205" t="s">
        <v>74</v>
      </c>
      <c r="AU157" s="205" t="s">
        <v>80</v>
      </c>
      <c r="AY157" s="204" t="s">
        <v>122</v>
      </c>
      <c r="BK157" s="206">
        <f>SUM(BK158:BK169)</f>
        <v>0</v>
      </c>
    </row>
    <row r="158" s="2" customFormat="1" ht="24.15" customHeight="1">
      <c r="A158" s="35"/>
      <c r="B158" s="36"/>
      <c r="C158" s="209" t="s">
        <v>222</v>
      </c>
      <c r="D158" s="209" t="s">
        <v>125</v>
      </c>
      <c r="E158" s="210" t="s">
        <v>223</v>
      </c>
      <c r="F158" s="211" t="s">
        <v>224</v>
      </c>
      <c r="G158" s="212" t="s">
        <v>128</v>
      </c>
      <c r="H158" s="213">
        <v>136</v>
      </c>
      <c r="I158" s="214"/>
      <c r="J158" s="215">
        <f>ROUND(I158*H158,2)</f>
        <v>0</v>
      </c>
      <c r="K158" s="216"/>
      <c r="L158" s="41"/>
      <c r="M158" s="217" t="s">
        <v>1</v>
      </c>
      <c r="N158" s="218" t="s">
        <v>40</v>
      </c>
      <c r="O158" s="88"/>
      <c r="P158" s="219">
        <f>O158*H158</f>
        <v>0</v>
      </c>
      <c r="Q158" s="219">
        <v>0</v>
      </c>
      <c r="R158" s="219">
        <f>Q158*H158</f>
        <v>0</v>
      </c>
      <c r="S158" s="219">
        <v>0</v>
      </c>
      <c r="T158" s="220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21" t="s">
        <v>129</v>
      </c>
      <c r="AT158" s="221" t="s">
        <v>125</v>
      </c>
      <c r="AU158" s="221" t="s">
        <v>82</v>
      </c>
      <c r="AY158" s="14" t="s">
        <v>122</v>
      </c>
      <c r="BE158" s="222">
        <f>IF(N158="základní",J158,0)</f>
        <v>0</v>
      </c>
      <c r="BF158" s="222">
        <f>IF(N158="snížená",J158,0)</f>
        <v>0</v>
      </c>
      <c r="BG158" s="222">
        <f>IF(N158="zákl. přenesená",J158,0)</f>
        <v>0</v>
      </c>
      <c r="BH158" s="222">
        <f>IF(N158="sníž. přenesená",J158,0)</f>
        <v>0</v>
      </c>
      <c r="BI158" s="222">
        <f>IF(N158="nulová",J158,0)</f>
        <v>0</v>
      </c>
      <c r="BJ158" s="14" t="s">
        <v>80</v>
      </c>
      <c r="BK158" s="222">
        <f>ROUND(I158*H158,2)</f>
        <v>0</v>
      </c>
      <c r="BL158" s="14" t="s">
        <v>129</v>
      </c>
      <c r="BM158" s="221" t="s">
        <v>225</v>
      </c>
    </row>
    <row r="159" s="2" customFormat="1" ht="24.15" customHeight="1">
      <c r="A159" s="35"/>
      <c r="B159" s="36"/>
      <c r="C159" s="209" t="s">
        <v>226</v>
      </c>
      <c r="D159" s="209" t="s">
        <v>125</v>
      </c>
      <c r="E159" s="210" t="s">
        <v>227</v>
      </c>
      <c r="F159" s="211" t="s">
        <v>228</v>
      </c>
      <c r="G159" s="212" t="s">
        <v>128</v>
      </c>
      <c r="H159" s="213">
        <v>199</v>
      </c>
      <c r="I159" s="214"/>
      <c r="J159" s="215">
        <f>ROUND(I159*H159,2)</f>
        <v>0</v>
      </c>
      <c r="K159" s="216"/>
      <c r="L159" s="41"/>
      <c r="M159" s="217" t="s">
        <v>1</v>
      </c>
      <c r="N159" s="218" t="s">
        <v>40</v>
      </c>
      <c r="O159" s="88"/>
      <c r="P159" s="219">
        <f>O159*H159</f>
        <v>0</v>
      </c>
      <c r="Q159" s="219">
        <v>0</v>
      </c>
      <c r="R159" s="219">
        <f>Q159*H159</f>
        <v>0</v>
      </c>
      <c r="S159" s="219">
        <v>0</v>
      </c>
      <c r="T159" s="220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21" t="s">
        <v>129</v>
      </c>
      <c r="AT159" s="221" t="s">
        <v>125</v>
      </c>
      <c r="AU159" s="221" t="s">
        <v>82</v>
      </c>
      <c r="AY159" s="14" t="s">
        <v>122</v>
      </c>
      <c r="BE159" s="222">
        <f>IF(N159="základní",J159,0)</f>
        <v>0</v>
      </c>
      <c r="BF159" s="222">
        <f>IF(N159="snížená",J159,0)</f>
        <v>0</v>
      </c>
      <c r="BG159" s="222">
        <f>IF(N159="zákl. přenesená",J159,0)</f>
        <v>0</v>
      </c>
      <c r="BH159" s="222">
        <f>IF(N159="sníž. přenesená",J159,0)</f>
        <v>0</v>
      </c>
      <c r="BI159" s="222">
        <f>IF(N159="nulová",J159,0)</f>
        <v>0</v>
      </c>
      <c r="BJ159" s="14" t="s">
        <v>80</v>
      </c>
      <c r="BK159" s="222">
        <f>ROUND(I159*H159,2)</f>
        <v>0</v>
      </c>
      <c r="BL159" s="14" t="s">
        <v>129</v>
      </c>
      <c r="BM159" s="221" t="s">
        <v>229</v>
      </c>
    </row>
    <row r="160" s="2" customFormat="1" ht="24.15" customHeight="1">
      <c r="A160" s="35"/>
      <c r="B160" s="36"/>
      <c r="C160" s="209" t="s">
        <v>230</v>
      </c>
      <c r="D160" s="209" t="s">
        <v>125</v>
      </c>
      <c r="E160" s="210" t="s">
        <v>231</v>
      </c>
      <c r="F160" s="211" t="s">
        <v>232</v>
      </c>
      <c r="G160" s="212" t="s">
        <v>128</v>
      </c>
      <c r="H160" s="213">
        <v>199</v>
      </c>
      <c r="I160" s="214"/>
      <c r="J160" s="215">
        <f>ROUND(I160*H160,2)</f>
        <v>0</v>
      </c>
      <c r="K160" s="216"/>
      <c r="L160" s="41"/>
      <c r="M160" s="217" t="s">
        <v>1</v>
      </c>
      <c r="N160" s="218" t="s">
        <v>40</v>
      </c>
      <c r="O160" s="88"/>
      <c r="P160" s="219">
        <f>O160*H160</f>
        <v>0</v>
      </c>
      <c r="Q160" s="219">
        <v>0</v>
      </c>
      <c r="R160" s="219">
        <f>Q160*H160</f>
        <v>0</v>
      </c>
      <c r="S160" s="219">
        <v>0</v>
      </c>
      <c r="T160" s="220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21" t="s">
        <v>129</v>
      </c>
      <c r="AT160" s="221" t="s">
        <v>125</v>
      </c>
      <c r="AU160" s="221" t="s">
        <v>82</v>
      </c>
      <c r="AY160" s="14" t="s">
        <v>122</v>
      </c>
      <c r="BE160" s="222">
        <f>IF(N160="základní",J160,0)</f>
        <v>0</v>
      </c>
      <c r="BF160" s="222">
        <f>IF(N160="snížená",J160,0)</f>
        <v>0</v>
      </c>
      <c r="BG160" s="222">
        <f>IF(N160="zákl. přenesená",J160,0)</f>
        <v>0</v>
      </c>
      <c r="BH160" s="222">
        <f>IF(N160="sníž. přenesená",J160,0)</f>
        <v>0</v>
      </c>
      <c r="BI160" s="222">
        <f>IF(N160="nulová",J160,0)</f>
        <v>0</v>
      </c>
      <c r="BJ160" s="14" t="s">
        <v>80</v>
      </c>
      <c r="BK160" s="222">
        <f>ROUND(I160*H160,2)</f>
        <v>0</v>
      </c>
      <c r="BL160" s="14" t="s">
        <v>129</v>
      </c>
      <c r="BM160" s="221" t="s">
        <v>233</v>
      </c>
    </row>
    <row r="161" s="2" customFormat="1" ht="24.15" customHeight="1">
      <c r="A161" s="35"/>
      <c r="B161" s="36"/>
      <c r="C161" s="209" t="s">
        <v>234</v>
      </c>
      <c r="D161" s="209" t="s">
        <v>125</v>
      </c>
      <c r="E161" s="210" t="s">
        <v>235</v>
      </c>
      <c r="F161" s="211" t="s">
        <v>232</v>
      </c>
      <c r="G161" s="212" t="s">
        <v>128</v>
      </c>
      <c r="H161" s="213">
        <v>199</v>
      </c>
      <c r="I161" s="214"/>
      <c r="J161" s="215">
        <f>ROUND(I161*H161,2)</f>
        <v>0</v>
      </c>
      <c r="K161" s="216"/>
      <c r="L161" s="41"/>
      <c r="M161" s="217" t="s">
        <v>1</v>
      </c>
      <c r="N161" s="218" t="s">
        <v>40</v>
      </c>
      <c r="O161" s="88"/>
      <c r="P161" s="219">
        <f>O161*H161</f>
        <v>0</v>
      </c>
      <c r="Q161" s="219">
        <v>0</v>
      </c>
      <c r="R161" s="219">
        <f>Q161*H161</f>
        <v>0</v>
      </c>
      <c r="S161" s="219">
        <v>0</v>
      </c>
      <c r="T161" s="220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21" t="s">
        <v>129</v>
      </c>
      <c r="AT161" s="221" t="s">
        <v>125</v>
      </c>
      <c r="AU161" s="221" t="s">
        <v>82</v>
      </c>
      <c r="AY161" s="14" t="s">
        <v>122</v>
      </c>
      <c r="BE161" s="222">
        <f>IF(N161="základní",J161,0)</f>
        <v>0</v>
      </c>
      <c r="BF161" s="222">
        <f>IF(N161="snížená",J161,0)</f>
        <v>0</v>
      </c>
      <c r="BG161" s="222">
        <f>IF(N161="zákl. přenesená",J161,0)</f>
        <v>0</v>
      </c>
      <c r="BH161" s="222">
        <f>IF(N161="sníž. přenesená",J161,0)</f>
        <v>0</v>
      </c>
      <c r="BI161" s="222">
        <f>IF(N161="nulová",J161,0)</f>
        <v>0</v>
      </c>
      <c r="BJ161" s="14" t="s">
        <v>80</v>
      </c>
      <c r="BK161" s="222">
        <f>ROUND(I161*H161,2)</f>
        <v>0</v>
      </c>
      <c r="BL161" s="14" t="s">
        <v>129</v>
      </c>
      <c r="BM161" s="221" t="s">
        <v>236</v>
      </c>
    </row>
    <row r="162" s="2" customFormat="1" ht="37.8" customHeight="1">
      <c r="A162" s="35"/>
      <c r="B162" s="36"/>
      <c r="C162" s="209" t="s">
        <v>237</v>
      </c>
      <c r="D162" s="209" t="s">
        <v>125</v>
      </c>
      <c r="E162" s="210" t="s">
        <v>238</v>
      </c>
      <c r="F162" s="211" t="s">
        <v>239</v>
      </c>
      <c r="G162" s="212" t="s">
        <v>186</v>
      </c>
      <c r="H162" s="213">
        <v>22.199999999999999</v>
      </c>
      <c r="I162" s="214"/>
      <c r="J162" s="215">
        <f>ROUND(I162*H162,2)</f>
        <v>0</v>
      </c>
      <c r="K162" s="216"/>
      <c r="L162" s="41"/>
      <c r="M162" s="217" t="s">
        <v>1</v>
      </c>
      <c r="N162" s="218" t="s">
        <v>40</v>
      </c>
      <c r="O162" s="88"/>
      <c r="P162" s="219">
        <f>O162*H162</f>
        <v>0</v>
      </c>
      <c r="Q162" s="219">
        <v>0.1295</v>
      </c>
      <c r="R162" s="219">
        <f>Q162*H162</f>
        <v>2.8748999999999998</v>
      </c>
      <c r="S162" s="219">
        <v>0</v>
      </c>
      <c r="T162" s="220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21" t="s">
        <v>129</v>
      </c>
      <c r="AT162" s="221" t="s">
        <v>125</v>
      </c>
      <c r="AU162" s="221" t="s">
        <v>82</v>
      </c>
      <c r="AY162" s="14" t="s">
        <v>122</v>
      </c>
      <c r="BE162" s="222">
        <f>IF(N162="základní",J162,0)</f>
        <v>0</v>
      </c>
      <c r="BF162" s="222">
        <f>IF(N162="snížená",J162,0)</f>
        <v>0</v>
      </c>
      <c r="BG162" s="222">
        <f>IF(N162="zákl. přenesená",J162,0)</f>
        <v>0</v>
      </c>
      <c r="BH162" s="222">
        <f>IF(N162="sníž. přenesená",J162,0)</f>
        <v>0</v>
      </c>
      <c r="BI162" s="222">
        <f>IF(N162="nulová",J162,0)</f>
        <v>0</v>
      </c>
      <c r="BJ162" s="14" t="s">
        <v>80</v>
      </c>
      <c r="BK162" s="222">
        <f>ROUND(I162*H162,2)</f>
        <v>0</v>
      </c>
      <c r="BL162" s="14" t="s">
        <v>129</v>
      </c>
      <c r="BM162" s="221" t="s">
        <v>240</v>
      </c>
    </row>
    <row r="163" s="2" customFormat="1" ht="16.5" customHeight="1">
      <c r="A163" s="35"/>
      <c r="B163" s="36"/>
      <c r="C163" s="223" t="s">
        <v>241</v>
      </c>
      <c r="D163" s="223" t="s">
        <v>174</v>
      </c>
      <c r="E163" s="224" t="s">
        <v>242</v>
      </c>
      <c r="F163" s="225" t="s">
        <v>243</v>
      </c>
      <c r="G163" s="226" t="s">
        <v>186</v>
      </c>
      <c r="H163" s="227">
        <v>22.643999999999998</v>
      </c>
      <c r="I163" s="228"/>
      <c r="J163" s="229">
        <f>ROUND(I163*H163,2)</f>
        <v>0</v>
      </c>
      <c r="K163" s="230"/>
      <c r="L163" s="231"/>
      <c r="M163" s="232" t="s">
        <v>1</v>
      </c>
      <c r="N163" s="233" t="s">
        <v>40</v>
      </c>
      <c r="O163" s="88"/>
      <c r="P163" s="219">
        <f>O163*H163</f>
        <v>0</v>
      </c>
      <c r="Q163" s="219">
        <v>0.028000000000000001</v>
      </c>
      <c r="R163" s="219">
        <f>Q163*H163</f>
        <v>0.63403199999999993</v>
      </c>
      <c r="S163" s="219">
        <v>0</v>
      </c>
      <c r="T163" s="220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21" t="s">
        <v>177</v>
      </c>
      <c r="AT163" s="221" t="s">
        <v>174</v>
      </c>
      <c r="AU163" s="221" t="s">
        <v>82</v>
      </c>
      <c r="AY163" s="14" t="s">
        <v>122</v>
      </c>
      <c r="BE163" s="222">
        <f>IF(N163="základní",J163,0)</f>
        <v>0</v>
      </c>
      <c r="BF163" s="222">
        <f>IF(N163="snížená",J163,0)</f>
        <v>0</v>
      </c>
      <c r="BG163" s="222">
        <f>IF(N163="zákl. přenesená",J163,0)</f>
        <v>0</v>
      </c>
      <c r="BH163" s="222">
        <f>IF(N163="sníž. přenesená",J163,0)</f>
        <v>0</v>
      </c>
      <c r="BI163" s="222">
        <f>IF(N163="nulová",J163,0)</f>
        <v>0</v>
      </c>
      <c r="BJ163" s="14" t="s">
        <v>80</v>
      </c>
      <c r="BK163" s="222">
        <f>ROUND(I163*H163,2)</f>
        <v>0</v>
      </c>
      <c r="BL163" s="14" t="s">
        <v>129</v>
      </c>
      <c r="BM163" s="221" t="s">
        <v>244</v>
      </c>
    </row>
    <row r="164" s="2" customFormat="1" ht="49.05" customHeight="1">
      <c r="A164" s="35"/>
      <c r="B164" s="36"/>
      <c r="C164" s="209" t="s">
        <v>245</v>
      </c>
      <c r="D164" s="209" t="s">
        <v>125</v>
      </c>
      <c r="E164" s="210" t="s">
        <v>246</v>
      </c>
      <c r="F164" s="211" t="s">
        <v>247</v>
      </c>
      <c r="G164" s="212" t="s">
        <v>186</v>
      </c>
      <c r="H164" s="213">
        <v>9</v>
      </c>
      <c r="I164" s="214"/>
      <c r="J164" s="215">
        <f>ROUND(I164*H164,2)</f>
        <v>0</v>
      </c>
      <c r="K164" s="216"/>
      <c r="L164" s="41"/>
      <c r="M164" s="217" t="s">
        <v>1</v>
      </c>
      <c r="N164" s="218" t="s">
        <v>40</v>
      </c>
      <c r="O164" s="88"/>
      <c r="P164" s="219">
        <f>O164*H164</f>
        <v>0</v>
      </c>
      <c r="Q164" s="219">
        <v>0.1295</v>
      </c>
      <c r="R164" s="219">
        <f>Q164*H164</f>
        <v>1.1655</v>
      </c>
      <c r="S164" s="219">
        <v>0</v>
      </c>
      <c r="T164" s="220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21" t="s">
        <v>129</v>
      </c>
      <c r="AT164" s="221" t="s">
        <v>125</v>
      </c>
      <c r="AU164" s="221" t="s">
        <v>82</v>
      </c>
      <c r="AY164" s="14" t="s">
        <v>122</v>
      </c>
      <c r="BE164" s="222">
        <f>IF(N164="základní",J164,0)</f>
        <v>0</v>
      </c>
      <c r="BF164" s="222">
        <f>IF(N164="snížená",J164,0)</f>
        <v>0</v>
      </c>
      <c r="BG164" s="222">
        <f>IF(N164="zákl. přenesená",J164,0)</f>
        <v>0</v>
      </c>
      <c r="BH164" s="222">
        <f>IF(N164="sníž. přenesená",J164,0)</f>
        <v>0</v>
      </c>
      <c r="BI164" s="222">
        <f>IF(N164="nulová",J164,0)</f>
        <v>0</v>
      </c>
      <c r="BJ164" s="14" t="s">
        <v>80</v>
      </c>
      <c r="BK164" s="222">
        <f>ROUND(I164*H164,2)</f>
        <v>0</v>
      </c>
      <c r="BL164" s="14" t="s">
        <v>129</v>
      </c>
      <c r="BM164" s="221" t="s">
        <v>248</v>
      </c>
    </row>
    <row r="165" s="2" customFormat="1" ht="16.5" customHeight="1">
      <c r="A165" s="35"/>
      <c r="B165" s="36"/>
      <c r="C165" s="223" t="s">
        <v>249</v>
      </c>
      <c r="D165" s="223" t="s">
        <v>174</v>
      </c>
      <c r="E165" s="224" t="s">
        <v>250</v>
      </c>
      <c r="F165" s="225" t="s">
        <v>243</v>
      </c>
      <c r="G165" s="226" t="s">
        <v>186</v>
      </c>
      <c r="H165" s="227">
        <v>9.1799999999999997</v>
      </c>
      <c r="I165" s="228"/>
      <c r="J165" s="229">
        <f>ROUND(I165*H165,2)</f>
        <v>0</v>
      </c>
      <c r="K165" s="230"/>
      <c r="L165" s="231"/>
      <c r="M165" s="232" t="s">
        <v>1</v>
      </c>
      <c r="N165" s="233" t="s">
        <v>40</v>
      </c>
      <c r="O165" s="88"/>
      <c r="P165" s="219">
        <f>O165*H165</f>
        <v>0</v>
      </c>
      <c r="Q165" s="219">
        <v>0.028000000000000001</v>
      </c>
      <c r="R165" s="219">
        <f>Q165*H165</f>
        <v>0.25703999999999999</v>
      </c>
      <c r="S165" s="219">
        <v>0</v>
      </c>
      <c r="T165" s="220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21" t="s">
        <v>177</v>
      </c>
      <c r="AT165" s="221" t="s">
        <v>174</v>
      </c>
      <c r="AU165" s="221" t="s">
        <v>82</v>
      </c>
      <c r="AY165" s="14" t="s">
        <v>122</v>
      </c>
      <c r="BE165" s="222">
        <f>IF(N165="základní",J165,0)</f>
        <v>0</v>
      </c>
      <c r="BF165" s="222">
        <f>IF(N165="snížená",J165,0)</f>
        <v>0</v>
      </c>
      <c r="BG165" s="222">
        <f>IF(N165="zákl. přenesená",J165,0)</f>
        <v>0</v>
      </c>
      <c r="BH165" s="222">
        <f>IF(N165="sníž. přenesená",J165,0)</f>
        <v>0</v>
      </c>
      <c r="BI165" s="222">
        <f>IF(N165="nulová",J165,0)</f>
        <v>0</v>
      </c>
      <c r="BJ165" s="14" t="s">
        <v>80</v>
      </c>
      <c r="BK165" s="222">
        <f>ROUND(I165*H165,2)</f>
        <v>0</v>
      </c>
      <c r="BL165" s="14" t="s">
        <v>129</v>
      </c>
      <c r="BM165" s="221" t="s">
        <v>251</v>
      </c>
    </row>
    <row r="166" s="2" customFormat="1" ht="33" customHeight="1">
      <c r="A166" s="35"/>
      <c r="B166" s="36"/>
      <c r="C166" s="209" t="s">
        <v>252</v>
      </c>
      <c r="D166" s="209" t="s">
        <v>125</v>
      </c>
      <c r="E166" s="210" t="s">
        <v>253</v>
      </c>
      <c r="F166" s="211" t="s">
        <v>254</v>
      </c>
      <c r="G166" s="212" t="s">
        <v>128</v>
      </c>
      <c r="H166" s="213">
        <v>9</v>
      </c>
      <c r="I166" s="214"/>
      <c r="J166" s="215">
        <f>ROUND(I166*H166,2)</f>
        <v>0</v>
      </c>
      <c r="K166" s="216"/>
      <c r="L166" s="41"/>
      <c r="M166" s="217" t="s">
        <v>1</v>
      </c>
      <c r="N166" s="218" t="s">
        <v>40</v>
      </c>
      <c r="O166" s="88"/>
      <c r="P166" s="219">
        <f>O166*H166</f>
        <v>0</v>
      </c>
      <c r="Q166" s="219">
        <v>0.085650000000000004</v>
      </c>
      <c r="R166" s="219">
        <f>Q166*H166</f>
        <v>0.77085000000000004</v>
      </c>
      <c r="S166" s="219">
        <v>0</v>
      </c>
      <c r="T166" s="220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21" t="s">
        <v>129</v>
      </c>
      <c r="AT166" s="221" t="s">
        <v>125</v>
      </c>
      <c r="AU166" s="221" t="s">
        <v>82</v>
      </c>
      <c r="AY166" s="14" t="s">
        <v>122</v>
      </c>
      <c r="BE166" s="222">
        <f>IF(N166="základní",J166,0)</f>
        <v>0</v>
      </c>
      <c r="BF166" s="222">
        <f>IF(N166="snížená",J166,0)</f>
        <v>0</v>
      </c>
      <c r="BG166" s="222">
        <f>IF(N166="zákl. přenesená",J166,0)</f>
        <v>0</v>
      </c>
      <c r="BH166" s="222">
        <f>IF(N166="sníž. přenesená",J166,0)</f>
        <v>0</v>
      </c>
      <c r="BI166" s="222">
        <f>IF(N166="nulová",J166,0)</f>
        <v>0</v>
      </c>
      <c r="BJ166" s="14" t="s">
        <v>80</v>
      </c>
      <c r="BK166" s="222">
        <f>ROUND(I166*H166,2)</f>
        <v>0</v>
      </c>
      <c r="BL166" s="14" t="s">
        <v>129</v>
      </c>
      <c r="BM166" s="221" t="s">
        <v>255</v>
      </c>
    </row>
    <row r="167" s="2" customFormat="1" ht="24.15" customHeight="1">
      <c r="A167" s="35"/>
      <c r="B167" s="36"/>
      <c r="C167" s="223" t="s">
        <v>256</v>
      </c>
      <c r="D167" s="223" t="s">
        <v>174</v>
      </c>
      <c r="E167" s="224" t="s">
        <v>257</v>
      </c>
      <c r="F167" s="225" t="s">
        <v>258</v>
      </c>
      <c r="G167" s="226" t="s">
        <v>128</v>
      </c>
      <c r="H167" s="227">
        <v>9.2699999999999996</v>
      </c>
      <c r="I167" s="228"/>
      <c r="J167" s="229">
        <f>ROUND(I167*H167,2)</f>
        <v>0</v>
      </c>
      <c r="K167" s="230"/>
      <c r="L167" s="231"/>
      <c r="M167" s="232" t="s">
        <v>1</v>
      </c>
      <c r="N167" s="233" t="s">
        <v>40</v>
      </c>
      <c r="O167" s="88"/>
      <c r="P167" s="219">
        <f>O167*H167</f>
        <v>0</v>
      </c>
      <c r="Q167" s="219">
        <v>0.17599999999999999</v>
      </c>
      <c r="R167" s="219">
        <f>Q167*H167</f>
        <v>1.6315199999999999</v>
      </c>
      <c r="S167" s="219">
        <v>0</v>
      </c>
      <c r="T167" s="220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21" t="s">
        <v>177</v>
      </c>
      <c r="AT167" s="221" t="s">
        <v>174</v>
      </c>
      <c r="AU167" s="221" t="s">
        <v>82</v>
      </c>
      <c r="AY167" s="14" t="s">
        <v>122</v>
      </c>
      <c r="BE167" s="222">
        <f>IF(N167="základní",J167,0)</f>
        <v>0</v>
      </c>
      <c r="BF167" s="222">
        <f>IF(N167="snížená",J167,0)</f>
        <v>0</v>
      </c>
      <c r="BG167" s="222">
        <f>IF(N167="zákl. přenesená",J167,0)</f>
        <v>0</v>
      </c>
      <c r="BH167" s="222">
        <f>IF(N167="sníž. přenesená",J167,0)</f>
        <v>0</v>
      </c>
      <c r="BI167" s="222">
        <f>IF(N167="nulová",J167,0)</f>
        <v>0</v>
      </c>
      <c r="BJ167" s="14" t="s">
        <v>80</v>
      </c>
      <c r="BK167" s="222">
        <f>ROUND(I167*H167,2)</f>
        <v>0</v>
      </c>
      <c r="BL167" s="14" t="s">
        <v>129</v>
      </c>
      <c r="BM167" s="221" t="s">
        <v>259</v>
      </c>
    </row>
    <row r="168" s="2" customFormat="1" ht="37.8" customHeight="1">
      <c r="A168" s="35"/>
      <c r="B168" s="36"/>
      <c r="C168" s="209" t="s">
        <v>260</v>
      </c>
      <c r="D168" s="209" t="s">
        <v>125</v>
      </c>
      <c r="E168" s="210" t="s">
        <v>261</v>
      </c>
      <c r="F168" s="211" t="s">
        <v>262</v>
      </c>
      <c r="G168" s="212" t="s">
        <v>186</v>
      </c>
      <c r="H168" s="213">
        <v>9</v>
      </c>
      <c r="I168" s="214"/>
      <c r="J168" s="215">
        <f>ROUND(I168*H168,2)</f>
        <v>0</v>
      </c>
      <c r="K168" s="216"/>
      <c r="L168" s="41"/>
      <c r="M168" s="217" t="s">
        <v>1</v>
      </c>
      <c r="N168" s="218" t="s">
        <v>40</v>
      </c>
      <c r="O168" s="88"/>
      <c r="P168" s="219">
        <f>O168*H168</f>
        <v>0</v>
      </c>
      <c r="Q168" s="219">
        <v>0.1295</v>
      </c>
      <c r="R168" s="219">
        <f>Q168*H168</f>
        <v>1.1655</v>
      </c>
      <c r="S168" s="219">
        <v>0</v>
      </c>
      <c r="T168" s="220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21" t="s">
        <v>129</v>
      </c>
      <c r="AT168" s="221" t="s">
        <v>125</v>
      </c>
      <c r="AU168" s="221" t="s">
        <v>82</v>
      </c>
      <c r="AY168" s="14" t="s">
        <v>122</v>
      </c>
      <c r="BE168" s="222">
        <f>IF(N168="základní",J168,0)</f>
        <v>0</v>
      </c>
      <c r="BF168" s="222">
        <f>IF(N168="snížená",J168,0)</f>
        <v>0</v>
      </c>
      <c r="BG168" s="222">
        <f>IF(N168="zákl. přenesená",J168,0)</f>
        <v>0</v>
      </c>
      <c r="BH168" s="222">
        <f>IF(N168="sníž. přenesená",J168,0)</f>
        <v>0</v>
      </c>
      <c r="BI168" s="222">
        <f>IF(N168="nulová",J168,0)</f>
        <v>0</v>
      </c>
      <c r="BJ168" s="14" t="s">
        <v>80</v>
      </c>
      <c r="BK168" s="222">
        <f>ROUND(I168*H168,2)</f>
        <v>0</v>
      </c>
      <c r="BL168" s="14" t="s">
        <v>129</v>
      </c>
      <c r="BM168" s="221" t="s">
        <v>263</v>
      </c>
    </row>
    <row r="169" s="2" customFormat="1" ht="21.75" customHeight="1">
      <c r="A169" s="35"/>
      <c r="B169" s="36"/>
      <c r="C169" s="223" t="s">
        <v>264</v>
      </c>
      <c r="D169" s="223" t="s">
        <v>174</v>
      </c>
      <c r="E169" s="224" t="s">
        <v>265</v>
      </c>
      <c r="F169" s="225" t="s">
        <v>266</v>
      </c>
      <c r="G169" s="226" t="s">
        <v>186</v>
      </c>
      <c r="H169" s="227">
        <v>9.4499999999999993</v>
      </c>
      <c r="I169" s="228"/>
      <c r="J169" s="229">
        <f>ROUND(I169*H169,2)</f>
        <v>0</v>
      </c>
      <c r="K169" s="230"/>
      <c r="L169" s="231"/>
      <c r="M169" s="232" t="s">
        <v>1</v>
      </c>
      <c r="N169" s="233" t="s">
        <v>40</v>
      </c>
      <c r="O169" s="88"/>
      <c r="P169" s="219">
        <f>O169*H169</f>
        <v>0</v>
      </c>
      <c r="Q169" s="219">
        <v>0.0101</v>
      </c>
      <c r="R169" s="219">
        <f>Q169*H169</f>
        <v>0.095444999999999988</v>
      </c>
      <c r="S169" s="219">
        <v>0</v>
      </c>
      <c r="T169" s="220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21" t="s">
        <v>177</v>
      </c>
      <c r="AT169" s="221" t="s">
        <v>174</v>
      </c>
      <c r="AU169" s="221" t="s">
        <v>82</v>
      </c>
      <c r="AY169" s="14" t="s">
        <v>122</v>
      </c>
      <c r="BE169" s="222">
        <f>IF(N169="základní",J169,0)</f>
        <v>0</v>
      </c>
      <c r="BF169" s="222">
        <f>IF(N169="snížená",J169,0)</f>
        <v>0</v>
      </c>
      <c r="BG169" s="222">
        <f>IF(N169="zákl. přenesená",J169,0)</f>
        <v>0</v>
      </c>
      <c r="BH169" s="222">
        <f>IF(N169="sníž. přenesená",J169,0)</f>
        <v>0</v>
      </c>
      <c r="BI169" s="222">
        <f>IF(N169="nulová",J169,0)</f>
        <v>0</v>
      </c>
      <c r="BJ169" s="14" t="s">
        <v>80</v>
      </c>
      <c r="BK169" s="222">
        <f>ROUND(I169*H169,2)</f>
        <v>0</v>
      </c>
      <c r="BL169" s="14" t="s">
        <v>129</v>
      </c>
      <c r="BM169" s="221" t="s">
        <v>267</v>
      </c>
    </row>
    <row r="170" s="12" customFormat="1" ht="22.8" customHeight="1">
      <c r="A170" s="12"/>
      <c r="B170" s="193"/>
      <c r="C170" s="194"/>
      <c r="D170" s="195" t="s">
        <v>74</v>
      </c>
      <c r="E170" s="207" t="s">
        <v>268</v>
      </c>
      <c r="F170" s="207" t="s">
        <v>269</v>
      </c>
      <c r="G170" s="194"/>
      <c r="H170" s="194"/>
      <c r="I170" s="197"/>
      <c r="J170" s="208">
        <f>BK170</f>
        <v>0</v>
      </c>
      <c r="K170" s="194"/>
      <c r="L170" s="199"/>
      <c r="M170" s="200"/>
      <c r="N170" s="201"/>
      <c r="O170" s="201"/>
      <c r="P170" s="202">
        <f>SUM(P171:P174)</f>
        <v>0</v>
      </c>
      <c r="Q170" s="201"/>
      <c r="R170" s="202">
        <f>SUM(R171:R174)</f>
        <v>0</v>
      </c>
      <c r="S170" s="201"/>
      <c r="T170" s="203">
        <f>SUM(T171:T174)</f>
        <v>3.0149999999999997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04" t="s">
        <v>80</v>
      </c>
      <c r="AT170" s="205" t="s">
        <v>74</v>
      </c>
      <c r="AU170" s="205" t="s">
        <v>80</v>
      </c>
      <c r="AY170" s="204" t="s">
        <v>122</v>
      </c>
      <c r="BK170" s="206">
        <f>SUM(BK171:BK174)</f>
        <v>0</v>
      </c>
    </row>
    <row r="171" s="2" customFormat="1" ht="16.5" customHeight="1">
      <c r="A171" s="35"/>
      <c r="B171" s="36"/>
      <c r="C171" s="209" t="s">
        <v>270</v>
      </c>
      <c r="D171" s="209" t="s">
        <v>125</v>
      </c>
      <c r="E171" s="210" t="s">
        <v>271</v>
      </c>
      <c r="F171" s="211" t="s">
        <v>272</v>
      </c>
      <c r="G171" s="212" t="s">
        <v>186</v>
      </c>
      <c r="H171" s="213">
        <v>9</v>
      </c>
      <c r="I171" s="214"/>
      <c r="J171" s="215">
        <f>ROUND(I171*H171,2)</f>
        <v>0</v>
      </c>
      <c r="K171" s="216"/>
      <c r="L171" s="41"/>
      <c r="M171" s="217" t="s">
        <v>1</v>
      </c>
      <c r="N171" s="218" t="s">
        <v>40</v>
      </c>
      <c r="O171" s="88"/>
      <c r="P171" s="219">
        <f>O171*H171</f>
        <v>0</v>
      </c>
      <c r="Q171" s="219">
        <v>0</v>
      </c>
      <c r="R171" s="219">
        <f>Q171*H171</f>
        <v>0</v>
      </c>
      <c r="S171" s="219">
        <v>0.040000000000000001</v>
      </c>
      <c r="T171" s="220">
        <f>S171*H171</f>
        <v>0.35999999999999999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21" t="s">
        <v>129</v>
      </c>
      <c r="AT171" s="221" t="s">
        <v>125</v>
      </c>
      <c r="AU171" s="221" t="s">
        <v>82</v>
      </c>
      <c r="AY171" s="14" t="s">
        <v>122</v>
      </c>
      <c r="BE171" s="222">
        <f>IF(N171="základní",J171,0)</f>
        <v>0</v>
      </c>
      <c r="BF171" s="222">
        <f>IF(N171="snížená",J171,0)</f>
        <v>0</v>
      </c>
      <c r="BG171" s="222">
        <f>IF(N171="zákl. přenesená",J171,0)</f>
        <v>0</v>
      </c>
      <c r="BH171" s="222">
        <f>IF(N171="sníž. přenesená",J171,0)</f>
        <v>0</v>
      </c>
      <c r="BI171" s="222">
        <f>IF(N171="nulová",J171,0)</f>
        <v>0</v>
      </c>
      <c r="BJ171" s="14" t="s">
        <v>80</v>
      </c>
      <c r="BK171" s="222">
        <f>ROUND(I171*H171,2)</f>
        <v>0</v>
      </c>
      <c r="BL171" s="14" t="s">
        <v>129</v>
      </c>
      <c r="BM171" s="221" t="s">
        <v>273</v>
      </c>
    </row>
    <row r="172" s="2" customFormat="1" ht="37.8" customHeight="1">
      <c r="A172" s="35"/>
      <c r="B172" s="36"/>
      <c r="C172" s="209" t="s">
        <v>274</v>
      </c>
      <c r="D172" s="209" t="s">
        <v>125</v>
      </c>
      <c r="E172" s="210" t="s">
        <v>275</v>
      </c>
      <c r="F172" s="211" t="s">
        <v>276</v>
      </c>
      <c r="G172" s="212" t="s">
        <v>128</v>
      </c>
      <c r="H172" s="213">
        <v>9</v>
      </c>
      <c r="I172" s="214"/>
      <c r="J172" s="215">
        <f>ROUND(I172*H172,2)</f>
        <v>0</v>
      </c>
      <c r="K172" s="216"/>
      <c r="L172" s="41"/>
      <c r="M172" s="217" t="s">
        <v>1</v>
      </c>
      <c r="N172" s="218" t="s">
        <v>40</v>
      </c>
      <c r="O172" s="88"/>
      <c r="P172" s="219">
        <f>O172*H172</f>
        <v>0</v>
      </c>
      <c r="Q172" s="219">
        <v>0</v>
      </c>
      <c r="R172" s="219">
        <f>Q172*H172</f>
        <v>0</v>
      </c>
      <c r="S172" s="219">
        <v>0.29499999999999998</v>
      </c>
      <c r="T172" s="220">
        <f>S172*H172</f>
        <v>2.6549999999999998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21" t="s">
        <v>129</v>
      </c>
      <c r="AT172" s="221" t="s">
        <v>125</v>
      </c>
      <c r="AU172" s="221" t="s">
        <v>82</v>
      </c>
      <c r="AY172" s="14" t="s">
        <v>122</v>
      </c>
      <c r="BE172" s="222">
        <f>IF(N172="základní",J172,0)</f>
        <v>0</v>
      </c>
      <c r="BF172" s="222">
        <f>IF(N172="snížená",J172,0)</f>
        <v>0</v>
      </c>
      <c r="BG172" s="222">
        <f>IF(N172="zákl. přenesená",J172,0)</f>
        <v>0</v>
      </c>
      <c r="BH172" s="222">
        <f>IF(N172="sníž. přenesená",J172,0)</f>
        <v>0</v>
      </c>
      <c r="BI172" s="222">
        <f>IF(N172="nulová",J172,0)</f>
        <v>0</v>
      </c>
      <c r="BJ172" s="14" t="s">
        <v>80</v>
      </c>
      <c r="BK172" s="222">
        <f>ROUND(I172*H172,2)</f>
        <v>0</v>
      </c>
      <c r="BL172" s="14" t="s">
        <v>129</v>
      </c>
      <c r="BM172" s="221" t="s">
        <v>277</v>
      </c>
    </row>
    <row r="173" s="2" customFormat="1" ht="33" customHeight="1">
      <c r="A173" s="35"/>
      <c r="B173" s="36"/>
      <c r="C173" s="209" t="s">
        <v>278</v>
      </c>
      <c r="D173" s="209" t="s">
        <v>125</v>
      </c>
      <c r="E173" s="210" t="s">
        <v>279</v>
      </c>
      <c r="F173" s="211" t="s">
        <v>280</v>
      </c>
      <c r="G173" s="212" t="s">
        <v>128</v>
      </c>
      <c r="H173" s="213">
        <v>600</v>
      </c>
      <c r="I173" s="214"/>
      <c r="J173" s="215">
        <f>ROUND(I173*H173,2)</f>
        <v>0</v>
      </c>
      <c r="K173" s="216"/>
      <c r="L173" s="41"/>
      <c r="M173" s="217" t="s">
        <v>1</v>
      </c>
      <c r="N173" s="218" t="s">
        <v>40</v>
      </c>
      <c r="O173" s="88"/>
      <c r="P173" s="219">
        <f>O173*H173</f>
        <v>0</v>
      </c>
      <c r="Q173" s="219">
        <v>0</v>
      </c>
      <c r="R173" s="219">
        <f>Q173*H173</f>
        <v>0</v>
      </c>
      <c r="S173" s="219">
        <v>0</v>
      </c>
      <c r="T173" s="220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21" t="s">
        <v>129</v>
      </c>
      <c r="AT173" s="221" t="s">
        <v>125</v>
      </c>
      <c r="AU173" s="221" t="s">
        <v>82</v>
      </c>
      <c r="AY173" s="14" t="s">
        <v>122</v>
      </c>
      <c r="BE173" s="222">
        <f>IF(N173="základní",J173,0)</f>
        <v>0</v>
      </c>
      <c r="BF173" s="222">
        <f>IF(N173="snížená",J173,0)</f>
        <v>0</v>
      </c>
      <c r="BG173" s="222">
        <f>IF(N173="zákl. přenesená",J173,0)</f>
        <v>0</v>
      </c>
      <c r="BH173" s="222">
        <f>IF(N173="sníž. přenesená",J173,0)</f>
        <v>0</v>
      </c>
      <c r="BI173" s="222">
        <f>IF(N173="nulová",J173,0)</f>
        <v>0</v>
      </c>
      <c r="BJ173" s="14" t="s">
        <v>80</v>
      </c>
      <c r="BK173" s="222">
        <f>ROUND(I173*H173,2)</f>
        <v>0</v>
      </c>
      <c r="BL173" s="14" t="s">
        <v>129</v>
      </c>
      <c r="BM173" s="221" t="s">
        <v>281</v>
      </c>
    </row>
    <row r="174" s="2" customFormat="1" ht="33" customHeight="1">
      <c r="A174" s="35"/>
      <c r="B174" s="36"/>
      <c r="C174" s="209" t="s">
        <v>282</v>
      </c>
      <c r="D174" s="209" t="s">
        <v>125</v>
      </c>
      <c r="E174" s="210" t="s">
        <v>283</v>
      </c>
      <c r="F174" s="211" t="s">
        <v>284</v>
      </c>
      <c r="G174" s="212" t="s">
        <v>128</v>
      </c>
      <c r="H174" s="213">
        <v>150</v>
      </c>
      <c r="I174" s="214"/>
      <c r="J174" s="215">
        <f>ROUND(I174*H174,2)</f>
        <v>0</v>
      </c>
      <c r="K174" s="216"/>
      <c r="L174" s="41"/>
      <c r="M174" s="217" t="s">
        <v>1</v>
      </c>
      <c r="N174" s="218" t="s">
        <v>40</v>
      </c>
      <c r="O174" s="88"/>
      <c r="P174" s="219">
        <f>O174*H174</f>
        <v>0</v>
      </c>
      <c r="Q174" s="219">
        <v>0</v>
      </c>
      <c r="R174" s="219">
        <f>Q174*H174</f>
        <v>0</v>
      </c>
      <c r="S174" s="219">
        <v>0</v>
      </c>
      <c r="T174" s="220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21" t="s">
        <v>129</v>
      </c>
      <c r="AT174" s="221" t="s">
        <v>125</v>
      </c>
      <c r="AU174" s="221" t="s">
        <v>82</v>
      </c>
      <c r="AY174" s="14" t="s">
        <v>122</v>
      </c>
      <c r="BE174" s="222">
        <f>IF(N174="základní",J174,0)</f>
        <v>0</v>
      </c>
      <c r="BF174" s="222">
        <f>IF(N174="snížená",J174,0)</f>
        <v>0</v>
      </c>
      <c r="BG174" s="222">
        <f>IF(N174="zákl. přenesená",J174,0)</f>
        <v>0</v>
      </c>
      <c r="BH174" s="222">
        <f>IF(N174="sníž. přenesená",J174,0)</f>
        <v>0</v>
      </c>
      <c r="BI174" s="222">
        <f>IF(N174="nulová",J174,0)</f>
        <v>0</v>
      </c>
      <c r="BJ174" s="14" t="s">
        <v>80</v>
      </c>
      <c r="BK174" s="222">
        <f>ROUND(I174*H174,2)</f>
        <v>0</v>
      </c>
      <c r="BL174" s="14" t="s">
        <v>129</v>
      </c>
      <c r="BM174" s="221" t="s">
        <v>285</v>
      </c>
    </row>
    <row r="175" s="12" customFormat="1" ht="22.8" customHeight="1">
      <c r="A175" s="12"/>
      <c r="B175" s="193"/>
      <c r="C175" s="194"/>
      <c r="D175" s="195" t="s">
        <v>74</v>
      </c>
      <c r="E175" s="207" t="s">
        <v>286</v>
      </c>
      <c r="F175" s="207" t="s">
        <v>287</v>
      </c>
      <c r="G175" s="194"/>
      <c r="H175" s="194"/>
      <c r="I175" s="197"/>
      <c r="J175" s="208">
        <f>BK175</f>
        <v>0</v>
      </c>
      <c r="K175" s="194"/>
      <c r="L175" s="199"/>
      <c r="M175" s="200"/>
      <c r="N175" s="201"/>
      <c r="O175" s="201"/>
      <c r="P175" s="202">
        <f>SUM(P176:P179)</f>
        <v>0</v>
      </c>
      <c r="Q175" s="201"/>
      <c r="R175" s="202">
        <f>SUM(R176:R179)</f>
        <v>0</v>
      </c>
      <c r="S175" s="201"/>
      <c r="T175" s="203">
        <f>SUM(T176:T179)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04" t="s">
        <v>80</v>
      </c>
      <c r="AT175" s="205" t="s">
        <v>74</v>
      </c>
      <c r="AU175" s="205" t="s">
        <v>80</v>
      </c>
      <c r="AY175" s="204" t="s">
        <v>122</v>
      </c>
      <c r="BK175" s="206">
        <f>SUM(BK176:BK179)</f>
        <v>0</v>
      </c>
    </row>
    <row r="176" s="2" customFormat="1" ht="24.15" customHeight="1">
      <c r="A176" s="35"/>
      <c r="B176" s="36"/>
      <c r="C176" s="209" t="s">
        <v>288</v>
      </c>
      <c r="D176" s="209" t="s">
        <v>125</v>
      </c>
      <c r="E176" s="210" t="s">
        <v>289</v>
      </c>
      <c r="F176" s="211" t="s">
        <v>290</v>
      </c>
      <c r="G176" s="212" t="s">
        <v>167</v>
      </c>
      <c r="H176" s="213">
        <v>3.593</v>
      </c>
      <c r="I176" s="214"/>
      <c r="J176" s="215">
        <f>ROUND(I176*H176,2)</f>
        <v>0</v>
      </c>
      <c r="K176" s="216"/>
      <c r="L176" s="41"/>
      <c r="M176" s="217" t="s">
        <v>1</v>
      </c>
      <c r="N176" s="218" t="s">
        <v>40</v>
      </c>
      <c r="O176" s="88"/>
      <c r="P176" s="219">
        <f>O176*H176</f>
        <v>0</v>
      </c>
      <c r="Q176" s="219">
        <v>0</v>
      </c>
      <c r="R176" s="219">
        <f>Q176*H176</f>
        <v>0</v>
      </c>
      <c r="S176" s="219">
        <v>0</v>
      </c>
      <c r="T176" s="220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21" t="s">
        <v>129</v>
      </c>
      <c r="AT176" s="221" t="s">
        <v>125</v>
      </c>
      <c r="AU176" s="221" t="s">
        <v>82</v>
      </c>
      <c r="AY176" s="14" t="s">
        <v>122</v>
      </c>
      <c r="BE176" s="222">
        <f>IF(N176="základní",J176,0)</f>
        <v>0</v>
      </c>
      <c r="BF176" s="222">
        <f>IF(N176="snížená",J176,0)</f>
        <v>0</v>
      </c>
      <c r="BG176" s="222">
        <f>IF(N176="zákl. přenesená",J176,0)</f>
        <v>0</v>
      </c>
      <c r="BH176" s="222">
        <f>IF(N176="sníž. přenesená",J176,0)</f>
        <v>0</v>
      </c>
      <c r="BI176" s="222">
        <f>IF(N176="nulová",J176,0)</f>
        <v>0</v>
      </c>
      <c r="BJ176" s="14" t="s">
        <v>80</v>
      </c>
      <c r="BK176" s="222">
        <f>ROUND(I176*H176,2)</f>
        <v>0</v>
      </c>
      <c r="BL176" s="14" t="s">
        <v>129</v>
      </c>
      <c r="BM176" s="221" t="s">
        <v>291</v>
      </c>
    </row>
    <row r="177" s="2" customFormat="1" ht="24.15" customHeight="1">
      <c r="A177" s="35"/>
      <c r="B177" s="36"/>
      <c r="C177" s="209" t="s">
        <v>292</v>
      </c>
      <c r="D177" s="209" t="s">
        <v>125</v>
      </c>
      <c r="E177" s="210" t="s">
        <v>293</v>
      </c>
      <c r="F177" s="211" t="s">
        <v>294</v>
      </c>
      <c r="G177" s="212" t="s">
        <v>167</v>
      </c>
      <c r="H177" s="213">
        <v>3.593</v>
      </c>
      <c r="I177" s="214"/>
      <c r="J177" s="215">
        <f>ROUND(I177*H177,2)</f>
        <v>0</v>
      </c>
      <c r="K177" s="216"/>
      <c r="L177" s="41"/>
      <c r="M177" s="217" t="s">
        <v>1</v>
      </c>
      <c r="N177" s="218" t="s">
        <v>40</v>
      </c>
      <c r="O177" s="88"/>
      <c r="P177" s="219">
        <f>O177*H177</f>
        <v>0</v>
      </c>
      <c r="Q177" s="219">
        <v>0</v>
      </c>
      <c r="R177" s="219">
        <f>Q177*H177</f>
        <v>0</v>
      </c>
      <c r="S177" s="219">
        <v>0</v>
      </c>
      <c r="T177" s="220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21" t="s">
        <v>129</v>
      </c>
      <c r="AT177" s="221" t="s">
        <v>125</v>
      </c>
      <c r="AU177" s="221" t="s">
        <v>82</v>
      </c>
      <c r="AY177" s="14" t="s">
        <v>122</v>
      </c>
      <c r="BE177" s="222">
        <f>IF(N177="základní",J177,0)</f>
        <v>0</v>
      </c>
      <c r="BF177" s="222">
        <f>IF(N177="snížená",J177,0)</f>
        <v>0</v>
      </c>
      <c r="BG177" s="222">
        <f>IF(N177="zákl. přenesená",J177,0)</f>
        <v>0</v>
      </c>
      <c r="BH177" s="222">
        <f>IF(N177="sníž. přenesená",J177,0)</f>
        <v>0</v>
      </c>
      <c r="BI177" s="222">
        <f>IF(N177="nulová",J177,0)</f>
        <v>0</v>
      </c>
      <c r="BJ177" s="14" t="s">
        <v>80</v>
      </c>
      <c r="BK177" s="222">
        <f>ROUND(I177*H177,2)</f>
        <v>0</v>
      </c>
      <c r="BL177" s="14" t="s">
        <v>129</v>
      </c>
      <c r="BM177" s="221" t="s">
        <v>295</v>
      </c>
    </row>
    <row r="178" s="2" customFormat="1" ht="24.15" customHeight="1">
      <c r="A178" s="35"/>
      <c r="B178" s="36"/>
      <c r="C178" s="209" t="s">
        <v>296</v>
      </c>
      <c r="D178" s="209" t="s">
        <v>125</v>
      </c>
      <c r="E178" s="210" t="s">
        <v>297</v>
      </c>
      <c r="F178" s="211" t="s">
        <v>298</v>
      </c>
      <c r="G178" s="212" t="s">
        <v>167</v>
      </c>
      <c r="H178" s="213">
        <v>3.593</v>
      </c>
      <c r="I178" s="214"/>
      <c r="J178" s="215">
        <f>ROUND(I178*H178,2)</f>
        <v>0</v>
      </c>
      <c r="K178" s="216"/>
      <c r="L178" s="41"/>
      <c r="M178" s="217" t="s">
        <v>1</v>
      </c>
      <c r="N178" s="218" t="s">
        <v>40</v>
      </c>
      <c r="O178" s="88"/>
      <c r="P178" s="219">
        <f>O178*H178</f>
        <v>0</v>
      </c>
      <c r="Q178" s="219">
        <v>0</v>
      </c>
      <c r="R178" s="219">
        <f>Q178*H178</f>
        <v>0</v>
      </c>
      <c r="S178" s="219">
        <v>0</v>
      </c>
      <c r="T178" s="220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21" t="s">
        <v>129</v>
      </c>
      <c r="AT178" s="221" t="s">
        <v>125</v>
      </c>
      <c r="AU178" s="221" t="s">
        <v>82</v>
      </c>
      <c r="AY178" s="14" t="s">
        <v>122</v>
      </c>
      <c r="BE178" s="222">
        <f>IF(N178="základní",J178,0)</f>
        <v>0</v>
      </c>
      <c r="BF178" s="222">
        <f>IF(N178="snížená",J178,0)</f>
        <v>0</v>
      </c>
      <c r="BG178" s="222">
        <f>IF(N178="zákl. přenesená",J178,0)</f>
        <v>0</v>
      </c>
      <c r="BH178" s="222">
        <f>IF(N178="sníž. přenesená",J178,0)</f>
        <v>0</v>
      </c>
      <c r="BI178" s="222">
        <f>IF(N178="nulová",J178,0)</f>
        <v>0</v>
      </c>
      <c r="BJ178" s="14" t="s">
        <v>80</v>
      </c>
      <c r="BK178" s="222">
        <f>ROUND(I178*H178,2)</f>
        <v>0</v>
      </c>
      <c r="BL178" s="14" t="s">
        <v>129</v>
      </c>
      <c r="BM178" s="221" t="s">
        <v>299</v>
      </c>
    </row>
    <row r="179" s="2" customFormat="1" ht="33" customHeight="1">
      <c r="A179" s="35"/>
      <c r="B179" s="36"/>
      <c r="C179" s="209" t="s">
        <v>300</v>
      </c>
      <c r="D179" s="209" t="s">
        <v>125</v>
      </c>
      <c r="E179" s="210" t="s">
        <v>301</v>
      </c>
      <c r="F179" s="211" t="s">
        <v>302</v>
      </c>
      <c r="G179" s="212" t="s">
        <v>167</v>
      </c>
      <c r="H179" s="213">
        <v>3.593</v>
      </c>
      <c r="I179" s="214"/>
      <c r="J179" s="215">
        <f>ROUND(I179*H179,2)</f>
        <v>0</v>
      </c>
      <c r="K179" s="216"/>
      <c r="L179" s="41"/>
      <c r="M179" s="217" t="s">
        <v>1</v>
      </c>
      <c r="N179" s="218" t="s">
        <v>40</v>
      </c>
      <c r="O179" s="88"/>
      <c r="P179" s="219">
        <f>O179*H179</f>
        <v>0</v>
      </c>
      <c r="Q179" s="219">
        <v>0</v>
      </c>
      <c r="R179" s="219">
        <f>Q179*H179</f>
        <v>0</v>
      </c>
      <c r="S179" s="219">
        <v>0</v>
      </c>
      <c r="T179" s="220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21" t="s">
        <v>129</v>
      </c>
      <c r="AT179" s="221" t="s">
        <v>125</v>
      </c>
      <c r="AU179" s="221" t="s">
        <v>82</v>
      </c>
      <c r="AY179" s="14" t="s">
        <v>122</v>
      </c>
      <c r="BE179" s="222">
        <f>IF(N179="základní",J179,0)</f>
        <v>0</v>
      </c>
      <c r="BF179" s="222">
        <f>IF(N179="snížená",J179,0)</f>
        <v>0</v>
      </c>
      <c r="BG179" s="222">
        <f>IF(N179="zákl. přenesená",J179,0)</f>
        <v>0</v>
      </c>
      <c r="BH179" s="222">
        <f>IF(N179="sníž. přenesená",J179,0)</f>
        <v>0</v>
      </c>
      <c r="BI179" s="222">
        <f>IF(N179="nulová",J179,0)</f>
        <v>0</v>
      </c>
      <c r="BJ179" s="14" t="s">
        <v>80</v>
      </c>
      <c r="BK179" s="222">
        <f>ROUND(I179*H179,2)</f>
        <v>0</v>
      </c>
      <c r="BL179" s="14" t="s">
        <v>129</v>
      </c>
      <c r="BM179" s="221" t="s">
        <v>303</v>
      </c>
    </row>
    <row r="180" s="12" customFormat="1" ht="25.92" customHeight="1">
      <c r="A180" s="12"/>
      <c r="B180" s="193"/>
      <c r="C180" s="194"/>
      <c r="D180" s="195" t="s">
        <v>74</v>
      </c>
      <c r="E180" s="196" t="s">
        <v>304</v>
      </c>
      <c r="F180" s="196" t="s">
        <v>305</v>
      </c>
      <c r="G180" s="194"/>
      <c r="H180" s="194"/>
      <c r="I180" s="197"/>
      <c r="J180" s="198">
        <f>BK180</f>
        <v>0</v>
      </c>
      <c r="K180" s="194"/>
      <c r="L180" s="199"/>
      <c r="M180" s="200"/>
      <c r="N180" s="201"/>
      <c r="O180" s="201"/>
      <c r="P180" s="202">
        <f>P181+P188+P197</f>
        <v>0</v>
      </c>
      <c r="Q180" s="201"/>
      <c r="R180" s="202">
        <f>R181+R188+R197</f>
        <v>0.66187999999999991</v>
      </c>
      <c r="S180" s="201"/>
      <c r="T180" s="203">
        <f>T181+T188+T197</f>
        <v>0.57800000000000007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04" t="s">
        <v>82</v>
      </c>
      <c r="AT180" s="205" t="s">
        <v>74</v>
      </c>
      <c r="AU180" s="205" t="s">
        <v>75</v>
      </c>
      <c r="AY180" s="204" t="s">
        <v>122</v>
      </c>
      <c r="BK180" s="206">
        <f>BK181+BK188+BK197</f>
        <v>0</v>
      </c>
    </row>
    <row r="181" s="12" customFormat="1" ht="22.8" customHeight="1">
      <c r="A181" s="12"/>
      <c r="B181" s="193"/>
      <c r="C181" s="194"/>
      <c r="D181" s="195" t="s">
        <v>74</v>
      </c>
      <c r="E181" s="207" t="s">
        <v>306</v>
      </c>
      <c r="F181" s="207" t="s">
        <v>307</v>
      </c>
      <c r="G181" s="194"/>
      <c r="H181" s="194"/>
      <c r="I181" s="197"/>
      <c r="J181" s="208">
        <f>BK181</f>
        <v>0</v>
      </c>
      <c r="K181" s="194"/>
      <c r="L181" s="199"/>
      <c r="M181" s="200"/>
      <c r="N181" s="201"/>
      <c r="O181" s="201"/>
      <c r="P181" s="202">
        <f>SUM(P182:P187)</f>
        <v>0</v>
      </c>
      <c r="Q181" s="201"/>
      <c r="R181" s="202">
        <f>SUM(R182:R187)</f>
        <v>0.024209999999999999</v>
      </c>
      <c r="S181" s="201"/>
      <c r="T181" s="203">
        <f>SUM(T182:T187)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04" t="s">
        <v>82</v>
      </c>
      <c r="AT181" s="205" t="s">
        <v>74</v>
      </c>
      <c r="AU181" s="205" t="s">
        <v>80</v>
      </c>
      <c r="AY181" s="204" t="s">
        <v>122</v>
      </c>
      <c r="BK181" s="206">
        <f>SUM(BK182:BK187)</f>
        <v>0</v>
      </c>
    </row>
    <row r="182" s="2" customFormat="1" ht="24.15" customHeight="1">
      <c r="A182" s="35"/>
      <c r="B182" s="36"/>
      <c r="C182" s="209" t="s">
        <v>308</v>
      </c>
      <c r="D182" s="209" t="s">
        <v>125</v>
      </c>
      <c r="E182" s="210" t="s">
        <v>309</v>
      </c>
      <c r="F182" s="211" t="s">
        <v>310</v>
      </c>
      <c r="G182" s="212" t="s">
        <v>186</v>
      </c>
      <c r="H182" s="213">
        <v>20</v>
      </c>
      <c r="I182" s="214"/>
      <c r="J182" s="215">
        <f>ROUND(I182*H182,2)</f>
        <v>0</v>
      </c>
      <c r="K182" s="216"/>
      <c r="L182" s="41"/>
      <c r="M182" s="217" t="s">
        <v>1</v>
      </c>
      <c r="N182" s="218" t="s">
        <v>40</v>
      </c>
      <c r="O182" s="88"/>
      <c r="P182" s="219">
        <f>O182*H182</f>
        <v>0</v>
      </c>
      <c r="Q182" s="219">
        <v>0</v>
      </c>
      <c r="R182" s="219">
        <f>Q182*H182</f>
        <v>0</v>
      </c>
      <c r="S182" s="219">
        <v>0</v>
      </c>
      <c r="T182" s="220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21" t="s">
        <v>311</v>
      </c>
      <c r="AT182" s="221" t="s">
        <v>125</v>
      </c>
      <c r="AU182" s="221" t="s">
        <v>82</v>
      </c>
      <c r="AY182" s="14" t="s">
        <v>122</v>
      </c>
      <c r="BE182" s="222">
        <f>IF(N182="základní",J182,0)</f>
        <v>0</v>
      </c>
      <c r="BF182" s="222">
        <f>IF(N182="snížená",J182,0)</f>
        <v>0</v>
      </c>
      <c r="BG182" s="222">
        <f>IF(N182="zákl. přenesená",J182,0)</f>
        <v>0</v>
      </c>
      <c r="BH182" s="222">
        <f>IF(N182="sníž. přenesená",J182,0)</f>
        <v>0</v>
      </c>
      <c r="BI182" s="222">
        <f>IF(N182="nulová",J182,0)</f>
        <v>0</v>
      </c>
      <c r="BJ182" s="14" t="s">
        <v>80</v>
      </c>
      <c r="BK182" s="222">
        <f>ROUND(I182*H182,2)</f>
        <v>0</v>
      </c>
      <c r="BL182" s="14" t="s">
        <v>311</v>
      </c>
      <c r="BM182" s="221" t="s">
        <v>312</v>
      </c>
    </row>
    <row r="183" s="2" customFormat="1" ht="16.5" customHeight="1">
      <c r="A183" s="35"/>
      <c r="B183" s="36"/>
      <c r="C183" s="223" t="s">
        <v>313</v>
      </c>
      <c r="D183" s="223" t="s">
        <v>174</v>
      </c>
      <c r="E183" s="224" t="s">
        <v>314</v>
      </c>
      <c r="F183" s="225" t="s">
        <v>315</v>
      </c>
      <c r="G183" s="226" t="s">
        <v>206</v>
      </c>
      <c r="H183" s="227">
        <v>20</v>
      </c>
      <c r="I183" s="228"/>
      <c r="J183" s="229">
        <f>ROUND(I183*H183,2)</f>
        <v>0</v>
      </c>
      <c r="K183" s="230"/>
      <c r="L183" s="231"/>
      <c r="M183" s="232" t="s">
        <v>1</v>
      </c>
      <c r="N183" s="233" t="s">
        <v>40</v>
      </c>
      <c r="O183" s="88"/>
      <c r="P183" s="219">
        <f>O183*H183</f>
        <v>0</v>
      </c>
      <c r="Q183" s="219">
        <v>0.001</v>
      </c>
      <c r="R183" s="219">
        <f>Q183*H183</f>
        <v>0.02</v>
      </c>
      <c r="S183" s="219">
        <v>0</v>
      </c>
      <c r="T183" s="220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21" t="s">
        <v>316</v>
      </c>
      <c r="AT183" s="221" t="s">
        <v>174</v>
      </c>
      <c r="AU183" s="221" t="s">
        <v>82</v>
      </c>
      <c r="AY183" s="14" t="s">
        <v>122</v>
      </c>
      <c r="BE183" s="222">
        <f>IF(N183="základní",J183,0)</f>
        <v>0</v>
      </c>
      <c r="BF183" s="222">
        <f>IF(N183="snížená",J183,0)</f>
        <v>0</v>
      </c>
      <c r="BG183" s="222">
        <f>IF(N183="zákl. přenesená",J183,0)</f>
        <v>0</v>
      </c>
      <c r="BH183" s="222">
        <f>IF(N183="sníž. přenesená",J183,0)</f>
        <v>0</v>
      </c>
      <c r="BI183" s="222">
        <f>IF(N183="nulová",J183,0)</f>
        <v>0</v>
      </c>
      <c r="BJ183" s="14" t="s">
        <v>80</v>
      </c>
      <c r="BK183" s="222">
        <f>ROUND(I183*H183,2)</f>
        <v>0</v>
      </c>
      <c r="BL183" s="14" t="s">
        <v>311</v>
      </c>
      <c r="BM183" s="221" t="s">
        <v>317</v>
      </c>
    </row>
    <row r="184" s="2" customFormat="1" ht="24.15" customHeight="1">
      <c r="A184" s="35"/>
      <c r="B184" s="36"/>
      <c r="C184" s="209" t="s">
        <v>318</v>
      </c>
      <c r="D184" s="209" t="s">
        <v>125</v>
      </c>
      <c r="E184" s="210" t="s">
        <v>319</v>
      </c>
      <c r="F184" s="211" t="s">
        <v>320</v>
      </c>
      <c r="G184" s="212" t="s">
        <v>186</v>
      </c>
      <c r="H184" s="213">
        <v>2</v>
      </c>
      <c r="I184" s="214"/>
      <c r="J184" s="215">
        <f>ROUND(I184*H184,2)</f>
        <v>0</v>
      </c>
      <c r="K184" s="216"/>
      <c r="L184" s="41"/>
      <c r="M184" s="217" t="s">
        <v>1</v>
      </c>
      <c r="N184" s="218" t="s">
        <v>40</v>
      </c>
      <c r="O184" s="88"/>
      <c r="P184" s="219">
        <f>O184*H184</f>
        <v>0</v>
      </c>
      <c r="Q184" s="219">
        <v>0</v>
      </c>
      <c r="R184" s="219">
        <f>Q184*H184</f>
        <v>0</v>
      </c>
      <c r="S184" s="219">
        <v>0</v>
      </c>
      <c r="T184" s="220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21" t="s">
        <v>311</v>
      </c>
      <c r="AT184" s="221" t="s">
        <v>125</v>
      </c>
      <c r="AU184" s="221" t="s">
        <v>82</v>
      </c>
      <c r="AY184" s="14" t="s">
        <v>122</v>
      </c>
      <c r="BE184" s="222">
        <f>IF(N184="základní",J184,0)</f>
        <v>0</v>
      </c>
      <c r="BF184" s="222">
        <f>IF(N184="snížená",J184,0)</f>
        <v>0</v>
      </c>
      <c r="BG184" s="222">
        <f>IF(N184="zákl. přenesená",J184,0)</f>
        <v>0</v>
      </c>
      <c r="BH184" s="222">
        <f>IF(N184="sníž. přenesená",J184,0)</f>
        <v>0</v>
      </c>
      <c r="BI184" s="222">
        <f>IF(N184="nulová",J184,0)</f>
        <v>0</v>
      </c>
      <c r="BJ184" s="14" t="s">
        <v>80</v>
      </c>
      <c r="BK184" s="222">
        <f>ROUND(I184*H184,2)</f>
        <v>0</v>
      </c>
      <c r="BL184" s="14" t="s">
        <v>311</v>
      </c>
      <c r="BM184" s="221" t="s">
        <v>321</v>
      </c>
    </row>
    <row r="185" s="2" customFormat="1" ht="16.5" customHeight="1">
      <c r="A185" s="35"/>
      <c r="B185" s="36"/>
      <c r="C185" s="223" t="s">
        <v>322</v>
      </c>
      <c r="D185" s="223" t="s">
        <v>174</v>
      </c>
      <c r="E185" s="224" t="s">
        <v>323</v>
      </c>
      <c r="F185" s="225" t="s">
        <v>324</v>
      </c>
      <c r="G185" s="226" t="s">
        <v>206</v>
      </c>
      <c r="H185" s="227">
        <v>2</v>
      </c>
      <c r="I185" s="228"/>
      <c r="J185" s="229">
        <f>ROUND(I185*H185,2)</f>
        <v>0</v>
      </c>
      <c r="K185" s="230"/>
      <c r="L185" s="231"/>
      <c r="M185" s="232" t="s">
        <v>1</v>
      </c>
      <c r="N185" s="233" t="s">
        <v>40</v>
      </c>
      <c r="O185" s="88"/>
      <c r="P185" s="219">
        <f>O185*H185</f>
        <v>0</v>
      </c>
      <c r="Q185" s="219">
        <v>0.001</v>
      </c>
      <c r="R185" s="219">
        <f>Q185*H185</f>
        <v>0.002</v>
      </c>
      <c r="S185" s="219">
        <v>0</v>
      </c>
      <c r="T185" s="220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21" t="s">
        <v>316</v>
      </c>
      <c r="AT185" s="221" t="s">
        <v>174</v>
      </c>
      <c r="AU185" s="221" t="s">
        <v>82</v>
      </c>
      <c r="AY185" s="14" t="s">
        <v>122</v>
      </c>
      <c r="BE185" s="222">
        <f>IF(N185="základní",J185,0)</f>
        <v>0</v>
      </c>
      <c r="BF185" s="222">
        <f>IF(N185="snížená",J185,0)</f>
        <v>0</v>
      </c>
      <c r="BG185" s="222">
        <f>IF(N185="zákl. přenesená",J185,0)</f>
        <v>0</v>
      </c>
      <c r="BH185" s="222">
        <f>IF(N185="sníž. přenesená",J185,0)</f>
        <v>0</v>
      </c>
      <c r="BI185" s="222">
        <f>IF(N185="nulová",J185,0)</f>
        <v>0</v>
      </c>
      <c r="BJ185" s="14" t="s">
        <v>80</v>
      </c>
      <c r="BK185" s="222">
        <f>ROUND(I185*H185,2)</f>
        <v>0</v>
      </c>
      <c r="BL185" s="14" t="s">
        <v>311</v>
      </c>
      <c r="BM185" s="221" t="s">
        <v>325</v>
      </c>
    </row>
    <row r="186" s="2" customFormat="1" ht="24.15" customHeight="1">
      <c r="A186" s="35"/>
      <c r="B186" s="36"/>
      <c r="C186" s="209" t="s">
        <v>326</v>
      </c>
      <c r="D186" s="209" t="s">
        <v>125</v>
      </c>
      <c r="E186" s="210" t="s">
        <v>327</v>
      </c>
      <c r="F186" s="211" t="s">
        <v>328</v>
      </c>
      <c r="G186" s="212" t="s">
        <v>329</v>
      </c>
      <c r="H186" s="213">
        <v>1</v>
      </c>
      <c r="I186" s="214"/>
      <c r="J186" s="215">
        <f>ROUND(I186*H186,2)</f>
        <v>0</v>
      </c>
      <c r="K186" s="216"/>
      <c r="L186" s="41"/>
      <c r="M186" s="217" t="s">
        <v>1</v>
      </c>
      <c r="N186" s="218" t="s">
        <v>40</v>
      </c>
      <c r="O186" s="88"/>
      <c r="P186" s="219">
        <f>O186*H186</f>
        <v>0</v>
      </c>
      <c r="Q186" s="219">
        <v>0</v>
      </c>
      <c r="R186" s="219">
        <f>Q186*H186</f>
        <v>0</v>
      </c>
      <c r="S186" s="219">
        <v>0</v>
      </c>
      <c r="T186" s="220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21" t="s">
        <v>311</v>
      </c>
      <c r="AT186" s="221" t="s">
        <v>125</v>
      </c>
      <c r="AU186" s="221" t="s">
        <v>82</v>
      </c>
      <c r="AY186" s="14" t="s">
        <v>122</v>
      </c>
      <c r="BE186" s="222">
        <f>IF(N186="základní",J186,0)</f>
        <v>0</v>
      </c>
      <c r="BF186" s="222">
        <f>IF(N186="snížená",J186,0)</f>
        <v>0</v>
      </c>
      <c r="BG186" s="222">
        <f>IF(N186="zákl. přenesená",J186,0)</f>
        <v>0</v>
      </c>
      <c r="BH186" s="222">
        <f>IF(N186="sníž. přenesená",J186,0)</f>
        <v>0</v>
      </c>
      <c r="BI186" s="222">
        <f>IF(N186="nulová",J186,0)</f>
        <v>0</v>
      </c>
      <c r="BJ186" s="14" t="s">
        <v>80</v>
      </c>
      <c r="BK186" s="222">
        <f>ROUND(I186*H186,2)</f>
        <v>0</v>
      </c>
      <c r="BL186" s="14" t="s">
        <v>311</v>
      </c>
      <c r="BM186" s="221" t="s">
        <v>330</v>
      </c>
    </row>
    <row r="187" s="2" customFormat="1" ht="21.75" customHeight="1">
      <c r="A187" s="35"/>
      <c r="B187" s="36"/>
      <c r="C187" s="223" t="s">
        <v>331</v>
      </c>
      <c r="D187" s="223" t="s">
        <v>174</v>
      </c>
      <c r="E187" s="224" t="s">
        <v>332</v>
      </c>
      <c r="F187" s="225" t="s">
        <v>333</v>
      </c>
      <c r="G187" s="226" t="s">
        <v>329</v>
      </c>
      <c r="H187" s="227">
        <v>1</v>
      </c>
      <c r="I187" s="228"/>
      <c r="J187" s="229">
        <f>ROUND(I187*H187,2)</f>
        <v>0</v>
      </c>
      <c r="K187" s="230"/>
      <c r="L187" s="231"/>
      <c r="M187" s="232" t="s">
        <v>1</v>
      </c>
      <c r="N187" s="233" t="s">
        <v>40</v>
      </c>
      <c r="O187" s="88"/>
      <c r="P187" s="219">
        <f>O187*H187</f>
        <v>0</v>
      </c>
      <c r="Q187" s="219">
        <v>0.0022100000000000002</v>
      </c>
      <c r="R187" s="219">
        <f>Q187*H187</f>
        <v>0.0022100000000000002</v>
      </c>
      <c r="S187" s="219">
        <v>0</v>
      </c>
      <c r="T187" s="220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21" t="s">
        <v>316</v>
      </c>
      <c r="AT187" s="221" t="s">
        <v>174</v>
      </c>
      <c r="AU187" s="221" t="s">
        <v>82</v>
      </c>
      <c r="AY187" s="14" t="s">
        <v>122</v>
      </c>
      <c r="BE187" s="222">
        <f>IF(N187="základní",J187,0)</f>
        <v>0</v>
      </c>
      <c r="BF187" s="222">
        <f>IF(N187="snížená",J187,0)</f>
        <v>0</v>
      </c>
      <c r="BG187" s="222">
        <f>IF(N187="zákl. přenesená",J187,0)</f>
        <v>0</v>
      </c>
      <c r="BH187" s="222">
        <f>IF(N187="sníž. přenesená",J187,0)</f>
        <v>0</v>
      </c>
      <c r="BI187" s="222">
        <f>IF(N187="nulová",J187,0)</f>
        <v>0</v>
      </c>
      <c r="BJ187" s="14" t="s">
        <v>80</v>
      </c>
      <c r="BK187" s="222">
        <f>ROUND(I187*H187,2)</f>
        <v>0</v>
      </c>
      <c r="BL187" s="14" t="s">
        <v>311</v>
      </c>
      <c r="BM187" s="221" t="s">
        <v>334</v>
      </c>
    </row>
    <row r="188" s="12" customFormat="1" ht="22.8" customHeight="1">
      <c r="A188" s="12"/>
      <c r="B188" s="193"/>
      <c r="C188" s="194"/>
      <c r="D188" s="195" t="s">
        <v>74</v>
      </c>
      <c r="E188" s="207" t="s">
        <v>177</v>
      </c>
      <c r="F188" s="207" t="s">
        <v>335</v>
      </c>
      <c r="G188" s="194"/>
      <c r="H188" s="194"/>
      <c r="I188" s="197"/>
      <c r="J188" s="208">
        <f>BK188</f>
        <v>0</v>
      </c>
      <c r="K188" s="194"/>
      <c r="L188" s="199"/>
      <c r="M188" s="200"/>
      <c r="N188" s="201"/>
      <c r="O188" s="201"/>
      <c r="P188" s="202">
        <f>SUM(P189:P196)</f>
        <v>0</v>
      </c>
      <c r="Q188" s="201"/>
      <c r="R188" s="202">
        <f>SUM(R189:R196)</f>
        <v>0.63766999999999996</v>
      </c>
      <c r="S188" s="201"/>
      <c r="T188" s="203">
        <f>SUM(T189:T196)</f>
        <v>0.57800000000000007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04" t="s">
        <v>80</v>
      </c>
      <c r="AT188" s="205" t="s">
        <v>74</v>
      </c>
      <c r="AU188" s="205" t="s">
        <v>80</v>
      </c>
      <c r="AY188" s="204" t="s">
        <v>122</v>
      </c>
      <c r="BK188" s="206">
        <f>SUM(BK189:BK196)</f>
        <v>0</v>
      </c>
    </row>
    <row r="189" s="2" customFormat="1" ht="33" customHeight="1">
      <c r="A189" s="35"/>
      <c r="B189" s="36"/>
      <c r="C189" s="209" t="s">
        <v>336</v>
      </c>
      <c r="D189" s="209" t="s">
        <v>125</v>
      </c>
      <c r="E189" s="210" t="s">
        <v>337</v>
      </c>
      <c r="F189" s="211" t="s">
        <v>338</v>
      </c>
      <c r="G189" s="212" t="s">
        <v>339</v>
      </c>
      <c r="H189" s="213">
        <v>1</v>
      </c>
      <c r="I189" s="214"/>
      <c r="J189" s="215">
        <f>ROUND(I189*H189,2)</f>
        <v>0</v>
      </c>
      <c r="K189" s="216"/>
      <c r="L189" s="41"/>
      <c r="M189" s="217" t="s">
        <v>1</v>
      </c>
      <c r="N189" s="218" t="s">
        <v>40</v>
      </c>
      <c r="O189" s="88"/>
      <c r="P189" s="219">
        <f>O189*H189</f>
        <v>0</v>
      </c>
      <c r="Q189" s="219">
        <v>0</v>
      </c>
      <c r="R189" s="219">
        <f>Q189*H189</f>
        <v>0</v>
      </c>
      <c r="S189" s="219">
        <v>0</v>
      </c>
      <c r="T189" s="220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21" t="s">
        <v>129</v>
      </c>
      <c r="AT189" s="221" t="s">
        <v>125</v>
      </c>
      <c r="AU189" s="221" t="s">
        <v>82</v>
      </c>
      <c r="AY189" s="14" t="s">
        <v>122</v>
      </c>
      <c r="BE189" s="222">
        <f>IF(N189="základní",J189,0)</f>
        <v>0</v>
      </c>
      <c r="BF189" s="222">
        <f>IF(N189="snížená",J189,0)</f>
        <v>0</v>
      </c>
      <c r="BG189" s="222">
        <f>IF(N189="zákl. přenesená",J189,0)</f>
        <v>0</v>
      </c>
      <c r="BH189" s="222">
        <f>IF(N189="sníž. přenesená",J189,0)</f>
        <v>0</v>
      </c>
      <c r="BI189" s="222">
        <f>IF(N189="nulová",J189,0)</f>
        <v>0</v>
      </c>
      <c r="BJ189" s="14" t="s">
        <v>80</v>
      </c>
      <c r="BK189" s="222">
        <f>ROUND(I189*H189,2)</f>
        <v>0</v>
      </c>
      <c r="BL189" s="14" t="s">
        <v>129</v>
      </c>
      <c r="BM189" s="221" t="s">
        <v>340</v>
      </c>
    </row>
    <row r="190" s="2" customFormat="1" ht="24.15" customHeight="1">
      <c r="A190" s="35"/>
      <c r="B190" s="36"/>
      <c r="C190" s="209" t="s">
        <v>341</v>
      </c>
      <c r="D190" s="209" t="s">
        <v>125</v>
      </c>
      <c r="E190" s="210" t="s">
        <v>342</v>
      </c>
      <c r="F190" s="211" t="s">
        <v>343</v>
      </c>
      <c r="G190" s="212" t="s">
        <v>339</v>
      </c>
      <c r="H190" s="213">
        <v>1</v>
      </c>
      <c r="I190" s="214"/>
      <c r="J190" s="215">
        <f>ROUND(I190*H190,2)</f>
        <v>0</v>
      </c>
      <c r="K190" s="216"/>
      <c r="L190" s="41"/>
      <c r="M190" s="217" t="s">
        <v>1</v>
      </c>
      <c r="N190" s="218" t="s">
        <v>40</v>
      </c>
      <c r="O190" s="88"/>
      <c r="P190" s="219">
        <f>O190*H190</f>
        <v>0</v>
      </c>
      <c r="Q190" s="219">
        <v>0</v>
      </c>
      <c r="R190" s="219">
        <f>Q190*H190</f>
        <v>0</v>
      </c>
      <c r="S190" s="219">
        <v>0</v>
      </c>
      <c r="T190" s="220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21" t="s">
        <v>129</v>
      </c>
      <c r="AT190" s="221" t="s">
        <v>125</v>
      </c>
      <c r="AU190" s="221" t="s">
        <v>82</v>
      </c>
      <c r="AY190" s="14" t="s">
        <v>122</v>
      </c>
      <c r="BE190" s="222">
        <f>IF(N190="základní",J190,0)</f>
        <v>0</v>
      </c>
      <c r="BF190" s="222">
        <f>IF(N190="snížená",J190,0)</f>
        <v>0</v>
      </c>
      <c r="BG190" s="222">
        <f>IF(N190="zákl. přenesená",J190,0)</f>
        <v>0</v>
      </c>
      <c r="BH190" s="222">
        <f>IF(N190="sníž. přenesená",J190,0)</f>
        <v>0</v>
      </c>
      <c r="BI190" s="222">
        <f>IF(N190="nulová",J190,0)</f>
        <v>0</v>
      </c>
      <c r="BJ190" s="14" t="s">
        <v>80</v>
      </c>
      <c r="BK190" s="222">
        <f>ROUND(I190*H190,2)</f>
        <v>0</v>
      </c>
      <c r="BL190" s="14" t="s">
        <v>129</v>
      </c>
      <c r="BM190" s="221" t="s">
        <v>344</v>
      </c>
    </row>
    <row r="191" s="2" customFormat="1" ht="33" customHeight="1">
      <c r="A191" s="35"/>
      <c r="B191" s="36"/>
      <c r="C191" s="209" t="s">
        <v>345</v>
      </c>
      <c r="D191" s="209" t="s">
        <v>125</v>
      </c>
      <c r="E191" s="210" t="s">
        <v>346</v>
      </c>
      <c r="F191" s="211" t="s">
        <v>347</v>
      </c>
      <c r="G191" s="212" t="s">
        <v>133</v>
      </c>
      <c r="H191" s="213">
        <v>0.29999999999999999</v>
      </c>
      <c r="I191" s="214"/>
      <c r="J191" s="215">
        <f>ROUND(I191*H191,2)</f>
        <v>0</v>
      </c>
      <c r="K191" s="216"/>
      <c r="L191" s="41"/>
      <c r="M191" s="217" t="s">
        <v>1</v>
      </c>
      <c r="N191" s="218" t="s">
        <v>40</v>
      </c>
      <c r="O191" s="88"/>
      <c r="P191" s="219">
        <f>O191*H191</f>
        <v>0</v>
      </c>
      <c r="Q191" s="219">
        <v>0</v>
      </c>
      <c r="R191" s="219">
        <f>Q191*H191</f>
        <v>0</v>
      </c>
      <c r="S191" s="219">
        <v>1.76</v>
      </c>
      <c r="T191" s="220">
        <f>S191*H191</f>
        <v>0.52800000000000002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21" t="s">
        <v>129</v>
      </c>
      <c r="AT191" s="221" t="s">
        <v>125</v>
      </c>
      <c r="AU191" s="221" t="s">
        <v>82</v>
      </c>
      <c r="AY191" s="14" t="s">
        <v>122</v>
      </c>
      <c r="BE191" s="222">
        <f>IF(N191="základní",J191,0)</f>
        <v>0</v>
      </c>
      <c r="BF191" s="222">
        <f>IF(N191="snížená",J191,0)</f>
        <v>0</v>
      </c>
      <c r="BG191" s="222">
        <f>IF(N191="zákl. přenesená",J191,0)</f>
        <v>0</v>
      </c>
      <c r="BH191" s="222">
        <f>IF(N191="sníž. přenesená",J191,0)</f>
        <v>0</v>
      </c>
      <c r="BI191" s="222">
        <f>IF(N191="nulová",J191,0)</f>
        <v>0</v>
      </c>
      <c r="BJ191" s="14" t="s">
        <v>80</v>
      </c>
      <c r="BK191" s="222">
        <f>ROUND(I191*H191,2)</f>
        <v>0</v>
      </c>
      <c r="BL191" s="14" t="s">
        <v>129</v>
      </c>
      <c r="BM191" s="221" t="s">
        <v>348</v>
      </c>
    </row>
    <row r="192" s="2" customFormat="1" ht="33" customHeight="1">
      <c r="A192" s="35"/>
      <c r="B192" s="36"/>
      <c r="C192" s="209" t="s">
        <v>349</v>
      </c>
      <c r="D192" s="209" t="s">
        <v>125</v>
      </c>
      <c r="E192" s="210" t="s">
        <v>350</v>
      </c>
      <c r="F192" s="211" t="s">
        <v>351</v>
      </c>
      <c r="G192" s="212" t="s">
        <v>329</v>
      </c>
      <c r="H192" s="213">
        <v>1</v>
      </c>
      <c r="I192" s="214"/>
      <c r="J192" s="215">
        <f>ROUND(I192*H192,2)</f>
        <v>0</v>
      </c>
      <c r="K192" s="216"/>
      <c r="L192" s="41"/>
      <c r="M192" s="217" t="s">
        <v>1</v>
      </c>
      <c r="N192" s="218" t="s">
        <v>40</v>
      </c>
      <c r="O192" s="88"/>
      <c r="P192" s="219">
        <f>O192*H192</f>
        <v>0</v>
      </c>
      <c r="Q192" s="219">
        <v>0</v>
      </c>
      <c r="R192" s="219">
        <f>Q192*H192</f>
        <v>0</v>
      </c>
      <c r="S192" s="219">
        <v>0.050000000000000003</v>
      </c>
      <c r="T192" s="220">
        <f>S192*H192</f>
        <v>0.050000000000000003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21" t="s">
        <v>129</v>
      </c>
      <c r="AT192" s="221" t="s">
        <v>125</v>
      </c>
      <c r="AU192" s="221" t="s">
        <v>82</v>
      </c>
      <c r="AY192" s="14" t="s">
        <v>122</v>
      </c>
      <c r="BE192" s="222">
        <f>IF(N192="základní",J192,0)</f>
        <v>0</v>
      </c>
      <c r="BF192" s="222">
        <f>IF(N192="snížená",J192,0)</f>
        <v>0</v>
      </c>
      <c r="BG192" s="222">
        <f>IF(N192="zákl. přenesená",J192,0)</f>
        <v>0</v>
      </c>
      <c r="BH192" s="222">
        <f>IF(N192="sníž. přenesená",J192,0)</f>
        <v>0</v>
      </c>
      <c r="BI192" s="222">
        <f>IF(N192="nulová",J192,0)</f>
        <v>0</v>
      </c>
      <c r="BJ192" s="14" t="s">
        <v>80</v>
      </c>
      <c r="BK192" s="222">
        <f>ROUND(I192*H192,2)</f>
        <v>0</v>
      </c>
      <c r="BL192" s="14" t="s">
        <v>129</v>
      </c>
      <c r="BM192" s="221" t="s">
        <v>352</v>
      </c>
    </row>
    <row r="193" s="2" customFormat="1" ht="24.15" customHeight="1">
      <c r="A193" s="35"/>
      <c r="B193" s="36"/>
      <c r="C193" s="209" t="s">
        <v>353</v>
      </c>
      <c r="D193" s="209" t="s">
        <v>125</v>
      </c>
      <c r="E193" s="210" t="s">
        <v>354</v>
      </c>
      <c r="F193" s="211" t="s">
        <v>355</v>
      </c>
      <c r="G193" s="212" t="s">
        <v>329</v>
      </c>
      <c r="H193" s="213">
        <v>1</v>
      </c>
      <c r="I193" s="214"/>
      <c r="J193" s="215">
        <f>ROUND(I193*H193,2)</f>
        <v>0</v>
      </c>
      <c r="K193" s="216"/>
      <c r="L193" s="41"/>
      <c r="M193" s="217" t="s">
        <v>1</v>
      </c>
      <c r="N193" s="218" t="s">
        <v>40</v>
      </c>
      <c r="O193" s="88"/>
      <c r="P193" s="219">
        <f>O193*H193</f>
        <v>0</v>
      </c>
      <c r="Q193" s="219">
        <v>0.010189999999999999</v>
      </c>
      <c r="R193" s="219">
        <f>Q193*H193</f>
        <v>0.010189999999999999</v>
      </c>
      <c r="S193" s="219">
        <v>0</v>
      </c>
      <c r="T193" s="220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21" t="s">
        <v>129</v>
      </c>
      <c r="AT193" s="221" t="s">
        <v>125</v>
      </c>
      <c r="AU193" s="221" t="s">
        <v>82</v>
      </c>
      <c r="AY193" s="14" t="s">
        <v>122</v>
      </c>
      <c r="BE193" s="222">
        <f>IF(N193="základní",J193,0)</f>
        <v>0</v>
      </c>
      <c r="BF193" s="222">
        <f>IF(N193="snížená",J193,0)</f>
        <v>0</v>
      </c>
      <c r="BG193" s="222">
        <f>IF(N193="zákl. přenesená",J193,0)</f>
        <v>0</v>
      </c>
      <c r="BH193" s="222">
        <f>IF(N193="sníž. přenesená",J193,0)</f>
        <v>0</v>
      </c>
      <c r="BI193" s="222">
        <f>IF(N193="nulová",J193,0)</f>
        <v>0</v>
      </c>
      <c r="BJ193" s="14" t="s">
        <v>80</v>
      </c>
      <c r="BK193" s="222">
        <f>ROUND(I193*H193,2)</f>
        <v>0</v>
      </c>
      <c r="BL193" s="14" t="s">
        <v>129</v>
      </c>
      <c r="BM193" s="221" t="s">
        <v>356</v>
      </c>
    </row>
    <row r="194" s="2" customFormat="1" ht="24.15" customHeight="1">
      <c r="A194" s="35"/>
      <c r="B194" s="36"/>
      <c r="C194" s="209" t="s">
        <v>357</v>
      </c>
      <c r="D194" s="209" t="s">
        <v>125</v>
      </c>
      <c r="E194" s="210" t="s">
        <v>358</v>
      </c>
      <c r="F194" s="211" t="s">
        <v>359</v>
      </c>
      <c r="G194" s="212" t="s">
        <v>329</v>
      </c>
      <c r="H194" s="213">
        <v>1</v>
      </c>
      <c r="I194" s="214"/>
      <c r="J194" s="215">
        <f>ROUND(I194*H194,2)</f>
        <v>0</v>
      </c>
      <c r="K194" s="216"/>
      <c r="L194" s="41"/>
      <c r="M194" s="217" t="s">
        <v>1</v>
      </c>
      <c r="N194" s="218" t="s">
        <v>40</v>
      </c>
      <c r="O194" s="88"/>
      <c r="P194" s="219">
        <f>O194*H194</f>
        <v>0</v>
      </c>
      <c r="Q194" s="219">
        <v>0.01248</v>
      </c>
      <c r="R194" s="219">
        <f>Q194*H194</f>
        <v>0.01248</v>
      </c>
      <c r="S194" s="219">
        <v>0</v>
      </c>
      <c r="T194" s="220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21" t="s">
        <v>129</v>
      </c>
      <c r="AT194" s="221" t="s">
        <v>125</v>
      </c>
      <c r="AU194" s="221" t="s">
        <v>82</v>
      </c>
      <c r="AY194" s="14" t="s">
        <v>122</v>
      </c>
      <c r="BE194" s="222">
        <f>IF(N194="základní",J194,0)</f>
        <v>0</v>
      </c>
      <c r="BF194" s="222">
        <f>IF(N194="snížená",J194,0)</f>
        <v>0</v>
      </c>
      <c r="BG194" s="222">
        <f>IF(N194="zákl. přenesená",J194,0)</f>
        <v>0</v>
      </c>
      <c r="BH194" s="222">
        <f>IF(N194="sníž. přenesená",J194,0)</f>
        <v>0</v>
      </c>
      <c r="BI194" s="222">
        <f>IF(N194="nulová",J194,0)</f>
        <v>0</v>
      </c>
      <c r="BJ194" s="14" t="s">
        <v>80</v>
      </c>
      <c r="BK194" s="222">
        <f>ROUND(I194*H194,2)</f>
        <v>0</v>
      </c>
      <c r="BL194" s="14" t="s">
        <v>129</v>
      </c>
      <c r="BM194" s="221" t="s">
        <v>360</v>
      </c>
    </row>
    <row r="195" s="2" customFormat="1" ht="16.5" customHeight="1">
      <c r="A195" s="35"/>
      <c r="B195" s="36"/>
      <c r="C195" s="223" t="s">
        <v>316</v>
      </c>
      <c r="D195" s="223" t="s">
        <v>174</v>
      </c>
      <c r="E195" s="224" t="s">
        <v>361</v>
      </c>
      <c r="F195" s="225" t="s">
        <v>362</v>
      </c>
      <c r="G195" s="226" t="s">
        <v>329</v>
      </c>
      <c r="H195" s="227">
        <v>1</v>
      </c>
      <c r="I195" s="228"/>
      <c r="J195" s="229">
        <f>ROUND(I195*H195,2)</f>
        <v>0</v>
      </c>
      <c r="K195" s="230"/>
      <c r="L195" s="231"/>
      <c r="M195" s="232" t="s">
        <v>1</v>
      </c>
      <c r="N195" s="233" t="s">
        <v>40</v>
      </c>
      <c r="O195" s="88"/>
      <c r="P195" s="219">
        <f>O195*H195</f>
        <v>0</v>
      </c>
      <c r="Q195" s="219">
        <v>0.185</v>
      </c>
      <c r="R195" s="219">
        <f>Q195*H195</f>
        <v>0.185</v>
      </c>
      <c r="S195" s="219">
        <v>0</v>
      </c>
      <c r="T195" s="220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21" t="s">
        <v>177</v>
      </c>
      <c r="AT195" s="221" t="s">
        <v>174</v>
      </c>
      <c r="AU195" s="221" t="s">
        <v>82</v>
      </c>
      <c r="AY195" s="14" t="s">
        <v>122</v>
      </c>
      <c r="BE195" s="222">
        <f>IF(N195="základní",J195,0)</f>
        <v>0</v>
      </c>
      <c r="BF195" s="222">
        <f>IF(N195="snížená",J195,0)</f>
        <v>0</v>
      </c>
      <c r="BG195" s="222">
        <f>IF(N195="zákl. přenesená",J195,0)</f>
        <v>0</v>
      </c>
      <c r="BH195" s="222">
        <f>IF(N195="sníž. přenesená",J195,0)</f>
        <v>0</v>
      </c>
      <c r="BI195" s="222">
        <f>IF(N195="nulová",J195,0)</f>
        <v>0</v>
      </c>
      <c r="BJ195" s="14" t="s">
        <v>80</v>
      </c>
      <c r="BK195" s="222">
        <f>ROUND(I195*H195,2)</f>
        <v>0</v>
      </c>
      <c r="BL195" s="14" t="s">
        <v>129</v>
      </c>
      <c r="BM195" s="221" t="s">
        <v>363</v>
      </c>
    </row>
    <row r="196" s="2" customFormat="1" ht="24.15" customHeight="1">
      <c r="A196" s="35"/>
      <c r="B196" s="36"/>
      <c r="C196" s="223" t="s">
        <v>364</v>
      </c>
      <c r="D196" s="223" t="s">
        <v>174</v>
      </c>
      <c r="E196" s="224" t="s">
        <v>365</v>
      </c>
      <c r="F196" s="225" t="s">
        <v>366</v>
      </c>
      <c r="G196" s="226" t="s">
        <v>329</v>
      </c>
      <c r="H196" s="227">
        <v>1</v>
      </c>
      <c r="I196" s="228"/>
      <c r="J196" s="229">
        <f>ROUND(I196*H196,2)</f>
        <v>0</v>
      </c>
      <c r="K196" s="230"/>
      <c r="L196" s="231"/>
      <c r="M196" s="232" t="s">
        <v>1</v>
      </c>
      <c r="N196" s="233" t="s">
        <v>40</v>
      </c>
      <c r="O196" s="88"/>
      <c r="P196" s="219">
        <f>O196*H196</f>
        <v>0</v>
      </c>
      <c r="Q196" s="219">
        <v>0.42999999999999999</v>
      </c>
      <c r="R196" s="219">
        <f>Q196*H196</f>
        <v>0.42999999999999999</v>
      </c>
      <c r="S196" s="219">
        <v>0</v>
      </c>
      <c r="T196" s="220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21" t="s">
        <v>177</v>
      </c>
      <c r="AT196" s="221" t="s">
        <v>174</v>
      </c>
      <c r="AU196" s="221" t="s">
        <v>82</v>
      </c>
      <c r="AY196" s="14" t="s">
        <v>122</v>
      </c>
      <c r="BE196" s="222">
        <f>IF(N196="základní",J196,0)</f>
        <v>0</v>
      </c>
      <c r="BF196" s="222">
        <f>IF(N196="snížená",J196,0)</f>
        <v>0</v>
      </c>
      <c r="BG196" s="222">
        <f>IF(N196="zákl. přenesená",J196,0)</f>
        <v>0</v>
      </c>
      <c r="BH196" s="222">
        <f>IF(N196="sníž. přenesená",J196,0)</f>
        <v>0</v>
      </c>
      <c r="BI196" s="222">
        <f>IF(N196="nulová",J196,0)</f>
        <v>0</v>
      </c>
      <c r="BJ196" s="14" t="s">
        <v>80</v>
      </c>
      <c r="BK196" s="222">
        <f>ROUND(I196*H196,2)</f>
        <v>0</v>
      </c>
      <c r="BL196" s="14" t="s">
        <v>129</v>
      </c>
      <c r="BM196" s="221" t="s">
        <v>367</v>
      </c>
    </row>
    <row r="197" s="12" customFormat="1" ht="22.8" customHeight="1">
      <c r="A197" s="12"/>
      <c r="B197" s="193"/>
      <c r="C197" s="194"/>
      <c r="D197" s="195" t="s">
        <v>74</v>
      </c>
      <c r="E197" s="207" t="s">
        <v>368</v>
      </c>
      <c r="F197" s="207" t="s">
        <v>369</v>
      </c>
      <c r="G197" s="194"/>
      <c r="H197" s="194"/>
      <c r="I197" s="197"/>
      <c r="J197" s="208">
        <f>BK197</f>
        <v>0</v>
      </c>
      <c r="K197" s="194"/>
      <c r="L197" s="199"/>
      <c r="M197" s="200"/>
      <c r="N197" s="201"/>
      <c r="O197" s="201"/>
      <c r="P197" s="202">
        <f>P198</f>
        <v>0</v>
      </c>
      <c r="Q197" s="201"/>
      <c r="R197" s="202">
        <f>R198</f>
        <v>0</v>
      </c>
      <c r="S197" s="201"/>
      <c r="T197" s="203">
        <f>T198</f>
        <v>0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204" t="s">
        <v>80</v>
      </c>
      <c r="AT197" s="205" t="s">
        <v>74</v>
      </c>
      <c r="AU197" s="205" t="s">
        <v>80</v>
      </c>
      <c r="AY197" s="204" t="s">
        <v>122</v>
      </c>
      <c r="BK197" s="206">
        <f>BK198</f>
        <v>0</v>
      </c>
    </row>
    <row r="198" s="2" customFormat="1" ht="16.5" customHeight="1">
      <c r="A198" s="35"/>
      <c r="B198" s="36"/>
      <c r="C198" s="209" t="s">
        <v>311</v>
      </c>
      <c r="D198" s="209" t="s">
        <v>125</v>
      </c>
      <c r="E198" s="210" t="s">
        <v>370</v>
      </c>
      <c r="F198" s="211" t="s">
        <v>371</v>
      </c>
      <c r="G198" s="212" t="s">
        <v>167</v>
      </c>
      <c r="H198" s="213">
        <v>97.725999999999999</v>
      </c>
      <c r="I198" s="214"/>
      <c r="J198" s="215">
        <f>ROUND(I198*H198,2)</f>
        <v>0</v>
      </c>
      <c r="K198" s="216"/>
      <c r="L198" s="41"/>
      <c r="M198" s="217" t="s">
        <v>1</v>
      </c>
      <c r="N198" s="218" t="s">
        <v>40</v>
      </c>
      <c r="O198" s="88"/>
      <c r="P198" s="219">
        <f>O198*H198</f>
        <v>0</v>
      </c>
      <c r="Q198" s="219">
        <v>0</v>
      </c>
      <c r="R198" s="219">
        <f>Q198*H198</f>
        <v>0</v>
      </c>
      <c r="S198" s="219">
        <v>0</v>
      </c>
      <c r="T198" s="220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21" t="s">
        <v>129</v>
      </c>
      <c r="AT198" s="221" t="s">
        <v>125</v>
      </c>
      <c r="AU198" s="221" t="s">
        <v>82</v>
      </c>
      <c r="AY198" s="14" t="s">
        <v>122</v>
      </c>
      <c r="BE198" s="222">
        <f>IF(N198="základní",J198,0)</f>
        <v>0</v>
      </c>
      <c r="BF198" s="222">
        <f>IF(N198="snížená",J198,0)</f>
        <v>0</v>
      </c>
      <c r="BG198" s="222">
        <f>IF(N198="zákl. přenesená",J198,0)</f>
        <v>0</v>
      </c>
      <c r="BH198" s="222">
        <f>IF(N198="sníž. přenesená",J198,0)</f>
        <v>0</v>
      </c>
      <c r="BI198" s="222">
        <f>IF(N198="nulová",J198,0)</f>
        <v>0</v>
      </c>
      <c r="BJ198" s="14" t="s">
        <v>80</v>
      </c>
      <c r="BK198" s="222">
        <f>ROUND(I198*H198,2)</f>
        <v>0</v>
      </c>
      <c r="BL198" s="14" t="s">
        <v>129</v>
      </c>
      <c r="BM198" s="221" t="s">
        <v>372</v>
      </c>
    </row>
    <row r="199" s="12" customFormat="1" ht="25.92" customHeight="1">
      <c r="A199" s="12"/>
      <c r="B199" s="193"/>
      <c r="C199" s="194"/>
      <c r="D199" s="195" t="s">
        <v>74</v>
      </c>
      <c r="E199" s="196" t="s">
        <v>373</v>
      </c>
      <c r="F199" s="196" t="s">
        <v>374</v>
      </c>
      <c r="G199" s="194"/>
      <c r="H199" s="194"/>
      <c r="I199" s="197"/>
      <c r="J199" s="198">
        <f>BK199</f>
        <v>0</v>
      </c>
      <c r="K199" s="194"/>
      <c r="L199" s="199"/>
      <c r="M199" s="200"/>
      <c r="N199" s="201"/>
      <c r="O199" s="201"/>
      <c r="P199" s="202">
        <f>P200+P201</f>
        <v>0</v>
      </c>
      <c r="Q199" s="201"/>
      <c r="R199" s="202">
        <f>R200+R201</f>
        <v>0.029000000000000001</v>
      </c>
      <c r="S199" s="201"/>
      <c r="T199" s="203">
        <f>T200+T201</f>
        <v>0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204" t="s">
        <v>129</v>
      </c>
      <c r="AT199" s="205" t="s">
        <v>74</v>
      </c>
      <c r="AU199" s="205" t="s">
        <v>75</v>
      </c>
      <c r="AY199" s="204" t="s">
        <v>122</v>
      </c>
      <c r="BK199" s="206">
        <f>BK200+BK201</f>
        <v>0</v>
      </c>
    </row>
    <row r="200" s="2" customFormat="1" ht="33" customHeight="1">
      <c r="A200" s="35"/>
      <c r="B200" s="36"/>
      <c r="C200" s="209" t="s">
        <v>220</v>
      </c>
      <c r="D200" s="209" t="s">
        <v>125</v>
      </c>
      <c r="E200" s="210" t="s">
        <v>375</v>
      </c>
      <c r="F200" s="211" t="s">
        <v>376</v>
      </c>
      <c r="G200" s="212" t="s">
        <v>339</v>
      </c>
      <c r="H200" s="213">
        <v>1</v>
      </c>
      <c r="I200" s="214"/>
      <c r="J200" s="215">
        <f>ROUND(I200*H200,2)</f>
        <v>0</v>
      </c>
      <c r="K200" s="216"/>
      <c r="L200" s="41"/>
      <c r="M200" s="217" t="s">
        <v>1</v>
      </c>
      <c r="N200" s="218" t="s">
        <v>40</v>
      </c>
      <c r="O200" s="88"/>
      <c r="P200" s="219">
        <f>O200*H200</f>
        <v>0</v>
      </c>
      <c r="Q200" s="219">
        <v>0</v>
      </c>
      <c r="R200" s="219">
        <f>Q200*H200</f>
        <v>0</v>
      </c>
      <c r="S200" s="219">
        <v>0</v>
      </c>
      <c r="T200" s="220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21" t="s">
        <v>377</v>
      </c>
      <c r="AT200" s="221" t="s">
        <v>125</v>
      </c>
      <c r="AU200" s="221" t="s">
        <v>80</v>
      </c>
      <c r="AY200" s="14" t="s">
        <v>122</v>
      </c>
      <c r="BE200" s="222">
        <f>IF(N200="základní",J200,0)</f>
        <v>0</v>
      </c>
      <c r="BF200" s="222">
        <f>IF(N200="snížená",J200,0)</f>
        <v>0</v>
      </c>
      <c r="BG200" s="222">
        <f>IF(N200="zákl. přenesená",J200,0)</f>
        <v>0</v>
      </c>
      <c r="BH200" s="222">
        <f>IF(N200="sníž. přenesená",J200,0)</f>
        <v>0</v>
      </c>
      <c r="BI200" s="222">
        <f>IF(N200="nulová",J200,0)</f>
        <v>0</v>
      </c>
      <c r="BJ200" s="14" t="s">
        <v>80</v>
      </c>
      <c r="BK200" s="222">
        <f>ROUND(I200*H200,2)</f>
        <v>0</v>
      </c>
      <c r="BL200" s="14" t="s">
        <v>377</v>
      </c>
      <c r="BM200" s="221" t="s">
        <v>378</v>
      </c>
    </row>
    <row r="201" s="12" customFormat="1" ht="22.8" customHeight="1">
      <c r="A201" s="12"/>
      <c r="B201" s="193"/>
      <c r="C201" s="194"/>
      <c r="D201" s="195" t="s">
        <v>74</v>
      </c>
      <c r="E201" s="207" t="s">
        <v>379</v>
      </c>
      <c r="F201" s="207" t="s">
        <v>380</v>
      </c>
      <c r="G201" s="194"/>
      <c r="H201" s="194"/>
      <c r="I201" s="197"/>
      <c r="J201" s="208">
        <f>BK201</f>
        <v>0</v>
      </c>
      <c r="K201" s="194"/>
      <c r="L201" s="199"/>
      <c r="M201" s="200"/>
      <c r="N201" s="201"/>
      <c r="O201" s="201"/>
      <c r="P201" s="202">
        <f>SUM(P202:P204)</f>
        <v>0</v>
      </c>
      <c r="Q201" s="201"/>
      <c r="R201" s="202">
        <f>SUM(R202:R204)</f>
        <v>0.029000000000000001</v>
      </c>
      <c r="S201" s="201"/>
      <c r="T201" s="203">
        <f>SUM(T202:T204)</f>
        <v>0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204" t="s">
        <v>129</v>
      </c>
      <c r="AT201" s="205" t="s">
        <v>74</v>
      </c>
      <c r="AU201" s="205" t="s">
        <v>80</v>
      </c>
      <c r="AY201" s="204" t="s">
        <v>122</v>
      </c>
      <c r="BK201" s="206">
        <f>SUM(BK202:BK204)</f>
        <v>0</v>
      </c>
    </row>
    <row r="202" s="2" customFormat="1" ht="37.8" customHeight="1">
      <c r="A202" s="35"/>
      <c r="B202" s="36"/>
      <c r="C202" s="209" t="s">
        <v>381</v>
      </c>
      <c r="D202" s="209" t="s">
        <v>125</v>
      </c>
      <c r="E202" s="210" t="s">
        <v>382</v>
      </c>
      <c r="F202" s="211" t="s">
        <v>383</v>
      </c>
      <c r="G202" s="212" t="s">
        <v>384</v>
      </c>
      <c r="H202" s="213">
        <v>8</v>
      </c>
      <c r="I202" s="214"/>
      <c r="J202" s="215">
        <f>ROUND(I202*H202,2)</f>
        <v>0</v>
      </c>
      <c r="K202" s="216"/>
      <c r="L202" s="41"/>
      <c r="M202" s="217" t="s">
        <v>1</v>
      </c>
      <c r="N202" s="218" t="s">
        <v>40</v>
      </c>
      <c r="O202" s="88"/>
      <c r="P202" s="219">
        <f>O202*H202</f>
        <v>0</v>
      </c>
      <c r="Q202" s="219">
        <v>0</v>
      </c>
      <c r="R202" s="219">
        <f>Q202*H202</f>
        <v>0</v>
      </c>
      <c r="S202" s="219">
        <v>0</v>
      </c>
      <c r="T202" s="220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21" t="s">
        <v>377</v>
      </c>
      <c r="AT202" s="221" t="s">
        <v>125</v>
      </c>
      <c r="AU202" s="221" t="s">
        <v>82</v>
      </c>
      <c r="AY202" s="14" t="s">
        <v>122</v>
      </c>
      <c r="BE202" s="222">
        <f>IF(N202="základní",J202,0)</f>
        <v>0</v>
      </c>
      <c r="BF202" s="222">
        <f>IF(N202="snížená",J202,0)</f>
        <v>0</v>
      </c>
      <c r="BG202" s="222">
        <f>IF(N202="zákl. přenesená",J202,0)</f>
        <v>0</v>
      </c>
      <c r="BH202" s="222">
        <f>IF(N202="sníž. přenesená",J202,0)</f>
        <v>0</v>
      </c>
      <c r="BI202" s="222">
        <f>IF(N202="nulová",J202,0)</f>
        <v>0</v>
      </c>
      <c r="BJ202" s="14" t="s">
        <v>80</v>
      </c>
      <c r="BK202" s="222">
        <f>ROUND(I202*H202,2)</f>
        <v>0</v>
      </c>
      <c r="BL202" s="14" t="s">
        <v>377</v>
      </c>
      <c r="BM202" s="221" t="s">
        <v>385</v>
      </c>
    </row>
    <row r="203" s="2" customFormat="1" ht="21.75" customHeight="1">
      <c r="A203" s="35"/>
      <c r="B203" s="36"/>
      <c r="C203" s="223" t="s">
        <v>386</v>
      </c>
      <c r="D203" s="223" t="s">
        <v>174</v>
      </c>
      <c r="E203" s="224" t="s">
        <v>387</v>
      </c>
      <c r="F203" s="225" t="s">
        <v>388</v>
      </c>
      <c r="G203" s="226" t="s">
        <v>128</v>
      </c>
      <c r="H203" s="227">
        <v>2</v>
      </c>
      <c r="I203" s="228"/>
      <c r="J203" s="229">
        <f>ROUND(I203*H203,2)</f>
        <v>0</v>
      </c>
      <c r="K203" s="230"/>
      <c r="L203" s="231"/>
      <c r="M203" s="232" t="s">
        <v>1</v>
      </c>
      <c r="N203" s="233" t="s">
        <v>40</v>
      </c>
      <c r="O203" s="88"/>
      <c r="P203" s="219">
        <f>O203*H203</f>
        <v>0</v>
      </c>
      <c r="Q203" s="219">
        <v>0.014500000000000001</v>
      </c>
      <c r="R203" s="219">
        <f>Q203*H203</f>
        <v>0.029000000000000001</v>
      </c>
      <c r="S203" s="219">
        <v>0</v>
      </c>
      <c r="T203" s="220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21" t="s">
        <v>377</v>
      </c>
      <c r="AT203" s="221" t="s">
        <v>174</v>
      </c>
      <c r="AU203" s="221" t="s">
        <v>82</v>
      </c>
      <c r="AY203" s="14" t="s">
        <v>122</v>
      </c>
      <c r="BE203" s="222">
        <f>IF(N203="základní",J203,0)</f>
        <v>0</v>
      </c>
      <c r="BF203" s="222">
        <f>IF(N203="snížená",J203,0)</f>
        <v>0</v>
      </c>
      <c r="BG203" s="222">
        <f>IF(N203="zákl. přenesená",J203,0)</f>
        <v>0</v>
      </c>
      <c r="BH203" s="222">
        <f>IF(N203="sníž. přenesená",J203,0)</f>
        <v>0</v>
      </c>
      <c r="BI203" s="222">
        <f>IF(N203="nulová",J203,0)</f>
        <v>0</v>
      </c>
      <c r="BJ203" s="14" t="s">
        <v>80</v>
      </c>
      <c r="BK203" s="222">
        <f>ROUND(I203*H203,2)</f>
        <v>0</v>
      </c>
      <c r="BL203" s="14" t="s">
        <v>377</v>
      </c>
      <c r="BM203" s="221" t="s">
        <v>389</v>
      </c>
    </row>
    <row r="204" s="2" customFormat="1" ht="24.15" customHeight="1">
      <c r="A204" s="35"/>
      <c r="B204" s="36"/>
      <c r="C204" s="209" t="s">
        <v>390</v>
      </c>
      <c r="D204" s="209" t="s">
        <v>125</v>
      </c>
      <c r="E204" s="210" t="s">
        <v>391</v>
      </c>
      <c r="F204" s="211" t="s">
        <v>392</v>
      </c>
      <c r="G204" s="212" t="s">
        <v>384</v>
      </c>
      <c r="H204" s="213">
        <v>8</v>
      </c>
      <c r="I204" s="214"/>
      <c r="J204" s="215">
        <f>ROUND(I204*H204,2)</f>
        <v>0</v>
      </c>
      <c r="K204" s="216"/>
      <c r="L204" s="41"/>
      <c r="M204" s="217" t="s">
        <v>1</v>
      </c>
      <c r="N204" s="218" t="s">
        <v>40</v>
      </c>
      <c r="O204" s="88"/>
      <c r="P204" s="219">
        <f>O204*H204</f>
        <v>0</v>
      </c>
      <c r="Q204" s="219">
        <v>0</v>
      </c>
      <c r="R204" s="219">
        <f>Q204*H204</f>
        <v>0</v>
      </c>
      <c r="S204" s="219">
        <v>0</v>
      </c>
      <c r="T204" s="220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21" t="s">
        <v>377</v>
      </c>
      <c r="AT204" s="221" t="s">
        <v>125</v>
      </c>
      <c r="AU204" s="221" t="s">
        <v>82</v>
      </c>
      <c r="AY204" s="14" t="s">
        <v>122</v>
      </c>
      <c r="BE204" s="222">
        <f>IF(N204="základní",J204,0)</f>
        <v>0</v>
      </c>
      <c r="BF204" s="222">
        <f>IF(N204="snížená",J204,0)</f>
        <v>0</v>
      </c>
      <c r="BG204" s="222">
        <f>IF(N204="zákl. přenesená",J204,0)</f>
        <v>0</v>
      </c>
      <c r="BH204" s="222">
        <f>IF(N204="sníž. přenesená",J204,0)</f>
        <v>0</v>
      </c>
      <c r="BI204" s="222">
        <f>IF(N204="nulová",J204,0)</f>
        <v>0</v>
      </c>
      <c r="BJ204" s="14" t="s">
        <v>80</v>
      </c>
      <c r="BK204" s="222">
        <f>ROUND(I204*H204,2)</f>
        <v>0</v>
      </c>
      <c r="BL204" s="14" t="s">
        <v>377</v>
      </c>
      <c r="BM204" s="221" t="s">
        <v>393</v>
      </c>
    </row>
    <row r="205" s="12" customFormat="1" ht="25.92" customHeight="1">
      <c r="A205" s="12"/>
      <c r="B205" s="193"/>
      <c r="C205" s="194"/>
      <c r="D205" s="195" t="s">
        <v>74</v>
      </c>
      <c r="E205" s="196" t="s">
        <v>394</v>
      </c>
      <c r="F205" s="196" t="s">
        <v>395</v>
      </c>
      <c r="G205" s="194"/>
      <c r="H205" s="194"/>
      <c r="I205" s="197"/>
      <c r="J205" s="198">
        <f>BK205</f>
        <v>0</v>
      </c>
      <c r="K205" s="194"/>
      <c r="L205" s="199"/>
      <c r="M205" s="200"/>
      <c r="N205" s="201"/>
      <c r="O205" s="201"/>
      <c r="P205" s="202">
        <f>P206+P208+P211+P214+P216</f>
        <v>0</v>
      </c>
      <c r="Q205" s="201"/>
      <c r="R205" s="202">
        <f>R206+R208+R211+R214+R216</f>
        <v>0</v>
      </c>
      <c r="S205" s="201"/>
      <c r="T205" s="203">
        <f>T206+T208+T211+T214+T216</f>
        <v>0</v>
      </c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R205" s="204" t="s">
        <v>220</v>
      </c>
      <c r="AT205" s="205" t="s">
        <v>74</v>
      </c>
      <c r="AU205" s="205" t="s">
        <v>75</v>
      </c>
      <c r="AY205" s="204" t="s">
        <v>122</v>
      </c>
      <c r="BK205" s="206">
        <f>BK206+BK208+BK211+BK214+BK216</f>
        <v>0</v>
      </c>
    </row>
    <row r="206" s="12" customFormat="1" ht="22.8" customHeight="1">
      <c r="A206" s="12"/>
      <c r="B206" s="193"/>
      <c r="C206" s="194"/>
      <c r="D206" s="195" t="s">
        <v>74</v>
      </c>
      <c r="E206" s="207" t="s">
        <v>396</v>
      </c>
      <c r="F206" s="207" t="s">
        <v>397</v>
      </c>
      <c r="G206" s="194"/>
      <c r="H206" s="194"/>
      <c r="I206" s="197"/>
      <c r="J206" s="208">
        <f>BK206</f>
        <v>0</v>
      </c>
      <c r="K206" s="194"/>
      <c r="L206" s="199"/>
      <c r="M206" s="200"/>
      <c r="N206" s="201"/>
      <c r="O206" s="201"/>
      <c r="P206" s="202">
        <f>P207</f>
        <v>0</v>
      </c>
      <c r="Q206" s="201"/>
      <c r="R206" s="202">
        <f>R207</f>
        <v>0</v>
      </c>
      <c r="S206" s="201"/>
      <c r="T206" s="203">
        <f>T207</f>
        <v>0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204" t="s">
        <v>220</v>
      </c>
      <c r="AT206" s="205" t="s">
        <v>74</v>
      </c>
      <c r="AU206" s="205" t="s">
        <v>80</v>
      </c>
      <c r="AY206" s="204" t="s">
        <v>122</v>
      </c>
      <c r="BK206" s="206">
        <f>BK207</f>
        <v>0</v>
      </c>
    </row>
    <row r="207" s="2" customFormat="1" ht="33" customHeight="1">
      <c r="A207" s="35"/>
      <c r="B207" s="36"/>
      <c r="C207" s="209" t="s">
        <v>398</v>
      </c>
      <c r="D207" s="209" t="s">
        <v>125</v>
      </c>
      <c r="E207" s="210" t="s">
        <v>399</v>
      </c>
      <c r="F207" s="211" t="s">
        <v>400</v>
      </c>
      <c r="G207" s="212" t="s">
        <v>401</v>
      </c>
      <c r="H207" s="213">
        <v>1</v>
      </c>
      <c r="I207" s="214"/>
      <c r="J207" s="215">
        <f>ROUND(I207*H207,2)</f>
        <v>0</v>
      </c>
      <c r="K207" s="216"/>
      <c r="L207" s="41"/>
      <c r="M207" s="217" t="s">
        <v>1</v>
      </c>
      <c r="N207" s="218" t="s">
        <v>40</v>
      </c>
      <c r="O207" s="88"/>
      <c r="P207" s="219">
        <f>O207*H207</f>
        <v>0</v>
      </c>
      <c r="Q207" s="219">
        <v>0</v>
      </c>
      <c r="R207" s="219">
        <f>Q207*H207</f>
        <v>0</v>
      </c>
      <c r="S207" s="219">
        <v>0</v>
      </c>
      <c r="T207" s="220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21" t="s">
        <v>402</v>
      </c>
      <c r="AT207" s="221" t="s">
        <v>125</v>
      </c>
      <c r="AU207" s="221" t="s">
        <v>82</v>
      </c>
      <c r="AY207" s="14" t="s">
        <v>122</v>
      </c>
      <c r="BE207" s="222">
        <f>IF(N207="základní",J207,0)</f>
        <v>0</v>
      </c>
      <c r="BF207" s="222">
        <f>IF(N207="snížená",J207,0)</f>
        <v>0</v>
      </c>
      <c r="BG207" s="222">
        <f>IF(N207="zákl. přenesená",J207,0)</f>
        <v>0</v>
      </c>
      <c r="BH207" s="222">
        <f>IF(N207="sníž. přenesená",J207,0)</f>
        <v>0</v>
      </c>
      <c r="BI207" s="222">
        <f>IF(N207="nulová",J207,0)</f>
        <v>0</v>
      </c>
      <c r="BJ207" s="14" t="s">
        <v>80</v>
      </c>
      <c r="BK207" s="222">
        <f>ROUND(I207*H207,2)</f>
        <v>0</v>
      </c>
      <c r="BL207" s="14" t="s">
        <v>402</v>
      </c>
      <c r="BM207" s="221" t="s">
        <v>403</v>
      </c>
    </row>
    <row r="208" s="12" customFormat="1" ht="22.8" customHeight="1">
      <c r="A208" s="12"/>
      <c r="B208" s="193"/>
      <c r="C208" s="194"/>
      <c r="D208" s="195" t="s">
        <v>74</v>
      </c>
      <c r="E208" s="207" t="s">
        <v>404</v>
      </c>
      <c r="F208" s="207" t="s">
        <v>405</v>
      </c>
      <c r="G208" s="194"/>
      <c r="H208" s="194"/>
      <c r="I208" s="197"/>
      <c r="J208" s="208">
        <f>BK208</f>
        <v>0</v>
      </c>
      <c r="K208" s="194"/>
      <c r="L208" s="199"/>
      <c r="M208" s="200"/>
      <c r="N208" s="201"/>
      <c r="O208" s="201"/>
      <c r="P208" s="202">
        <f>SUM(P209:P210)</f>
        <v>0</v>
      </c>
      <c r="Q208" s="201"/>
      <c r="R208" s="202">
        <f>SUM(R209:R210)</f>
        <v>0</v>
      </c>
      <c r="S208" s="201"/>
      <c r="T208" s="203">
        <f>SUM(T209:T210)</f>
        <v>0</v>
      </c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R208" s="204" t="s">
        <v>220</v>
      </c>
      <c r="AT208" s="205" t="s">
        <v>74</v>
      </c>
      <c r="AU208" s="205" t="s">
        <v>80</v>
      </c>
      <c r="AY208" s="204" t="s">
        <v>122</v>
      </c>
      <c r="BK208" s="206">
        <f>SUM(BK209:BK210)</f>
        <v>0</v>
      </c>
    </row>
    <row r="209" s="2" customFormat="1" ht="24.15" customHeight="1">
      <c r="A209" s="35"/>
      <c r="B209" s="36"/>
      <c r="C209" s="209" t="s">
        <v>406</v>
      </c>
      <c r="D209" s="209" t="s">
        <v>125</v>
      </c>
      <c r="E209" s="210" t="s">
        <v>407</v>
      </c>
      <c r="F209" s="211" t="s">
        <v>408</v>
      </c>
      <c r="G209" s="212" t="s">
        <v>401</v>
      </c>
      <c r="H209" s="213">
        <v>1</v>
      </c>
      <c r="I209" s="214"/>
      <c r="J209" s="215">
        <f>ROUND(I209*H209,2)</f>
        <v>0</v>
      </c>
      <c r="K209" s="216"/>
      <c r="L209" s="41"/>
      <c r="M209" s="217" t="s">
        <v>1</v>
      </c>
      <c r="N209" s="218" t="s">
        <v>40</v>
      </c>
      <c r="O209" s="88"/>
      <c r="P209" s="219">
        <f>O209*H209</f>
        <v>0</v>
      </c>
      <c r="Q209" s="219">
        <v>0</v>
      </c>
      <c r="R209" s="219">
        <f>Q209*H209</f>
        <v>0</v>
      </c>
      <c r="S209" s="219">
        <v>0</v>
      </c>
      <c r="T209" s="220">
        <f>S209*H209</f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221" t="s">
        <v>402</v>
      </c>
      <c r="AT209" s="221" t="s">
        <v>125</v>
      </c>
      <c r="AU209" s="221" t="s">
        <v>82</v>
      </c>
      <c r="AY209" s="14" t="s">
        <v>122</v>
      </c>
      <c r="BE209" s="222">
        <f>IF(N209="základní",J209,0)</f>
        <v>0</v>
      </c>
      <c r="BF209" s="222">
        <f>IF(N209="snížená",J209,0)</f>
        <v>0</v>
      </c>
      <c r="BG209" s="222">
        <f>IF(N209="zákl. přenesená",J209,0)</f>
        <v>0</v>
      </c>
      <c r="BH209" s="222">
        <f>IF(N209="sníž. přenesená",J209,0)</f>
        <v>0</v>
      </c>
      <c r="BI209" s="222">
        <f>IF(N209="nulová",J209,0)</f>
        <v>0</v>
      </c>
      <c r="BJ209" s="14" t="s">
        <v>80</v>
      </c>
      <c r="BK209" s="222">
        <f>ROUND(I209*H209,2)</f>
        <v>0</v>
      </c>
      <c r="BL209" s="14" t="s">
        <v>402</v>
      </c>
      <c r="BM209" s="221" t="s">
        <v>409</v>
      </c>
    </row>
    <row r="210" s="2" customFormat="1" ht="21.75" customHeight="1">
      <c r="A210" s="35"/>
      <c r="B210" s="36"/>
      <c r="C210" s="209" t="s">
        <v>410</v>
      </c>
      <c r="D210" s="209" t="s">
        <v>125</v>
      </c>
      <c r="E210" s="210" t="s">
        <v>411</v>
      </c>
      <c r="F210" s="211" t="s">
        <v>412</v>
      </c>
      <c r="G210" s="212" t="s">
        <v>401</v>
      </c>
      <c r="H210" s="213">
        <v>1</v>
      </c>
      <c r="I210" s="214"/>
      <c r="J210" s="215">
        <f>ROUND(I210*H210,2)</f>
        <v>0</v>
      </c>
      <c r="K210" s="216"/>
      <c r="L210" s="41"/>
      <c r="M210" s="217" t="s">
        <v>1</v>
      </c>
      <c r="N210" s="218" t="s">
        <v>40</v>
      </c>
      <c r="O210" s="88"/>
      <c r="P210" s="219">
        <f>O210*H210</f>
        <v>0</v>
      </c>
      <c r="Q210" s="219">
        <v>0</v>
      </c>
      <c r="R210" s="219">
        <f>Q210*H210</f>
        <v>0</v>
      </c>
      <c r="S210" s="219">
        <v>0</v>
      </c>
      <c r="T210" s="220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21" t="s">
        <v>402</v>
      </c>
      <c r="AT210" s="221" t="s">
        <v>125</v>
      </c>
      <c r="AU210" s="221" t="s">
        <v>82</v>
      </c>
      <c r="AY210" s="14" t="s">
        <v>122</v>
      </c>
      <c r="BE210" s="222">
        <f>IF(N210="základní",J210,0)</f>
        <v>0</v>
      </c>
      <c r="BF210" s="222">
        <f>IF(N210="snížená",J210,0)</f>
        <v>0</v>
      </c>
      <c r="BG210" s="222">
        <f>IF(N210="zákl. přenesená",J210,0)</f>
        <v>0</v>
      </c>
      <c r="BH210" s="222">
        <f>IF(N210="sníž. přenesená",J210,0)</f>
        <v>0</v>
      </c>
      <c r="BI210" s="222">
        <f>IF(N210="nulová",J210,0)</f>
        <v>0</v>
      </c>
      <c r="BJ210" s="14" t="s">
        <v>80</v>
      </c>
      <c r="BK210" s="222">
        <f>ROUND(I210*H210,2)</f>
        <v>0</v>
      </c>
      <c r="BL210" s="14" t="s">
        <v>402</v>
      </c>
      <c r="BM210" s="221" t="s">
        <v>413</v>
      </c>
    </row>
    <row r="211" s="12" customFormat="1" ht="22.8" customHeight="1">
      <c r="A211" s="12"/>
      <c r="B211" s="193"/>
      <c r="C211" s="194"/>
      <c r="D211" s="195" t="s">
        <v>74</v>
      </c>
      <c r="E211" s="207" t="s">
        <v>414</v>
      </c>
      <c r="F211" s="207" t="s">
        <v>415</v>
      </c>
      <c r="G211" s="194"/>
      <c r="H211" s="194"/>
      <c r="I211" s="197"/>
      <c r="J211" s="208">
        <f>BK211</f>
        <v>0</v>
      </c>
      <c r="K211" s="194"/>
      <c r="L211" s="199"/>
      <c r="M211" s="200"/>
      <c r="N211" s="201"/>
      <c r="O211" s="201"/>
      <c r="P211" s="202">
        <f>SUM(P212:P213)</f>
        <v>0</v>
      </c>
      <c r="Q211" s="201"/>
      <c r="R211" s="202">
        <f>SUM(R212:R213)</f>
        <v>0</v>
      </c>
      <c r="S211" s="201"/>
      <c r="T211" s="203">
        <f>SUM(T212:T213)</f>
        <v>0</v>
      </c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R211" s="204" t="s">
        <v>220</v>
      </c>
      <c r="AT211" s="205" t="s">
        <v>74</v>
      </c>
      <c r="AU211" s="205" t="s">
        <v>80</v>
      </c>
      <c r="AY211" s="204" t="s">
        <v>122</v>
      </c>
      <c r="BK211" s="206">
        <f>SUM(BK212:BK213)</f>
        <v>0</v>
      </c>
    </row>
    <row r="212" s="2" customFormat="1" ht="24.15" customHeight="1">
      <c r="A212" s="35"/>
      <c r="B212" s="36"/>
      <c r="C212" s="209" t="s">
        <v>416</v>
      </c>
      <c r="D212" s="209" t="s">
        <v>125</v>
      </c>
      <c r="E212" s="210" t="s">
        <v>417</v>
      </c>
      <c r="F212" s="211" t="s">
        <v>418</v>
      </c>
      <c r="G212" s="212" t="s">
        <v>401</v>
      </c>
      <c r="H212" s="213">
        <v>1</v>
      </c>
      <c r="I212" s="214"/>
      <c r="J212" s="215">
        <f>ROUND(I212*H212,2)</f>
        <v>0</v>
      </c>
      <c r="K212" s="216"/>
      <c r="L212" s="41"/>
      <c r="M212" s="217" t="s">
        <v>1</v>
      </c>
      <c r="N212" s="218" t="s">
        <v>40</v>
      </c>
      <c r="O212" s="88"/>
      <c r="P212" s="219">
        <f>O212*H212</f>
        <v>0</v>
      </c>
      <c r="Q212" s="219">
        <v>0</v>
      </c>
      <c r="R212" s="219">
        <f>Q212*H212</f>
        <v>0</v>
      </c>
      <c r="S212" s="219">
        <v>0</v>
      </c>
      <c r="T212" s="220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21" t="s">
        <v>402</v>
      </c>
      <c r="AT212" s="221" t="s">
        <v>125</v>
      </c>
      <c r="AU212" s="221" t="s">
        <v>82</v>
      </c>
      <c r="AY212" s="14" t="s">
        <v>122</v>
      </c>
      <c r="BE212" s="222">
        <f>IF(N212="základní",J212,0)</f>
        <v>0</v>
      </c>
      <c r="BF212" s="222">
        <f>IF(N212="snížená",J212,0)</f>
        <v>0</v>
      </c>
      <c r="BG212" s="222">
        <f>IF(N212="zákl. přenesená",J212,0)</f>
        <v>0</v>
      </c>
      <c r="BH212" s="222">
        <f>IF(N212="sníž. přenesená",J212,0)</f>
        <v>0</v>
      </c>
      <c r="BI212" s="222">
        <f>IF(N212="nulová",J212,0)</f>
        <v>0</v>
      </c>
      <c r="BJ212" s="14" t="s">
        <v>80</v>
      </c>
      <c r="BK212" s="222">
        <f>ROUND(I212*H212,2)</f>
        <v>0</v>
      </c>
      <c r="BL212" s="14" t="s">
        <v>402</v>
      </c>
      <c r="BM212" s="221" t="s">
        <v>419</v>
      </c>
    </row>
    <row r="213" s="2" customFormat="1" ht="33" customHeight="1">
      <c r="A213" s="35"/>
      <c r="B213" s="36"/>
      <c r="C213" s="209" t="s">
        <v>177</v>
      </c>
      <c r="D213" s="209" t="s">
        <v>125</v>
      </c>
      <c r="E213" s="210" t="s">
        <v>420</v>
      </c>
      <c r="F213" s="211" t="s">
        <v>421</v>
      </c>
      <c r="G213" s="212" t="s">
        <v>401</v>
      </c>
      <c r="H213" s="213">
        <v>1</v>
      </c>
      <c r="I213" s="214"/>
      <c r="J213" s="215">
        <f>ROUND(I213*H213,2)</f>
        <v>0</v>
      </c>
      <c r="K213" s="216"/>
      <c r="L213" s="41"/>
      <c r="M213" s="217" t="s">
        <v>1</v>
      </c>
      <c r="N213" s="218" t="s">
        <v>40</v>
      </c>
      <c r="O213" s="88"/>
      <c r="P213" s="219">
        <f>O213*H213</f>
        <v>0</v>
      </c>
      <c r="Q213" s="219">
        <v>0</v>
      </c>
      <c r="R213" s="219">
        <f>Q213*H213</f>
        <v>0</v>
      </c>
      <c r="S213" s="219">
        <v>0</v>
      </c>
      <c r="T213" s="220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221" t="s">
        <v>402</v>
      </c>
      <c r="AT213" s="221" t="s">
        <v>125</v>
      </c>
      <c r="AU213" s="221" t="s">
        <v>82</v>
      </c>
      <c r="AY213" s="14" t="s">
        <v>122</v>
      </c>
      <c r="BE213" s="222">
        <f>IF(N213="základní",J213,0)</f>
        <v>0</v>
      </c>
      <c r="BF213" s="222">
        <f>IF(N213="snížená",J213,0)</f>
        <v>0</v>
      </c>
      <c r="BG213" s="222">
        <f>IF(N213="zákl. přenesená",J213,0)</f>
        <v>0</v>
      </c>
      <c r="BH213" s="222">
        <f>IF(N213="sníž. přenesená",J213,0)</f>
        <v>0</v>
      </c>
      <c r="BI213" s="222">
        <f>IF(N213="nulová",J213,0)</f>
        <v>0</v>
      </c>
      <c r="BJ213" s="14" t="s">
        <v>80</v>
      </c>
      <c r="BK213" s="222">
        <f>ROUND(I213*H213,2)</f>
        <v>0</v>
      </c>
      <c r="BL213" s="14" t="s">
        <v>402</v>
      </c>
      <c r="BM213" s="221" t="s">
        <v>422</v>
      </c>
    </row>
    <row r="214" s="12" customFormat="1" ht="22.8" customHeight="1">
      <c r="A214" s="12"/>
      <c r="B214" s="193"/>
      <c r="C214" s="194"/>
      <c r="D214" s="195" t="s">
        <v>74</v>
      </c>
      <c r="E214" s="207" t="s">
        <v>423</v>
      </c>
      <c r="F214" s="207" t="s">
        <v>424</v>
      </c>
      <c r="G214" s="194"/>
      <c r="H214" s="194"/>
      <c r="I214" s="197"/>
      <c r="J214" s="208">
        <f>BK214</f>
        <v>0</v>
      </c>
      <c r="K214" s="194"/>
      <c r="L214" s="199"/>
      <c r="M214" s="200"/>
      <c r="N214" s="201"/>
      <c r="O214" s="201"/>
      <c r="P214" s="202">
        <f>P215</f>
        <v>0</v>
      </c>
      <c r="Q214" s="201"/>
      <c r="R214" s="202">
        <f>R215</f>
        <v>0</v>
      </c>
      <c r="S214" s="201"/>
      <c r="T214" s="203">
        <f>T215</f>
        <v>0</v>
      </c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R214" s="204" t="s">
        <v>220</v>
      </c>
      <c r="AT214" s="205" t="s">
        <v>74</v>
      </c>
      <c r="AU214" s="205" t="s">
        <v>80</v>
      </c>
      <c r="AY214" s="204" t="s">
        <v>122</v>
      </c>
      <c r="BK214" s="206">
        <f>BK215</f>
        <v>0</v>
      </c>
    </row>
    <row r="215" s="2" customFormat="1" ht="16.5" customHeight="1">
      <c r="A215" s="35"/>
      <c r="B215" s="36"/>
      <c r="C215" s="209" t="s">
        <v>268</v>
      </c>
      <c r="D215" s="209" t="s">
        <v>125</v>
      </c>
      <c r="E215" s="210" t="s">
        <v>425</v>
      </c>
      <c r="F215" s="211" t="s">
        <v>426</v>
      </c>
      <c r="G215" s="212" t="s">
        <v>401</v>
      </c>
      <c r="H215" s="213">
        <v>1</v>
      </c>
      <c r="I215" s="214"/>
      <c r="J215" s="215">
        <f>ROUND(I215*H215,2)</f>
        <v>0</v>
      </c>
      <c r="K215" s="216"/>
      <c r="L215" s="41"/>
      <c r="M215" s="217" t="s">
        <v>1</v>
      </c>
      <c r="N215" s="218" t="s">
        <v>40</v>
      </c>
      <c r="O215" s="88"/>
      <c r="P215" s="219">
        <f>O215*H215</f>
        <v>0</v>
      </c>
      <c r="Q215" s="219">
        <v>0</v>
      </c>
      <c r="R215" s="219">
        <f>Q215*H215</f>
        <v>0</v>
      </c>
      <c r="S215" s="219">
        <v>0</v>
      </c>
      <c r="T215" s="220">
        <f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221" t="s">
        <v>402</v>
      </c>
      <c r="AT215" s="221" t="s">
        <v>125</v>
      </c>
      <c r="AU215" s="221" t="s">
        <v>82</v>
      </c>
      <c r="AY215" s="14" t="s">
        <v>122</v>
      </c>
      <c r="BE215" s="222">
        <f>IF(N215="základní",J215,0)</f>
        <v>0</v>
      </c>
      <c r="BF215" s="222">
        <f>IF(N215="snížená",J215,0)</f>
        <v>0</v>
      </c>
      <c r="BG215" s="222">
        <f>IF(N215="zákl. přenesená",J215,0)</f>
        <v>0</v>
      </c>
      <c r="BH215" s="222">
        <f>IF(N215="sníž. přenesená",J215,0)</f>
        <v>0</v>
      </c>
      <c r="BI215" s="222">
        <f>IF(N215="nulová",J215,0)</f>
        <v>0</v>
      </c>
      <c r="BJ215" s="14" t="s">
        <v>80</v>
      </c>
      <c r="BK215" s="222">
        <f>ROUND(I215*H215,2)</f>
        <v>0</v>
      </c>
      <c r="BL215" s="14" t="s">
        <v>402</v>
      </c>
      <c r="BM215" s="221" t="s">
        <v>427</v>
      </c>
    </row>
    <row r="216" s="12" customFormat="1" ht="22.8" customHeight="1">
      <c r="A216" s="12"/>
      <c r="B216" s="193"/>
      <c r="C216" s="194"/>
      <c r="D216" s="195" t="s">
        <v>74</v>
      </c>
      <c r="E216" s="207" t="s">
        <v>428</v>
      </c>
      <c r="F216" s="207" t="s">
        <v>429</v>
      </c>
      <c r="G216" s="194"/>
      <c r="H216" s="194"/>
      <c r="I216" s="197"/>
      <c r="J216" s="208">
        <f>BK216</f>
        <v>0</v>
      </c>
      <c r="K216" s="194"/>
      <c r="L216" s="199"/>
      <c r="M216" s="200"/>
      <c r="N216" s="201"/>
      <c r="O216" s="201"/>
      <c r="P216" s="202">
        <f>P217</f>
        <v>0</v>
      </c>
      <c r="Q216" s="201"/>
      <c r="R216" s="202">
        <f>R217</f>
        <v>0</v>
      </c>
      <c r="S216" s="201"/>
      <c r="T216" s="203">
        <f>T217</f>
        <v>0</v>
      </c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R216" s="204" t="s">
        <v>220</v>
      </c>
      <c r="AT216" s="205" t="s">
        <v>74</v>
      </c>
      <c r="AU216" s="205" t="s">
        <v>80</v>
      </c>
      <c r="AY216" s="204" t="s">
        <v>122</v>
      </c>
      <c r="BK216" s="206">
        <f>BK217</f>
        <v>0</v>
      </c>
    </row>
    <row r="217" s="2" customFormat="1" ht="16.5" customHeight="1">
      <c r="A217" s="35"/>
      <c r="B217" s="36"/>
      <c r="C217" s="209" t="s">
        <v>430</v>
      </c>
      <c r="D217" s="209" t="s">
        <v>125</v>
      </c>
      <c r="E217" s="210" t="s">
        <v>431</v>
      </c>
      <c r="F217" s="211" t="s">
        <v>432</v>
      </c>
      <c r="G217" s="212" t="s">
        <v>401</v>
      </c>
      <c r="H217" s="213">
        <v>1</v>
      </c>
      <c r="I217" s="214"/>
      <c r="J217" s="215">
        <f>ROUND(I217*H217,2)</f>
        <v>0</v>
      </c>
      <c r="K217" s="216"/>
      <c r="L217" s="41"/>
      <c r="M217" s="234" t="s">
        <v>1</v>
      </c>
      <c r="N217" s="235" t="s">
        <v>40</v>
      </c>
      <c r="O217" s="236"/>
      <c r="P217" s="237">
        <f>O217*H217</f>
        <v>0</v>
      </c>
      <c r="Q217" s="237">
        <v>0</v>
      </c>
      <c r="R217" s="237">
        <f>Q217*H217</f>
        <v>0</v>
      </c>
      <c r="S217" s="237">
        <v>0</v>
      </c>
      <c r="T217" s="238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221" t="s">
        <v>402</v>
      </c>
      <c r="AT217" s="221" t="s">
        <v>125</v>
      </c>
      <c r="AU217" s="221" t="s">
        <v>82</v>
      </c>
      <c r="AY217" s="14" t="s">
        <v>122</v>
      </c>
      <c r="BE217" s="222">
        <f>IF(N217="základní",J217,0)</f>
        <v>0</v>
      </c>
      <c r="BF217" s="222">
        <f>IF(N217="snížená",J217,0)</f>
        <v>0</v>
      </c>
      <c r="BG217" s="222">
        <f>IF(N217="zákl. přenesená",J217,0)</f>
        <v>0</v>
      </c>
      <c r="BH217" s="222">
        <f>IF(N217="sníž. přenesená",J217,0)</f>
        <v>0</v>
      </c>
      <c r="BI217" s="222">
        <f>IF(N217="nulová",J217,0)</f>
        <v>0</v>
      </c>
      <c r="BJ217" s="14" t="s">
        <v>80</v>
      </c>
      <c r="BK217" s="222">
        <f>ROUND(I217*H217,2)</f>
        <v>0</v>
      </c>
      <c r="BL217" s="14" t="s">
        <v>402</v>
      </c>
      <c r="BM217" s="221" t="s">
        <v>433</v>
      </c>
    </row>
    <row r="218" s="2" customFormat="1" ht="6.96" customHeight="1">
      <c r="A218" s="35"/>
      <c r="B218" s="63"/>
      <c r="C218" s="64"/>
      <c r="D218" s="64"/>
      <c r="E218" s="64"/>
      <c r="F218" s="64"/>
      <c r="G218" s="64"/>
      <c r="H218" s="64"/>
      <c r="I218" s="64"/>
      <c r="J218" s="64"/>
      <c r="K218" s="64"/>
      <c r="L218" s="41"/>
      <c r="M218" s="35"/>
      <c r="O218" s="35"/>
      <c r="P218" s="35"/>
      <c r="Q218" s="35"/>
      <c r="R218" s="35"/>
      <c r="S218" s="35"/>
      <c r="T218" s="35"/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</row>
  </sheetData>
  <sheetProtection sheet="1" autoFilter="0" formatColumns="0" formatRows="0" objects="1" scenarios="1" spinCount="100000" saltValue="fKZjb4OWVr23GpdH1cCoklAnjPm2+1flLPOPlZL5MweEo6GQ6WWdQgn2gXE7TQtKapxZHQd5a7CqMU8WxqVwCg==" hashValue="Mq74etswS2N//SlG6u4+xCfKo6S0WQAOlL2x8U2EFGAjkXHGu7eV0XqpGZmK3/HeRfq7ZIb0iLtRwGkH/Rb9NQ==" algorithmName="SHA-512" password="CC35"/>
  <autoFilter ref="C129:K217"/>
  <mergeCells count="6">
    <mergeCell ref="E7:H7"/>
    <mergeCell ref="E16:H16"/>
    <mergeCell ref="E25:H25"/>
    <mergeCell ref="E85:H85"/>
    <mergeCell ref="E122:H12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LENOVO\ADMIN</dc:creator>
  <cp:lastModifiedBy>LENOVO\ADMIN</cp:lastModifiedBy>
  <dcterms:created xsi:type="dcterms:W3CDTF">2021-09-18T07:26:55Z</dcterms:created>
  <dcterms:modified xsi:type="dcterms:W3CDTF">2021-09-18T07:26:57Z</dcterms:modified>
</cp:coreProperties>
</file>