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Oprava ploch, cho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01 - Oprava ploch, cho...'!$C$126:$K$266</definedName>
    <definedName name="_xlnm.Print_Area" localSheetId="1">'SO 01 - Oprava ploch, cho...'!$C$4:$J$76,'SO 01 - Oprava ploch, cho...'!$C$82:$J$108,'SO 01 - Oprava ploch, cho...'!$C$114:$J$266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<sst xmlns="http://schemas.openxmlformats.org/spreadsheetml/2006/main" count="1727" uniqueCount="380">
  <si>
    <t>Export Komplet</t>
  </si>
  <si>
    <t/>
  </si>
  <si>
    <t>2.0</t>
  </si>
  <si>
    <t>ZAMOK</t>
  </si>
  <si>
    <t>False</t>
  </si>
  <si>
    <t>{97445228-da03-4e87-a3af-b168a6ebdb0a}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</si>
  <si>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</si>
  <si>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</si>
  <si>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</si>
  <si>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</si>
  <si>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</si>
  <si>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</si>
  <si>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</si>
  <si>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</si>
  <si>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</si>
  <si>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</si>
  <si>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</si>
  <si>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ploch, chodníčků a svodnic Park Rochlice</t>
  </si>
  <si>
    <t>KSO:</t>
  </si>
  <si>
    <t>CC-CZ:</t>
  </si>
  <si>
    <t>Místo:</t>
  </si>
  <si>
    <t>Liberec</t>
  </si>
  <si>
    <t>Datum:</t>
  </si>
  <si>
    <t>14. 11. 2022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</si>
  <si>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</si>
  <si>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</si>
  <si>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</si>
  <si>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</si>
  <si>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</si>
  <si>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</si>
  <si>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</si>
  <si>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ALB expert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</si>
  <si>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</si>
  <si>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</si>
  <si>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</si>
  <si>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</si>
  <si>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</si>
  <si>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</si>
  <si>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</si>
  <si>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</si>
  <si>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</si>
  <si>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</si>
  <si>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</si>
  <si>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</si>
  <si>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</si>
  <si>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</si>
  <si>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</si>
  <si>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</si>
  <si>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</si>
  <si>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</si>
  <si>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</si>
  <si>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</si>
  <si>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</si>
  <si>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</si>
  <si>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</si>
  <si>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</si>
  <si>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</si>
  <si>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</si>
  <si>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</si>
  <si>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</si>
  <si>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</si>
  <si>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</si>
  <si>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</si>
  <si>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</si>
  <si>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</si>
  <si>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</si>
  <si>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</si>
  <si>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</si>
  <si>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</si>
  <si>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</si>
  <si>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</si>
  <si>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</si>
  <si>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</si>
  <si>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</si>
  <si>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</si>
  <si>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</si>
  <si>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</si>
  <si>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</si>
  <si>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</si>
  <si>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</si>
  <si>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</si>
  <si>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Oprava ploch, chodníčků a svodnic</t>
  </si>
  <si>
    <t>STA</t>
  </si>
  <si>
    <t>1</t>
  </si>
  <si>
    <t>{907228a6-65f7-4a27-92d5-b17a9496b71d}</t>
  </si>
  <si>
    <t>2</t>
  </si>
  <si>
    <t>KRYCÍ LIST SOUPISU PRACÍ</t>
  </si>
  <si>
    <t>Objekt:</t>
  </si>
  <si>
    <t>SO 01 - Oprava ploch, chodníčků a svodnic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</si>
  <si>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</si>
  <si>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</si>
  <si>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</si>
  <si>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</si>
  <si>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</si>
  <si>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</si>
  <si>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</si>
  <si>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</si>
  <si>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</si>
  <si>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</si>
  <si>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</si>
  <si>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</si>
  <si>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</si>
  <si>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</si>
  <si>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</si>
  <si>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</si>
  <si>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</si>
  <si>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</si>
  <si>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</si>
  <si>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</si>
  <si>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</si>
  <si>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</si>
  <si>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</si>
  <si>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</si>
  <si>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</si>
  <si>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</si>
  <si>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</si>
  <si>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</si>
  <si>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</si>
  <si>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</si>
  <si>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</si>
  <si>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</si>
  <si>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</si>
  <si>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</si>
  <si>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</si>
  <si>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</si>
  <si>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</si>
  <si>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4</t>
  </si>
  <si>
    <t>1863701777</t>
  </si>
  <si>
    <t>VV</t>
  </si>
  <si>
    <t>"tráva u plochy č.2 (10 m2) a plochy č. 4 (12 m2)"</t>
  </si>
  <si>
    <t>10+12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</si>
  <si>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</si>
  <si>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</si>
  <si>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</si>
  <si>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-1947508764</t>
  </si>
  <si>
    <t>"svodnice z KK"</t>
  </si>
  <si>
    <t>3</t>
  </si>
  <si>
    <t>113205112-R</t>
  </si>
  <si>
    <t>Šetrné vytrhání ocelových svodnic kotvených do betonu vč. očištění, uložení ve skladu objednatele (do 12 km)</t>
  </si>
  <si>
    <t>737186774</t>
  </si>
  <si>
    <t>"stávající svodnice délky 3 m, 9 ks"</t>
  </si>
  <si>
    <t>9*3</t>
  </si>
  <si>
    <t>122211101</t>
  </si>
  <si>
    <t>Odkopávky a prokopávky ručně zapažené i nezapažené v hornině třídy těžitelnosti I skupiny 3</t>
  </si>
  <si>
    <t>m3</t>
  </si>
  <si>
    <t>-663753856</t>
  </si>
  <si>
    <t>"odkop zeminy pro svodnici a krajník"</t>
  </si>
  <si>
    <t>10*2,5*(0,5+0,13)*0,3*1,1</t>
  </si>
  <si>
    <t>"odkop zeminy pro vyústění svodnice (0,1 m3/kus)"</t>
  </si>
  <si>
    <t>10*0,1</t>
  </si>
  <si>
    <t>Součet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</si>
  <si>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</si>
  <si>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</si>
  <si>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</si>
  <si>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1102238619</t>
  </si>
  <si>
    <t>"manipulace v rámci parku menší mechanizací k místu nakládky na běžný dopravní prostředek"</t>
  </si>
  <si>
    <t>"odkop"</t>
  </si>
  <si>
    <t>6,198</t>
  </si>
  <si>
    <t>"drn"</t>
  </si>
  <si>
    <t>(10+12)*(0,05+0,1)/2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</si>
  <si>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</si>
  <si>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</si>
  <si>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</si>
  <si>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1156376695</t>
  </si>
  <si>
    <t>"odvoz na skládku (do 10 km)"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</si>
  <si>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</si>
  <si>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</si>
  <si>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</si>
  <si>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-201126026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</si>
  <si>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</si>
  <si>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</si>
  <si>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</si>
  <si>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</si>
  <si>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2096807152</t>
  </si>
  <si>
    <t>7,848*2</t>
  </si>
  <si>
    <t>9</t>
  </si>
  <si>
    <t>174111101</t>
  </si>
  <si>
    <t>Zásyp sypaninou z jakékoliv horniny ručně s uložením výkopku ve vrstvách se zhutněním jam, šachet, rýh nebo kolem objektů v těchto vykopávkách</t>
  </si>
  <si>
    <t>1588640296</t>
  </si>
  <si>
    <t>"vyrovnání erozních rýh v prům.tl. 100-150 mm, plocha +20%"</t>
  </si>
  <si>
    <t>"materiál perk frakce 0-32 mm"</t>
  </si>
  <si>
    <t>"plocha č.1 - č.6"</t>
  </si>
  <si>
    <t>40*0,8*1,2*(0,1+0,15)/2</t>
  </si>
  <si>
    <t>25*1*1,2*(0,1+0,15)/2</t>
  </si>
  <si>
    <t>0,5</t>
  </si>
  <si>
    <t>10*0,8*1,2*(0,1+0,15)/2</t>
  </si>
  <si>
    <t>60*1*1,2*(0,1+0,15)/2</t>
  </si>
  <si>
    <t>10</t>
  </si>
  <si>
    <t>M</t>
  </si>
  <si>
    <t>58344171</t>
  </si>
  <si>
    <t>štěrkodrť frakce 0/32</t>
  </si>
  <si>
    <t>1764567688</t>
  </si>
  <si>
    <t>"pozn.: hmotnost materiálu pro manipulaci zahrnuta do přesunu hmot"</t>
  </si>
  <si>
    <t>20,25*1,85</t>
  </si>
  <si>
    <t>11</t>
  </si>
  <si>
    <t>181411131</t>
  </si>
  <si>
    <t>Založení trávníku na půdě předem připravené plochy do 1000 m2 výsevem včetně utažení parkového v rovině nebo na svahu do 1:5</t>
  </si>
  <si>
    <t>-1867771987</t>
  </si>
  <si>
    <t>12</t>
  </si>
  <si>
    <t>00572410</t>
  </si>
  <si>
    <t>osivo směs travní parková</t>
  </si>
  <si>
    <t>kg</t>
  </si>
  <si>
    <t>-351389934</t>
  </si>
  <si>
    <t>30*0,02 'Přepočtené koeficientem množství</t>
  </si>
  <si>
    <t>13</t>
  </si>
  <si>
    <t>182303111</t>
  </si>
  <si>
    <t>Doplnění zeminy nebo substrátu na travnatých plochách tloušťky do 50 mm v rovině nebo na svahu do 1:5</t>
  </si>
  <si>
    <t>2126747189</t>
  </si>
  <si>
    <t>"doplnění substrátu tl. 100 mm (t.j. 2x tl. 50 mm)"</t>
  </si>
  <si>
    <t>30*2</t>
  </si>
  <si>
    <t>14</t>
  </si>
  <si>
    <t>10371500</t>
  </si>
  <si>
    <t>substrát pro trávníky VL</t>
  </si>
  <si>
    <t>1949444697</t>
  </si>
  <si>
    <t>60*0,051 'Přepočtené koeficientem množství</t>
  </si>
  <si>
    <t>185811111</t>
  </si>
  <si>
    <t>Shrabání listí ručně nebo strojně souvislé plochy do 1000 m2 bez pokryvných rostlin v rovině nebo na svahu do 1:5, ve vrstvě do 50 mm</t>
  </si>
  <si>
    <t>-1807848540</t>
  </si>
  <si>
    <t>"V cenách jsou započteny i náklady spojené s naložením na dopravní prostředek, s odvozem do 20 km a se složením"</t>
  </si>
  <si>
    <t>"plocha č.1 - č.7 (+10%)"</t>
  </si>
  <si>
    <t>(83+89+82+78+64+127+125)*1,1</t>
  </si>
  <si>
    <t>16</t>
  </si>
  <si>
    <t>171201239-R</t>
  </si>
  <si>
    <t>Poplatek za uloženi biologického odpadu (listí)</t>
  </si>
  <si>
    <t>kpl</t>
  </si>
  <si>
    <t>-784313566</t>
  </si>
  <si>
    <t>Komunikace pozemní</t>
  </si>
  <si>
    <t>17</t>
  </si>
  <si>
    <t>564831011</t>
  </si>
  <si>
    <t>Podklad ze štěrkodrti ŠD s rozprostřením a zhutněním plochy jednotlivě do 100 m2, po zhutnění tl. 100 mm</t>
  </si>
  <si>
    <t>588246089</t>
  </si>
  <si>
    <t>"pod svodnice a krajník (plocha +10%)"</t>
  </si>
  <si>
    <t>10*2,5*(0,5+0,13)*1,1</t>
  </si>
  <si>
    <t>18</t>
  </si>
  <si>
    <t>564851011</t>
  </si>
  <si>
    <t>Podklad ze štěrkodrti ŠD s rozprostřením a zhutněním plochy jednotlivě do 100 m2, po zhutnění tl. 150 mm</t>
  </si>
  <si>
    <t>-1019388384</t>
  </si>
  <si>
    <t>"zpětný zához u vyústění svodnice (frakce  0-32 mm)"</t>
  </si>
  <si>
    <t>10*0,5*0,4*2*1,1</t>
  </si>
  <si>
    <t>19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</si>
  <si>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</si>
  <si>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</si>
  <si>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-2067945884</t>
  </si>
  <si>
    <t>"vyspravení krytu žulovým eluviem (perkem) 0-32 mm v tl. 50 mm"</t>
  </si>
  <si>
    <t>"plocha č.1 - č.7(+10%)"</t>
  </si>
  <si>
    <t>20</t>
  </si>
  <si>
    <t>566301119-R</t>
  </si>
  <si>
    <t>Úprava nového krytu před zhutněním - ruční vyhrabání frakce 16-32 z nově kladené obrusné vrstvy, nebo přetřídění na cílovou frakci 0-16 mm</t>
  </si>
  <si>
    <t>-1450624692</t>
  </si>
  <si>
    <t>597661111</t>
  </si>
  <si>
    <t>Rigol dlážděný do lože z betonu prostého tl. 100 mm, s vyplněním a zatřením spár cementovou maltou z dlažebních kostek drobných</t>
  </si>
  <si>
    <t>1294501888</t>
  </si>
  <si>
    <t>"svodnice z kostek drobných 100/100 mm (10 ks)"</t>
  </si>
  <si>
    <t>10*2,5*0,5</t>
  </si>
  <si>
    <t>Ostatní konstrukce a práce, bourání</t>
  </si>
  <si>
    <t>22</t>
  </si>
  <si>
    <t>916241213</t>
  </si>
  <si>
    <t>Osazení obrubníku kamenného se zřízením lože, s vyplněním a zatřením spár cementovou maltou stojatého s boční opěrou z betonu prostého, do lože z betonu prostého</t>
  </si>
  <si>
    <t>-1803958245</t>
  </si>
  <si>
    <t>"kamenná svodnice, d=2,5m (10 ks)"</t>
  </si>
  <si>
    <t>10*2,5</t>
  </si>
  <si>
    <t>23</t>
  </si>
  <si>
    <t>58380001-R</t>
  </si>
  <si>
    <t>krajník kamenný žulový, typ KS 3, délka max. 600 mm</t>
  </si>
  <si>
    <t>-2028877925</t>
  </si>
  <si>
    <t>25*1,02 'Přepočtené koeficientem množství</t>
  </si>
  <si>
    <t>24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</si>
  <si>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</si>
  <si>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</si>
  <si>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-809629649</t>
  </si>
  <si>
    <t>"očištění stávající dlažby zametením"</t>
  </si>
  <si>
    <t>60</t>
  </si>
  <si>
    <t>25</t>
  </si>
  <si>
    <t>938909411</t>
  </si>
  <si>
    <t>Čištění vozovek odkopem ručně ulehlého nánosu z povrchu podkladu nebo krytu s odklizením na hromady na vzdálenost do 20 m nebo naložením na dopravní prostředek tloušťky vrstvy do 5 cm</t>
  </si>
  <si>
    <t>1389406653</t>
  </si>
  <si>
    <t>"nános na dlažbě, tl. 100 mm (t.j. plocha tl. 50 mm 2x)"</t>
  </si>
  <si>
    <t>2*10</t>
  </si>
  <si>
    <t>"nános ploše č.6 (25 m2), tl. 50-100 mm (t.j. plocha tl. 50 mm 1,5x)"</t>
  </si>
  <si>
    <t>25*1,5</t>
  </si>
  <si>
    <t>997</t>
  </si>
  <si>
    <t>Přesun sutě</t>
  </si>
  <si>
    <t>26</t>
  </si>
  <si>
    <t>997221551</t>
  </si>
  <si>
    <t>Vodorovná doprava suti bez naložení, ale se složením a s hrubým urovnáním ze sypkých materiálů, na vzdálenost do 1 km</t>
  </si>
  <si>
    <t>-459812338</t>
  </si>
  <si>
    <t>"z metení a čištění komunikací (nánosy apod.)"</t>
  </si>
  <si>
    <t>4,075</t>
  </si>
  <si>
    <t>27</t>
  </si>
  <si>
    <t>997221559</t>
  </si>
  <si>
    <t>Vodorovná doprava suti bez naložení, ale se složením a s hrubým urovnáním Příplatek k ceně za každý další i započatý 1 km přes 1 km</t>
  </si>
  <si>
    <t>-560721569</t>
  </si>
  <si>
    <t>4,075*9</t>
  </si>
  <si>
    <t>28</t>
  </si>
  <si>
    <t>997221561</t>
  </si>
  <si>
    <t>Vodorovná doprava suti bez naložení, ale se složením a s hrubým urovnáním z kusových materiálů, na vzdálenost do 1 km</t>
  </si>
  <si>
    <t>-1111949046</t>
  </si>
  <si>
    <t>"vybouraná suť (bez svodnic)"</t>
  </si>
  <si>
    <t>8,445-(9*3*0,05)</t>
  </si>
  <si>
    <t>29</t>
  </si>
  <si>
    <t>997221569</t>
  </si>
  <si>
    <t>559889099</t>
  </si>
  <si>
    <t>7,095*9</t>
  </si>
  <si>
    <t>30</t>
  </si>
  <si>
    <t>997221571</t>
  </si>
  <si>
    <t>Vodorovná doprava vybouraných hmot bez naložení, ale se složením a s hrubým urovnáním na vzdálenost do 1 km</t>
  </si>
  <si>
    <t>2090806064</t>
  </si>
  <si>
    <t>"ocelové svodnice (majetek investora, uložení bez poplatku), odhad 50 kg/m"</t>
  </si>
  <si>
    <t>9*3*0,05</t>
  </si>
  <si>
    <t>31</t>
  </si>
  <si>
    <t>997221579</t>
  </si>
  <si>
    <t>Vodorovná doprava vybouraných hmot bez naložení, ale se složením a s hrubým urovnáním na vzdálenost Příplatek k ceně za každý další i započatý 1 km přes 1 km</t>
  </si>
  <si>
    <t>-1255719234</t>
  </si>
  <si>
    <t>"odvoz do 12 km do skladu objednatele"</t>
  </si>
  <si>
    <t>1,35*11</t>
  </si>
  <si>
    <t>32</t>
  </si>
  <si>
    <t>997221861</t>
  </si>
  <si>
    <t>Poplatek za uložení stavebního odpadu na recyklační skládce (skládkovné) z prostého betonu zatříděného do Katalogu odpadů pod kódem 17 01 01</t>
  </si>
  <si>
    <t>-274314255</t>
  </si>
  <si>
    <t>7,095-0,615</t>
  </si>
  <si>
    <t>33</t>
  </si>
  <si>
    <t>997221873</t>
  </si>
  <si>
    <t>873888750</t>
  </si>
  <si>
    <t>"kamenné prvky"</t>
  </si>
  <si>
    <t>0,615</t>
  </si>
  <si>
    <t>34</t>
  </si>
  <si>
    <t>997221655-R</t>
  </si>
  <si>
    <t>Poplatek za uložení na skládce (skládkovné) ostatní</t>
  </si>
  <si>
    <t>-1532260171</t>
  </si>
  <si>
    <t>998</t>
  </si>
  <si>
    <t>Přesun hmot</t>
  </si>
  <si>
    <t>35</t>
  </si>
  <si>
    <t>998225111</t>
  </si>
  <si>
    <t>Přesun hmot pro komunikace s krytem z kameniva, monolitickým betonovým nebo živičným dopravní vzdálenost do 200 m jakékoliv délky objektu</t>
  </si>
  <si>
    <t>1083913173</t>
  </si>
  <si>
    <t>PSV</t>
  </si>
  <si>
    <t>Práce a dodávky PSV</t>
  </si>
  <si>
    <t>767</t>
  </si>
  <si>
    <t>Konstrukce zámečnické</t>
  </si>
  <si>
    <t>36</t>
  </si>
  <si>
    <t>767995111</t>
  </si>
  <si>
    <t>Montáž ostatních atypických zámečnických konstrukcí hmotnosti do 5 kg</t>
  </si>
  <si>
    <t>-1107476248</t>
  </si>
  <si>
    <t>"zabudování a přivaření trnů R20, d=0,5 m, 4 ks na novou svodnici"</t>
  </si>
  <si>
    <t>10*4*0,5*2,466</t>
  </si>
  <si>
    <t>37</t>
  </si>
  <si>
    <t>13021017</t>
  </si>
  <si>
    <t>tyč ocelová kruhová žebírková DIN 488 jakost B500B (10 505) výztuž do betonu D 20mm</t>
  </si>
  <si>
    <t>616315545</t>
  </si>
  <si>
    <t>"trny R20, d=0,5 m"</t>
  </si>
  <si>
    <t>10*4*0,5*2,466*1,1/1000</t>
  </si>
  <si>
    <t>38</t>
  </si>
  <si>
    <t>767996701</t>
  </si>
  <si>
    <t>Demontáž ostatních zámečnických konstrukcí o hmotnosti jednotlivých dílů řezáním do 50 kg</t>
  </si>
  <si>
    <t>1726499281</t>
  </si>
  <si>
    <t>"odstranění části stávající ohraničení z pásoviny pro vyústění svodnice"</t>
  </si>
  <si>
    <t>"pásovina 6/100, d=0,5 m (10x)"</t>
  </si>
  <si>
    <t>10*0,5*4,71</t>
  </si>
  <si>
    <t>39</t>
  </si>
  <si>
    <t>767996709-R</t>
  </si>
  <si>
    <t>Začištění stávající pásoviny po odřezání</t>
  </si>
  <si>
    <t>kus</t>
  </si>
  <si>
    <t>1529146667</t>
  </si>
  <si>
    <t>"10 ks svodnic - 2 řezy"</t>
  </si>
  <si>
    <t>10*2</t>
  </si>
  <si>
    <t>VRN</t>
  </si>
  <si>
    <t>Vedlejší rozpočtové náklady</t>
  </si>
  <si>
    <t>VRN3</t>
  </si>
  <si>
    <t>Zařízení staveniště</t>
  </si>
  <si>
    <t>40</t>
  </si>
  <si>
    <t>030001000</t>
  </si>
  <si>
    <t>Kč</t>
  </si>
  <si>
    <t>1024</t>
  </si>
  <si>
    <t>-787473591</t>
  </si>
  <si>
    <t>VRN7</t>
  </si>
  <si>
    <t>Provozní vlivy</t>
  </si>
  <si>
    <t>41</t>
  </si>
  <si>
    <t>072103001-R</t>
  </si>
  <si>
    <t>Dopravní opatření během výstavby</t>
  </si>
  <si>
    <t>-1499255937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</si>
</sst>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2022122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ploch, chodníčků a svodnic Park Rochlice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Liberec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14. 11. 2022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Liberec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ALB expert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ALB expert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Oprava ploch, cho...'!J30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01 - Oprava ploch, cho...'!P127</f>
        <v>0</v>
      </c>
      <c r="AV95" s="128">
        <f>'SO 01 - Oprava ploch, cho...'!J33</f>
        <v>0</v>
      </c>
      <c r="AW95" s="128">
        <f>'SO 01 - Oprava ploch, cho...'!J34</f>
        <v>0</v>
      </c>
      <c r="AX95" s="128">
        <f>'SO 01 - Oprava ploch, cho...'!J35</f>
        <v>0</v>
      </c>
      <c r="AY95" s="128">
        <f>'SO 01 - Oprava ploch, cho...'!J36</f>
        <v>0</v>
      </c>
      <c r="AZ95" s="128">
        <f>'SO 01 - Oprava ploch, cho...'!F33</f>
        <v>0</v>
      </c>
      <c r="BA95" s="128">
        <f>'SO 01 - Oprava ploch, cho...'!F34</f>
        <v>0</v>
      </c>
      <c r="BB95" s="128">
        <f>'SO 01 - Oprava ploch, cho...'!F35</f>
        <v>0</v>
      </c>
      <c r="BC95" s="128">
        <f>'SO 01 - Oprava ploch, cho...'!F36</f>
        <v>0</v>
      </c>
      <c r="BD95" s="130">
        <f>'SO 01 - Oprava ploch, cho...'!F37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1 - Oprava ploch, ch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85</v>
      </c>
    </row>
    <row r="4" spans="2:46" s="1" customFormat="1" ht="24.95" customHeight="1">
      <c r="B4" s="20"/>
      <c r="D4" s="134" t="s">
        <v>86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Oprava ploch, chodníčků a svodnic Park Rochlice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88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14. 11. 2022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31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35</v>
      </c>
      <c r="E30" s="38"/>
      <c r="F30" s="38"/>
      <c r="G30" s="38"/>
      <c r="H30" s="38"/>
      <c r="I30" s="38"/>
      <c r="J30" s="14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37</v>
      </c>
      <c r="G32" s="38"/>
      <c r="H32" s="38"/>
      <c r="I32" s="148" t="s">
        <v>36</v>
      </c>
      <c r="J32" s="148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39</v>
      </c>
      <c r="E33" s="136" t="s">
        <v>40</v>
      </c>
      <c r="F33" s="150">
        <f>ROUND((SUM(BE127:BE266)),2)</f>
        <v>0</v>
      </c>
      <c r="G33" s="38"/>
      <c r="H33" s="38"/>
      <c r="I33" s="151">
        <v>0.21</v>
      </c>
      <c r="J33" s="150">
        <f>ROUND(((SUM(BE127:BE266))*I33),2)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41</v>
      </c>
      <c r="F34" s="150">
        <f>ROUND((SUM(BF127:BF266)),2)</f>
        <v>0</v>
      </c>
      <c r="G34" s="38"/>
      <c r="H34" s="38"/>
      <c r="I34" s="151">
        <v>0.15</v>
      </c>
      <c r="J34" s="150">
        <f>ROUND(((SUM(BF127:BF266))*I34),2)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42</v>
      </c>
      <c r="F35" s="150">
        <f>ROUND((SUM(BG127:BG266)),2)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43</v>
      </c>
      <c r="F36" s="150">
        <f>ROUND((SUM(BH127:BH266)),2)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44</v>
      </c>
      <c r="F37" s="150">
        <f>ROUND((SUM(BI127:BI266)),2)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45</v>
      </c>
      <c r="E39" s="154"/>
      <c r="F39" s="154"/>
      <c r="G39" s="155" t="s">
        <v>46</v>
      </c>
      <c r="H39" s="156" t="s">
        <v>47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48</v>
      </c>
      <c r="E50" s="160"/>
      <c r="F50" s="160"/>
      <c r="G50" s="159" t="s">
        <v>49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50</v>
      </c>
      <c r="E61" s="162"/>
      <c r="F61" s="163" t="s">
        <v>51</v>
      </c>
      <c r="G61" s="161" t="s">
        <v>50</v>
      </c>
      <c r="H61" s="162"/>
      <c r="I61" s="162"/>
      <c r="J61" s="164" t="s">
        <v>51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52</v>
      </c>
      <c r="E65" s="165"/>
      <c r="F65" s="165"/>
      <c r="G65" s="159" t="s">
        <v>53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50</v>
      </c>
      <c r="E76" s="162"/>
      <c r="F76" s="163" t="s">
        <v>51</v>
      </c>
      <c r="G76" s="161" t="s">
        <v>50</v>
      </c>
      <c r="H76" s="162"/>
      <c r="I76" s="162"/>
      <c r="J76" s="164" t="s">
        <v>51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Oprava ploch, chodníčků a svodnic Park Rochlice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Oprava ploch, chodníčků a svodnic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32" t="s">
        <v>22</v>
      </c>
      <c r="J89" s="79" t="str">
        <f>IF(J12="","",J12)</f>
        <v>14. 11. 2022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Statutární město Liberec</v>
      </c>
      <c r="G91" s="40"/>
      <c r="H91" s="40"/>
      <c r="I91" s="32" t="s">
        <v>30</v>
      </c>
      <c r="J91" s="36" t="str">
        <f>E21</f>
        <v>ALB expert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ALB expert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90</v>
      </c>
      <c r="D94" s="172"/>
      <c r="E94" s="172"/>
      <c r="F94" s="172"/>
      <c r="G94" s="172"/>
      <c r="H94" s="172"/>
      <c r="I94" s="172"/>
      <c r="J94" s="173" t="s">
        <v>91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92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pans="1:31" s="9" customFormat="1" ht="24.95" customHeight="1">
      <c r="A97" s="9"/>
      <c r="B97" s="175"/>
      <c r="C97" s="176"/>
      <c r="D97" s="177" t="s">
        <v>94</v>
      </c>
      <c r="E97" s="178"/>
      <c r="F97" s="178"/>
      <c r="G97" s="178"/>
      <c r="H97" s="178"/>
      <c r="I97" s="178"/>
      <c r="J97" s="179">
        <f>J128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95</v>
      </c>
      <c r="E98" s="184"/>
      <c r="F98" s="184"/>
      <c r="G98" s="184"/>
      <c r="H98" s="184"/>
      <c r="I98" s="184"/>
      <c r="J98" s="185">
        <f>J129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96</v>
      </c>
      <c r="E99" s="184"/>
      <c r="F99" s="184"/>
      <c r="G99" s="184"/>
      <c r="H99" s="184"/>
      <c r="I99" s="184"/>
      <c r="J99" s="185">
        <f>J190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97</v>
      </c>
      <c r="E100" s="184"/>
      <c r="F100" s="184"/>
      <c r="G100" s="184"/>
      <c r="H100" s="184"/>
      <c r="I100" s="184"/>
      <c r="J100" s="185">
        <f>J205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98</v>
      </c>
      <c r="E101" s="184"/>
      <c r="F101" s="184"/>
      <c r="G101" s="184"/>
      <c r="H101" s="184"/>
      <c r="I101" s="184"/>
      <c r="J101" s="185">
        <f>J220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99</v>
      </c>
      <c r="E102" s="184"/>
      <c r="F102" s="184"/>
      <c r="G102" s="184"/>
      <c r="H102" s="184"/>
      <c r="I102" s="184"/>
      <c r="J102" s="185">
        <f>J245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100</v>
      </c>
      <c r="E103" s="178"/>
      <c r="F103" s="178"/>
      <c r="G103" s="178"/>
      <c r="H103" s="178"/>
      <c r="I103" s="178"/>
      <c r="J103" s="179">
        <f>J247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101</v>
      </c>
      <c r="E104" s="184"/>
      <c r="F104" s="184"/>
      <c r="G104" s="184"/>
      <c r="H104" s="184"/>
      <c r="I104" s="184"/>
      <c r="J104" s="185">
        <f>J248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5"/>
      <c r="C105" s="176"/>
      <c r="D105" s="177" t="s">
        <v>102</v>
      </c>
      <c r="E105" s="178"/>
      <c r="F105" s="178"/>
      <c r="G105" s="178"/>
      <c r="H105" s="178"/>
      <c r="I105" s="178"/>
      <c r="J105" s="179">
        <f>J262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1"/>
      <c r="C106" s="182"/>
      <c r="D106" s="183" t="s">
        <v>103</v>
      </c>
      <c r="E106" s="184"/>
      <c r="F106" s="184"/>
      <c r="G106" s="184"/>
      <c r="H106" s="184"/>
      <c r="I106" s="184"/>
      <c r="J106" s="185">
        <f>J263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104</v>
      </c>
      <c r="E107" s="184"/>
      <c r="F107" s="184"/>
      <c r="G107" s="184"/>
      <c r="H107" s="184"/>
      <c r="I107" s="184"/>
      <c r="J107" s="185">
        <f>J265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105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0" t="str">
        <f>E7</f>
        <v>Oprava ploch, chodníčků a svodnic Park Rochlice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87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01 - Oprava ploch, chodníčků a svodnic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Liberec</v>
      </c>
      <c r="G121" s="40"/>
      <c r="H121" s="40"/>
      <c r="I121" s="32" t="s">
        <v>22</v>
      </c>
      <c r="J121" s="79" t="str">
        <f>IF(J12="","",J12)</f>
        <v>14. 11. 2022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Statutární město Liberec</v>
      </c>
      <c r="G123" s="40"/>
      <c r="H123" s="40"/>
      <c r="I123" s="32" t="s">
        <v>30</v>
      </c>
      <c r="J123" s="36" t="str">
        <f>E21</f>
        <v>ALB expert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ALB expert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7"/>
      <c r="B126" s="188"/>
      <c r="C126" s="189" t="s">
        <v>106</v>
      </c>
      <c r="D126" s="190" t="s">
        <v>60</v>
      </c>
      <c r="E126" s="190" t="s">
        <v>56</v>
      </c>
      <c r="F126" s="190" t="s">
        <v>57</v>
      </c>
      <c r="G126" s="190" t="s">
        <v>107</v>
      </c>
      <c r="H126" s="190" t="s">
        <v>108</v>
      </c>
      <c r="I126" s="190" t="s">
        <v>109</v>
      </c>
      <c r="J126" s="191" t="s">
        <v>91</v>
      </c>
      <c r="K126" s="192" t="s">
        <v>110</v>
      </c>
      <c r="L126" s="193"/>
      <c r="M126" s="100" t="s">
        <v>1</v>
      </c>
      <c r="N126" s="101" t="s">
        <v>39</v>
      </c>
      <c r="O126" s="101" t="s">
        <v>111</v>
      </c>
      <c r="P126" s="101" t="s">
        <v>112</v>
      </c>
      <c r="Q126" s="101" t="s">
        <v>113</v>
      </c>
      <c r="R126" s="101" t="s">
        <v>114</v>
      </c>
      <c r="S126" s="101" t="s">
        <v>115</v>
      </c>
      <c r="T126" s="102" t="s">
        <v>116</v>
      </c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</row>
    <row r="127" spans="1:63" s="2" customFormat="1" ht="22.8" customHeight="1">
      <c r="A127" s="38"/>
      <c r="B127" s="39"/>
      <c r="C127" s="107" t="s">
        <v>117</v>
      </c>
      <c r="D127" s="40"/>
      <c r="E127" s="40"/>
      <c r="F127" s="40"/>
      <c r="G127" s="40"/>
      <c r="H127" s="40"/>
      <c r="I127" s="40"/>
      <c r="J127" s="194">
        <f>BK127</f>
        <v>0</v>
      </c>
      <c r="K127" s="40"/>
      <c r="L127" s="44"/>
      <c r="M127" s="103"/>
      <c r="N127" s="195"/>
      <c r="O127" s="104"/>
      <c r="P127" s="196">
        <f>P128+P247+P262</f>
        <v>0</v>
      </c>
      <c r="Q127" s="104"/>
      <c r="R127" s="196">
        <f>R128+R247+R262</f>
        <v>125.2968214</v>
      </c>
      <c r="S127" s="104"/>
      <c r="T127" s="197">
        <f>T128+T247+T262</f>
        <v>12.54355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74</v>
      </c>
      <c r="AU127" s="17" t="s">
        <v>93</v>
      </c>
      <c r="BK127" s="198">
        <f>BK128+BK247+BK262</f>
        <v>0</v>
      </c>
    </row>
    <row r="128" spans="1:63" s="12" customFormat="1" ht="25.9" customHeight="1">
      <c r="A128" s="12"/>
      <c r="B128" s="199"/>
      <c r="C128" s="200"/>
      <c r="D128" s="201" t="s">
        <v>74</v>
      </c>
      <c r="E128" s="202" t="s">
        <v>118</v>
      </c>
      <c r="F128" s="202" t="s">
        <v>119</v>
      </c>
      <c r="G128" s="200"/>
      <c r="H128" s="200"/>
      <c r="I128" s="203"/>
      <c r="J128" s="204">
        <f>BK128</f>
        <v>0</v>
      </c>
      <c r="K128" s="200"/>
      <c r="L128" s="205"/>
      <c r="M128" s="206"/>
      <c r="N128" s="207"/>
      <c r="O128" s="207"/>
      <c r="P128" s="208">
        <f>P129+P190+P205+P220+P245</f>
        <v>0</v>
      </c>
      <c r="Q128" s="207"/>
      <c r="R128" s="208">
        <f>R129+R190+R205+R220+R245</f>
        <v>125.239369</v>
      </c>
      <c r="S128" s="207"/>
      <c r="T128" s="209">
        <f>T129+T190+T205+T220+T245</f>
        <v>12.52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0" t="s">
        <v>83</v>
      </c>
      <c r="AT128" s="211" t="s">
        <v>74</v>
      </c>
      <c r="AU128" s="211" t="s">
        <v>75</v>
      </c>
      <c r="AY128" s="210" t="s">
        <v>120</v>
      </c>
      <c r="BK128" s="212">
        <f>BK129+BK190+BK205+BK220+BK245</f>
        <v>0</v>
      </c>
    </row>
    <row r="129" spans="1:63" s="12" customFormat="1" ht="22.8" customHeight="1">
      <c r="A129" s="12"/>
      <c r="B129" s="199"/>
      <c r="C129" s="200"/>
      <c r="D129" s="201" t="s">
        <v>74</v>
      </c>
      <c r="E129" s="213" t="s">
        <v>83</v>
      </c>
      <c r="F129" s="213" t="s">
        <v>121</v>
      </c>
      <c r="G129" s="200"/>
      <c r="H129" s="200"/>
      <c r="I129" s="203"/>
      <c r="J129" s="214">
        <f>BK129</f>
        <v>0</v>
      </c>
      <c r="K129" s="200"/>
      <c r="L129" s="205"/>
      <c r="M129" s="206"/>
      <c r="N129" s="207"/>
      <c r="O129" s="207"/>
      <c r="P129" s="208">
        <f>SUM(P130:P189)</f>
        <v>0</v>
      </c>
      <c r="Q129" s="207"/>
      <c r="R129" s="208">
        <f>SUM(R130:R189)</f>
        <v>38.1062</v>
      </c>
      <c r="S129" s="207"/>
      <c r="T129" s="209">
        <f>SUM(T130:T189)</f>
        <v>8.444999999999999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83</v>
      </c>
      <c r="AT129" s="211" t="s">
        <v>74</v>
      </c>
      <c r="AU129" s="211" t="s">
        <v>83</v>
      </c>
      <c r="AY129" s="210" t="s">
        <v>120</v>
      </c>
      <c r="BK129" s="212">
        <f>SUM(BK130:BK189)</f>
        <v>0</v>
      </c>
    </row>
    <row r="130" spans="1:65" s="2" customFormat="1" ht="16.5" customHeight="1">
      <c r="A130" s="38"/>
      <c r="B130" s="39"/>
      <c r="C130" s="215" t="s">
        <v>83</v>
      </c>
      <c r="D130" s="215" t="s">
        <v>122</v>
      </c>
      <c r="E130" s="216" t="s">
        <v>123</v>
      </c>
      <c r="F130" s="217" t="s">
        <v>124</v>
      </c>
      <c r="G130" s="218" t="s">
        <v>125</v>
      </c>
      <c r="H130" s="219">
        <v>22</v>
      </c>
      <c r="I130" s="220"/>
      <c r="J130" s="221">
        <f>ROUND(I130*H130,2)</f>
        <v>0</v>
      </c>
      <c r="K130" s="222"/>
      <c r="L130" s="44"/>
      <c r="M130" s="223" t="s">
        <v>1</v>
      </c>
      <c r="N130" s="224" t="s">
        <v>40</v>
      </c>
      <c r="O130" s="91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7" t="s">
        <v>126</v>
      </c>
      <c r="AT130" s="227" t="s">
        <v>122</v>
      </c>
      <c r="AU130" s="227" t="s">
        <v>85</v>
      </c>
      <c r="AY130" s="17" t="s">
        <v>120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7" t="s">
        <v>83</v>
      </c>
      <c r="BK130" s="228">
        <f>ROUND(I130*H130,2)</f>
        <v>0</v>
      </c>
      <c r="BL130" s="17" t="s">
        <v>126</v>
      </c>
      <c r="BM130" s="227" t="s">
        <v>127</v>
      </c>
    </row>
    <row r="131" spans="1:51" s="13" customFormat="1" ht="12">
      <c r="A131" s="13"/>
      <c r="B131" s="229"/>
      <c r="C131" s="230"/>
      <c r="D131" s="231" t="s">
        <v>128</v>
      </c>
      <c r="E131" s="232" t="s">
        <v>1</v>
      </c>
      <c r="F131" s="233" t="s">
        <v>129</v>
      </c>
      <c r="G131" s="230"/>
      <c r="H131" s="232" t="s">
        <v>1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128</v>
      </c>
      <c r="AU131" s="239" t="s">
        <v>85</v>
      </c>
      <c r="AV131" s="13" t="s">
        <v>83</v>
      </c>
      <c r="AW131" s="13" t="s">
        <v>32</v>
      </c>
      <c r="AX131" s="13" t="s">
        <v>75</v>
      </c>
      <c r="AY131" s="239" t="s">
        <v>120</v>
      </c>
    </row>
    <row r="132" spans="1:51" s="14" customFormat="1" ht="12">
      <c r="A132" s="14"/>
      <c r="B132" s="240"/>
      <c r="C132" s="241"/>
      <c r="D132" s="231" t="s">
        <v>128</v>
      </c>
      <c r="E132" s="242" t="s">
        <v>1</v>
      </c>
      <c r="F132" s="243" t="s">
        <v>130</v>
      </c>
      <c r="G132" s="241"/>
      <c r="H132" s="244">
        <v>22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0" t="s">
        <v>128</v>
      </c>
      <c r="AU132" s="250" t="s">
        <v>85</v>
      </c>
      <c r="AV132" s="14" t="s">
        <v>85</v>
      </c>
      <c r="AW132" s="14" t="s">
        <v>32</v>
      </c>
      <c r="AX132" s="14" t="s">
        <v>83</v>
      </c>
      <c r="AY132" s="250" t="s">
        <v>120</v>
      </c>
    </row>
    <row r="133" spans="1:65" s="2" customFormat="1" ht="49.05" customHeight="1">
      <c r="A133" s="38"/>
      <c r="B133" s="39"/>
      <c r="C133" s="215" t="s">
        <v>85</v>
      </c>
      <c r="D133" s="215" t="s">
        <v>122</v>
      </c>
      <c r="E133" s="216" t="s">
        <v>131</v>
      </c>
      <c r="F133" s="217" t="s">
        <v>132</v>
      </c>
      <c r="G133" s="218" t="s">
        <v>133</v>
      </c>
      <c r="H133" s="219">
        <v>3</v>
      </c>
      <c r="I133" s="220"/>
      <c r="J133" s="221">
        <f>ROUND(I133*H133,2)</f>
        <v>0</v>
      </c>
      <c r="K133" s="222"/>
      <c r="L133" s="44"/>
      <c r="M133" s="223" t="s">
        <v>1</v>
      </c>
      <c r="N133" s="224" t="s">
        <v>40</v>
      </c>
      <c r="O133" s="91"/>
      <c r="P133" s="225">
        <f>O133*H133</f>
        <v>0</v>
      </c>
      <c r="Q133" s="225">
        <v>0</v>
      </c>
      <c r="R133" s="225">
        <f>Q133*H133</f>
        <v>0</v>
      </c>
      <c r="S133" s="225">
        <v>0.205</v>
      </c>
      <c r="T133" s="226">
        <f>S133*H133</f>
        <v>0.615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7" t="s">
        <v>126</v>
      </c>
      <c r="AT133" s="227" t="s">
        <v>122</v>
      </c>
      <c r="AU133" s="227" t="s">
        <v>85</v>
      </c>
      <c r="AY133" s="17" t="s">
        <v>120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7" t="s">
        <v>83</v>
      </c>
      <c r="BK133" s="228">
        <f>ROUND(I133*H133,2)</f>
        <v>0</v>
      </c>
      <c r="BL133" s="17" t="s">
        <v>126</v>
      </c>
      <c r="BM133" s="227" t="s">
        <v>134</v>
      </c>
    </row>
    <row r="134" spans="1:51" s="13" customFormat="1" ht="12">
      <c r="A134" s="13"/>
      <c r="B134" s="229"/>
      <c r="C134" s="230"/>
      <c r="D134" s="231" t="s">
        <v>128</v>
      </c>
      <c r="E134" s="232" t="s">
        <v>1</v>
      </c>
      <c r="F134" s="233" t="s">
        <v>135</v>
      </c>
      <c r="G134" s="230"/>
      <c r="H134" s="232" t="s">
        <v>1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128</v>
      </c>
      <c r="AU134" s="239" t="s">
        <v>85</v>
      </c>
      <c r="AV134" s="13" t="s">
        <v>83</v>
      </c>
      <c r="AW134" s="13" t="s">
        <v>32</v>
      </c>
      <c r="AX134" s="13" t="s">
        <v>75</v>
      </c>
      <c r="AY134" s="239" t="s">
        <v>120</v>
      </c>
    </row>
    <row r="135" spans="1:51" s="14" customFormat="1" ht="12">
      <c r="A135" s="14"/>
      <c r="B135" s="240"/>
      <c r="C135" s="241"/>
      <c r="D135" s="231" t="s">
        <v>128</v>
      </c>
      <c r="E135" s="242" t="s">
        <v>1</v>
      </c>
      <c r="F135" s="243" t="s">
        <v>136</v>
      </c>
      <c r="G135" s="241"/>
      <c r="H135" s="244">
        <v>3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0" t="s">
        <v>128</v>
      </c>
      <c r="AU135" s="250" t="s">
        <v>85</v>
      </c>
      <c r="AV135" s="14" t="s">
        <v>85</v>
      </c>
      <c r="AW135" s="14" t="s">
        <v>32</v>
      </c>
      <c r="AX135" s="14" t="s">
        <v>83</v>
      </c>
      <c r="AY135" s="250" t="s">
        <v>120</v>
      </c>
    </row>
    <row r="136" spans="1:65" s="2" customFormat="1" ht="33" customHeight="1">
      <c r="A136" s="38"/>
      <c r="B136" s="39"/>
      <c r="C136" s="215" t="s">
        <v>136</v>
      </c>
      <c r="D136" s="215" t="s">
        <v>122</v>
      </c>
      <c r="E136" s="216" t="s">
        <v>137</v>
      </c>
      <c r="F136" s="217" t="s">
        <v>138</v>
      </c>
      <c r="G136" s="218" t="s">
        <v>133</v>
      </c>
      <c r="H136" s="219">
        <v>27</v>
      </c>
      <c r="I136" s="220"/>
      <c r="J136" s="221">
        <f>ROUND(I136*H136,2)</f>
        <v>0</v>
      </c>
      <c r="K136" s="222"/>
      <c r="L136" s="44"/>
      <c r="M136" s="223" t="s">
        <v>1</v>
      </c>
      <c r="N136" s="224" t="s">
        <v>40</v>
      </c>
      <c r="O136" s="91"/>
      <c r="P136" s="225">
        <f>O136*H136</f>
        <v>0</v>
      </c>
      <c r="Q136" s="225">
        <v>0</v>
      </c>
      <c r="R136" s="225">
        <f>Q136*H136</f>
        <v>0</v>
      </c>
      <c r="S136" s="225">
        <v>0.29</v>
      </c>
      <c r="T136" s="226">
        <f>S136*H136</f>
        <v>7.829999999999999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7" t="s">
        <v>126</v>
      </c>
      <c r="AT136" s="227" t="s">
        <v>122</v>
      </c>
      <c r="AU136" s="227" t="s">
        <v>85</v>
      </c>
      <c r="AY136" s="17" t="s">
        <v>120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7" t="s">
        <v>83</v>
      </c>
      <c r="BK136" s="228">
        <f>ROUND(I136*H136,2)</f>
        <v>0</v>
      </c>
      <c r="BL136" s="17" t="s">
        <v>126</v>
      </c>
      <c r="BM136" s="227" t="s">
        <v>139</v>
      </c>
    </row>
    <row r="137" spans="1:51" s="13" customFormat="1" ht="12">
      <c r="A137" s="13"/>
      <c r="B137" s="229"/>
      <c r="C137" s="230"/>
      <c r="D137" s="231" t="s">
        <v>128</v>
      </c>
      <c r="E137" s="232" t="s">
        <v>1</v>
      </c>
      <c r="F137" s="233" t="s">
        <v>140</v>
      </c>
      <c r="G137" s="230"/>
      <c r="H137" s="232" t="s">
        <v>1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128</v>
      </c>
      <c r="AU137" s="239" t="s">
        <v>85</v>
      </c>
      <c r="AV137" s="13" t="s">
        <v>83</v>
      </c>
      <c r="AW137" s="13" t="s">
        <v>32</v>
      </c>
      <c r="AX137" s="13" t="s">
        <v>75</v>
      </c>
      <c r="AY137" s="239" t="s">
        <v>120</v>
      </c>
    </row>
    <row r="138" spans="1:51" s="14" customFormat="1" ht="12">
      <c r="A138" s="14"/>
      <c r="B138" s="240"/>
      <c r="C138" s="241"/>
      <c r="D138" s="231" t="s">
        <v>128</v>
      </c>
      <c r="E138" s="242" t="s">
        <v>1</v>
      </c>
      <c r="F138" s="243" t="s">
        <v>141</v>
      </c>
      <c r="G138" s="241"/>
      <c r="H138" s="244">
        <v>27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0" t="s">
        <v>128</v>
      </c>
      <c r="AU138" s="250" t="s">
        <v>85</v>
      </c>
      <c r="AV138" s="14" t="s">
        <v>85</v>
      </c>
      <c r="AW138" s="14" t="s">
        <v>32</v>
      </c>
      <c r="AX138" s="14" t="s">
        <v>83</v>
      </c>
      <c r="AY138" s="250" t="s">
        <v>120</v>
      </c>
    </row>
    <row r="139" spans="1:65" s="2" customFormat="1" ht="33" customHeight="1">
      <c r="A139" s="38"/>
      <c r="B139" s="39"/>
      <c r="C139" s="215" t="s">
        <v>126</v>
      </c>
      <c r="D139" s="215" t="s">
        <v>122</v>
      </c>
      <c r="E139" s="216" t="s">
        <v>142</v>
      </c>
      <c r="F139" s="217" t="s">
        <v>143</v>
      </c>
      <c r="G139" s="218" t="s">
        <v>144</v>
      </c>
      <c r="H139" s="219">
        <v>6.198</v>
      </c>
      <c r="I139" s="220"/>
      <c r="J139" s="221">
        <f>ROUND(I139*H139,2)</f>
        <v>0</v>
      </c>
      <c r="K139" s="222"/>
      <c r="L139" s="44"/>
      <c r="M139" s="223" t="s">
        <v>1</v>
      </c>
      <c r="N139" s="224" t="s">
        <v>40</v>
      </c>
      <c r="O139" s="91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7" t="s">
        <v>126</v>
      </c>
      <c r="AT139" s="227" t="s">
        <v>122</v>
      </c>
      <c r="AU139" s="227" t="s">
        <v>85</v>
      </c>
      <c r="AY139" s="17" t="s">
        <v>120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7" t="s">
        <v>83</v>
      </c>
      <c r="BK139" s="228">
        <f>ROUND(I139*H139,2)</f>
        <v>0</v>
      </c>
      <c r="BL139" s="17" t="s">
        <v>126</v>
      </c>
      <c r="BM139" s="227" t="s">
        <v>145</v>
      </c>
    </row>
    <row r="140" spans="1:51" s="13" customFormat="1" ht="12">
      <c r="A140" s="13"/>
      <c r="B140" s="229"/>
      <c r="C140" s="230"/>
      <c r="D140" s="231" t="s">
        <v>128</v>
      </c>
      <c r="E140" s="232" t="s">
        <v>1</v>
      </c>
      <c r="F140" s="233" t="s">
        <v>146</v>
      </c>
      <c r="G140" s="230"/>
      <c r="H140" s="232" t="s">
        <v>1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128</v>
      </c>
      <c r="AU140" s="239" t="s">
        <v>85</v>
      </c>
      <c r="AV140" s="13" t="s">
        <v>83</v>
      </c>
      <c r="AW140" s="13" t="s">
        <v>32</v>
      </c>
      <c r="AX140" s="13" t="s">
        <v>75</v>
      </c>
      <c r="AY140" s="239" t="s">
        <v>120</v>
      </c>
    </row>
    <row r="141" spans="1:51" s="14" customFormat="1" ht="12">
      <c r="A141" s="14"/>
      <c r="B141" s="240"/>
      <c r="C141" s="241"/>
      <c r="D141" s="231" t="s">
        <v>128</v>
      </c>
      <c r="E141" s="242" t="s">
        <v>1</v>
      </c>
      <c r="F141" s="243" t="s">
        <v>147</v>
      </c>
      <c r="G141" s="241"/>
      <c r="H141" s="244">
        <v>5.198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0" t="s">
        <v>128</v>
      </c>
      <c r="AU141" s="250" t="s">
        <v>85</v>
      </c>
      <c r="AV141" s="14" t="s">
        <v>85</v>
      </c>
      <c r="AW141" s="14" t="s">
        <v>32</v>
      </c>
      <c r="AX141" s="14" t="s">
        <v>75</v>
      </c>
      <c r="AY141" s="250" t="s">
        <v>120</v>
      </c>
    </row>
    <row r="142" spans="1:51" s="13" customFormat="1" ht="12">
      <c r="A142" s="13"/>
      <c r="B142" s="229"/>
      <c r="C142" s="230"/>
      <c r="D142" s="231" t="s">
        <v>128</v>
      </c>
      <c r="E142" s="232" t="s">
        <v>1</v>
      </c>
      <c r="F142" s="233" t="s">
        <v>148</v>
      </c>
      <c r="G142" s="230"/>
      <c r="H142" s="232" t="s">
        <v>1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9" t="s">
        <v>128</v>
      </c>
      <c r="AU142" s="239" t="s">
        <v>85</v>
      </c>
      <c r="AV142" s="13" t="s">
        <v>83</v>
      </c>
      <c r="AW142" s="13" t="s">
        <v>32</v>
      </c>
      <c r="AX142" s="13" t="s">
        <v>75</v>
      </c>
      <c r="AY142" s="239" t="s">
        <v>120</v>
      </c>
    </row>
    <row r="143" spans="1:51" s="14" customFormat="1" ht="12">
      <c r="A143" s="14"/>
      <c r="B143" s="240"/>
      <c r="C143" s="241"/>
      <c r="D143" s="231" t="s">
        <v>128</v>
      </c>
      <c r="E143" s="242" t="s">
        <v>1</v>
      </c>
      <c r="F143" s="243" t="s">
        <v>149</v>
      </c>
      <c r="G143" s="241"/>
      <c r="H143" s="244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128</v>
      </c>
      <c r="AU143" s="250" t="s">
        <v>85</v>
      </c>
      <c r="AV143" s="14" t="s">
        <v>85</v>
      </c>
      <c r="AW143" s="14" t="s">
        <v>32</v>
      </c>
      <c r="AX143" s="14" t="s">
        <v>75</v>
      </c>
      <c r="AY143" s="250" t="s">
        <v>120</v>
      </c>
    </row>
    <row r="144" spans="1:51" s="15" customFormat="1" ht="12">
      <c r="A144" s="15"/>
      <c r="B144" s="251"/>
      <c r="C144" s="252"/>
      <c r="D144" s="231" t="s">
        <v>128</v>
      </c>
      <c r="E144" s="253" t="s">
        <v>1</v>
      </c>
      <c r="F144" s="254" t="s">
        <v>150</v>
      </c>
      <c r="G144" s="252"/>
      <c r="H144" s="255">
        <v>6.198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1" t="s">
        <v>128</v>
      </c>
      <c r="AU144" s="261" t="s">
        <v>85</v>
      </c>
      <c r="AV144" s="15" t="s">
        <v>126</v>
      </c>
      <c r="AW144" s="15" t="s">
        <v>32</v>
      </c>
      <c r="AX144" s="15" t="s">
        <v>83</v>
      </c>
      <c r="AY144" s="261" t="s">
        <v>120</v>
      </c>
    </row>
    <row r="145" spans="1:65" s="2" customFormat="1" ht="62.7" customHeight="1">
      <c r="A145" s="38"/>
      <c r="B145" s="39"/>
      <c r="C145" s="215" t="s">
        <v>151</v>
      </c>
      <c r="D145" s="215" t="s">
        <v>122</v>
      </c>
      <c r="E145" s="216" t="s">
        <v>152</v>
      </c>
      <c r="F145" s="217" t="s">
        <v>153</v>
      </c>
      <c r="G145" s="218" t="s">
        <v>144</v>
      </c>
      <c r="H145" s="219">
        <v>7.848</v>
      </c>
      <c r="I145" s="220"/>
      <c r="J145" s="221">
        <f>ROUND(I145*H145,2)</f>
        <v>0</v>
      </c>
      <c r="K145" s="222"/>
      <c r="L145" s="44"/>
      <c r="M145" s="223" t="s">
        <v>1</v>
      </c>
      <c r="N145" s="224" t="s">
        <v>40</v>
      </c>
      <c r="O145" s="91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7" t="s">
        <v>126</v>
      </c>
      <c r="AT145" s="227" t="s">
        <v>122</v>
      </c>
      <c r="AU145" s="227" t="s">
        <v>85</v>
      </c>
      <c r="AY145" s="17" t="s">
        <v>120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7" t="s">
        <v>83</v>
      </c>
      <c r="BK145" s="228">
        <f>ROUND(I145*H145,2)</f>
        <v>0</v>
      </c>
      <c r="BL145" s="17" t="s">
        <v>126</v>
      </c>
      <c r="BM145" s="227" t="s">
        <v>154</v>
      </c>
    </row>
    <row r="146" spans="1:51" s="13" customFormat="1" ht="12">
      <c r="A146" s="13"/>
      <c r="B146" s="229"/>
      <c r="C146" s="230"/>
      <c r="D146" s="231" t="s">
        <v>128</v>
      </c>
      <c r="E146" s="232" t="s">
        <v>1</v>
      </c>
      <c r="F146" s="233" t="s">
        <v>155</v>
      </c>
      <c r="G146" s="230"/>
      <c r="H146" s="232" t="s">
        <v>1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128</v>
      </c>
      <c r="AU146" s="239" t="s">
        <v>85</v>
      </c>
      <c r="AV146" s="13" t="s">
        <v>83</v>
      </c>
      <c r="AW146" s="13" t="s">
        <v>32</v>
      </c>
      <c r="AX146" s="13" t="s">
        <v>75</v>
      </c>
      <c r="AY146" s="239" t="s">
        <v>120</v>
      </c>
    </row>
    <row r="147" spans="1:51" s="13" customFormat="1" ht="12">
      <c r="A147" s="13"/>
      <c r="B147" s="229"/>
      <c r="C147" s="230"/>
      <c r="D147" s="231" t="s">
        <v>128</v>
      </c>
      <c r="E147" s="232" t="s">
        <v>1</v>
      </c>
      <c r="F147" s="233" t="s">
        <v>156</v>
      </c>
      <c r="G147" s="230"/>
      <c r="H147" s="232" t="s">
        <v>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128</v>
      </c>
      <c r="AU147" s="239" t="s">
        <v>85</v>
      </c>
      <c r="AV147" s="13" t="s">
        <v>83</v>
      </c>
      <c r="AW147" s="13" t="s">
        <v>32</v>
      </c>
      <c r="AX147" s="13" t="s">
        <v>75</v>
      </c>
      <c r="AY147" s="239" t="s">
        <v>120</v>
      </c>
    </row>
    <row r="148" spans="1:51" s="14" customFormat="1" ht="12">
      <c r="A148" s="14"/>
      <c r="B148" s="240"/>
      <c r="C148" s="241"/>
      <c r="D148" s="231" t="s">
        <v>128</v>
      </c>
      <c r="E148" s="242" t="s">
        <v>1</v>
      </c>
      <c r="F148" s="243" t="s">
        <v>157</v>
      </c>
      <c r="G148" s="241"/>
      <c r="H148" s="244">
        <v>6.198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0" t="s">
        <v>128</v>
      </c>
      <c r="AU148" s="250" t="s">
        <v>85</v>
      </c>
      <c r="AV148" s="14" t="s">
        <v>85</v>
      </c>
      <c r="AW148" s="14" t="s">
        <v>32</v>
      </c>
      <c r="AX148" s="14" t="s">
        <v>75</v>
      </c>
      <c r="AY148" s="250" t="s">
        <v>120</v>
      </c>
    </row>
    <row r="149" spans="1:51" s="13" customFormat="1" ht="12">
      <c r="A149" s="13"/>
      <c r="B149" s="229"/>
      <c r="C149" s="230"/>
      <c r="D149" s="231" t="s">
        <v>128</v>
      </c>
      <c r="E149" s="232" t="s">
        <v>1</v>
      </c>
      <c r="F149" s="233" t="s">
        <v>158</v>
      </c>
      <c r="G149" s="230"/>
      <c r="H149" s="232" t="s">
        <v>1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9" t="s">
        <v>128</v>
      </c>
      <c r="AU149" s="239" t="s">
        <v>85</v>
      </c>
      <c r="AV149" s="13" t="s">
        <v>83</v>
      </c>
      <c r="AW149" s="13" t="s">
        <v>32</v>
      </c>
      <c r="AX149" s="13" t="s">
        <v>75</v>
      </c>
      <c r="AY149" s="239" t="s">
        <v>120</v>
      </c>
    </row>
    <row r="150" spans="1:51" s="14" customFormat="1" ht="12">
      <c r="A150" s="14"/>
      <c r="B150" s="240"/>
      <c r="C150" s="241"/>
      <c r="D150" s="231" t="s">
        <v>128</v>
      </c>
      <c r="E150" s="242" t="s">
        <v>1</v>
      </c>
      <c r="F150" s="243" t="s">
        <v>159</v>
      </c>
      <c r="G150" s="241"/>
      <c r="H150" s="244">
        <v>1.65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128</v>
      </c>
      <c r="AU150" s="250" t="s">
        <v>85</v>
      </c>
      <c r="AV150" s="14" t="s">
        <v>85</v>
      </c>
      <c r="AW150" s="14" t="s">
        <v>32</v>
      </c>
      <c r="AX150" s="14" t="s">
        <v>75</v>
      </c>
      <c r="AY150" s="250" t="s">
        <v>120</v>
      </c>
    </row>
    <row r="151" spans="1:51" s="15" customFormat="1" ht="12">
      <c r="A151" s="15"/>
      <c r="B151" s="251"/>
      <c r="C151" s="252"/>
      <c r="D151" s="231" t="s">
        <v>128</v>
      </c>
      <c r="E151" s="253" t="s">
        <v>1</v>
      </c>
      <c r="F151" s="254" t="s">
        <v>150</v>
      </c>
      <c r="G151" s="252"/>
      <c r="H151" s="255">
        <v>7.848000000000001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1" t="s">
        <v>128</v>
      </c>
      <c r="AU151" s="261" t="s">
        <v>85</v>
      </c>
      <c r="AV151" s="15" t="s">
        <v>126</v>
      </c>
      <c r="AW151" s="15" t="s">
        <v>32</v>
      </c>
      <c r="AX151" s="15" t="s">
        <v>83</v>
      </c>
      <c r="AY151" s="261" t="s">
        <v>120</v>
      </c>
    </row>
    <row r="152" spans="1:65" s="2" customFormat="1" ht="62.7" customHeight="1">
      <c r="A152" s="38"/>
      <c r="B152" s="39"/>
      <c r="C152" s="215" t="s">
        <v>160</v>
      </c>
      <c r="D152" s="215" t="s">
        <v>122</v>
      </c>
      <c r="E152" s="216" t="s">
        <v>161</v>
      </c>
      <c r="F152" s="217" t="s">
        <v>162</v>
      </c>
      <c r="G152" s="218" t="s">
        <v>144</v>
      </c>
      <c r="H152" s="219">
        <v>7.848</v>
      </c>
      <c r="I152" s="220"/>
      <c r="J152" s="221">
        <f>ROUND(I152*H152,2)</f>
        <v>0</v>
      </c>
      <c r="K152" s="222"/>
      <c r="L152" s="44"/>
      <c r="M152" s="223" t="s">
        <v>1</v>
      </c>
      <c r="N152" s="224" t="s">
        <v>40</v>
      </c>
      <c r="O152" s="91"/>
      <c r="P152" s="225">
        <f>O152*H152</f>
        <v>0</v>
      </c>
      <c r="Q152" s="225">
        <v>0</v>
      </c>
      <c r="R152" s="225">
        <f>Q152*H152</f>
        <v>0</v>
      </c>
      <c r="S152" s="225">
        <v>0</v>
      </c>
      <c r="T152" s="22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7" t="s">
        <v>126</v>
      </c>
      <c r="AT152" s="227" t="s">
        <v>122</v>
      </c>
      <c r="AU152" s="227" t="s">
        <v>85</v>
      </c>
      <c r="AY152" s="17" t="s">
        <v>120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7" t="s">
        <v>83</v>
      </c>
      <c r="BK152" s="228">
        <f>ROUND(I152*H152,2)</f>
        <v>0</v>
      </c>
      <c r="BL152" s="17" t="s">
        <v>126</v>
      </c>
      <c r="BM152" s="227" t="s">
        <v>163</v>
      </c>
    </row>
    <row r="153" spans="1:51" s="13" customFormat="1" ht="12">
      <c r="A153" s="13"/>
      <c r="B153" s="229"/>
      <c r="C153" s="230"/>
      <c r="D153" s="231" t="s">
        <v>128</v>
      </c>
      <c r="E153" s="232" t="s">
        <v>1</v>
      </c>
      <c r="F153" s="233" t="s">
        <v>164</v>
      </c>
      <c r="G153" s="230"/>
      <c r="H153" s="232" t="s">
        <v>1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128</v>
      </c>
      <c r="AU153" s="239" t="s">
        <v>85</v>
      </c>
      <c r="AV153" s="13" t="s">
        <v>83</v>
      </c>
      <c r="AW153" s="13" t="s">
        <v>32</v>
      </c>
      <c r="AX153" s="13" t="s">
        <v>75</v>
      </c>
      <c r="AY153" s="239" t="s">
        <v>120</v>
      </c>
    </row>
    <row r="154" spans="1:51" s="13" customFormat="1" ht="12">
      <c r="A154" s="13"/>
      <c r="B154" s="229"/>
      <c r="C154" s="230"/>
      <c r="D154" s="231" t="s">
        <v>128</v>
      </c>
      <c r="E154" s="232" t="s">
        <v>1</v>
      </c>
      <c r="F154" s="233" t="s">
        <v>156</v>
      </c>
      <c r="G154" s="230"/>
      <c r="H154" s="232" t="s">
        <v>1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128</v>
      </c>
      <c r="AU154" s="239" t="s">
        <v>85</v>
      </c>
      <c r="AV154" s="13" t="s">
        <v>83</v>
      </c>
      <c r="AW154" s="13" t="s">
        <v>32</v>
      </c>
      <c r="AX154" s="13" t="s">
        <v>75</v>
      </c>
      <c r="AY154" s="239" t="s">
        <v>120</v>
      </c>
    </row>
    <row r="155" spans="1:51" s="14" customFormat="1" ht="12">
      <c r="A155" s="14"/>
      <c r="B155" s="240"/>
      <c r="C155" s="241"/>
      <c r="D155" s="231" t="s">
        <v>128</v>
      </c>
      <c r="E155" s="242" t="s">
        <v>1</v>
      </c>
      <c r="F155" s="243" t="s">
        <v>157</v>
      </c>
      <c r="G155" s="241"/>
      <c r="H155" s="244">
        <v>6.198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128</v>
      </c>
      <c r="AU155" s="250" t="s">
        <v>85</v>
      </c>
      <c r="AV155" s="14" t="s">
        <v>85</v>
      </c>
      <c r="AW155" s="14" t="s">
        <v>32</v>
      </c>
      <c r="AX155" s="14" t="s">
        <v>75</v>
      </c>
      <c r="AY155" s="250" t="s">
        <v>120</v>
      </c>
    </row>
    <row r="156" spans="1:51" s="13" customFormat="1" ht="12">
      <c r="A156" s="13"/>
      <c r="B156" s="229"/>
      <c r="C156" s="230"/>
      <c r="D156" s="231" t="s">
        <v>128</v>
      </c>
      <c r="E156" s="232" t="s">
        <v>1</v>
      </c>
      <c r="F156" s="233" t="s">
        <v>158</v>
      </c>
      <c r="G156" s="230"/>
      <c r="H156" s="232" t="s">
        <v>1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128</v>
      </c>
      <c r="AU156" s="239" t="s">
        <v>85</v>
      </c>
      <c r="AV156" s="13" t="s">
        <v>83</v>
      </c>
      <c r="AW156" s="13" t="s">
        <v>32</v>
      </c>
      <c r="AX156" s="13" t="s">
        <v>75</v>
      </c>
      <c r="AY156" s="239" t="s">
        <v>120</v>
      </c>
    </row>
    <row r="157" spans="1:51" s="14" customFormat="1" ht="12">
      <c r="A157" s="14"/>
      <c r="B157" s="240"/>
      <c r="C157" s="241"/>
      <c r="D157" s="231" t="s">
        <v>128</v>
      </c>
      <c r="E157" s="242" t="s">
        <v>1</v>
      </c>
      <c r="F157" s="243" t="s">
        <v>159</v>
      </c>
      <c r="G157" s="241"/>
      <c r="H157" s="244">
        <v>1.65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128</v>
      </c>
      <c r="AU157" s="250" t="s">
        <v>85</v>
      </c>
      <c r="AV157" s="14" t="s">
        <v>85</v>
      </c>
      <c r="AW157" s="14" t="s">
        <v>32</v>
      </c>
      <c r="AX157" s="14" t="s">
        <v>75</v>
      </c>
      <c r="AY157" s="250" t="s">
        <v>120</v>
      </c>
    </row>
    <row r="158" spans="1:51" s="15" customFormat="1" ht="12">
      <c r="A158" s="15"/>
      <c r="B158" s="251"/>
      <c r="C158" s="252"/>
      <c r="D158" s="231" t="s">
        <v>128</v>
      </c>
      <c r="E158" s="253" t="s">
        <v>1</v>
      </c>
      <c r="F158" s="254" t="s">
        <v>150</v>
      </c>
      <c r="G158" s="252"/>
      <c r="H158" s="255">
        <v>7.848000000000001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128</v>
      </c>
      <c r="AU158" s="261" t="s">
        <v>85</v>
      </c>
      <c r="AV158" s="15" t="s">
        <v>126</v>
      </c>
      <c r="AW158" s="15" t="s">
        <v>32</v>
      </c>
      <c r="AX158" s="15" t="s">
        <v>83</v>
      </c>
      <c r="AY158" s="261" t="s">
        <v>120</v>
      </c>
    </row>
    <row r="159" spans="1:65" s="2" customFormat="1" ht="44.25" customHeight="1">
      <c r="A159" s="38"/>
      <c r="B159" s="39"/>
      <c r="C159" s="215" t="s">
        <v>165</v>
      </c>
      <c r="D159" s="215" t="s">
        <v>122</v>
      </c>
      <c r="E159" s="216" t="s">
        <v>166</v>
      </c>
      <c r="F159" s="217" t="s">
        <v>167</v>
      </c>
      <c r="G159" s="218" t="s">
        <v>144</v>
      </c>
      <c r="H159" s="219">
        <v>7.848</v>
      </c>
      <c r="I159" s="220"/>
      <c r="J159" s="221">
        <f>ROUND(I159*H159,2)</f>
        <v>0</v>
      </c>
      <c r="K159" s="222"/>
      <c r="L159" s="44"/>
      <c r="M159" s="223" t="s">
        <v>1</v>
      </c>
      <c r="N159" s="224" t="s">
        <v>40</v>
      </c>
      <c r="O159" s="91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126</v>
      </c>
      <c r="AT159" s="227" t="s">
        <v>122</v>
      </c>
      <c r="AU159" s="227" t="s">
        <v>85</v>
      </c>
      <c r="AY159" s="17" t="s">
        <v>120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83</v>
      </c>
      <c r="BK159" s="228">
        <f>ROUND(I159*H159,2)</f>
        <v>0</v>
      </c>
      <c r="BL159" s="17" t="s">
        <v>126</v>
      </c>
      <c r="BM159" s="227" t="s">
        <v>168</v>
      </c>
    </row>
    <row r="160" spans="1:65" s="2" customFormat="1" ht="44.25" customHeight="1">
      <c r="A160" s="38"/>
      <c r="B160" s="39"/>
      <c r="C160" s="215" t="s">
        <v>169</v>
      </c>
      <c r="D160" s="215" t="s">
        <v>122</v>
      </c>
      <c r="E160" s="216" t="s">
        <v>170</v>
      </c>
      <c r="F160" s="217" t="s">
        <v>171</v>
      </c>
      <c r="G160" s="218" t="s">
        <v>172</v>
      </c>
      <c r="H160" s="219">
        <v>15.696</v>
      </c>
      <c r="I160" s="220"/>
      <c r="J160" s="221">
        <f>ROUND(I160*H160,2)</f>
        <v>0</v>
      </c>
      <c r="K160" s="222"/>
      <c r="L160" s="44"/>
      <c r="M160" s="223" t="s">
        <v>1</v>
      </c>
      <c r="N160" s="224" t="s">
        <v>40</v>
      </c>
      <c r="O160" s="91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7" t="s">
        <v>126</v>
      </c>
      <c r="AT160" s="227" t="s">
        <v>122</v>
      </c>
      <c r="AU160" s="227" t="s">
        <v>85</v>
      </c>
      <c r="AY160" s="17" t="s">
        <v>120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7" t="s">
        <v>83</v>
      </c>
      <c r="BK160" s="228">
        <f>ROUND(I160*H160,2)</f>
        <v>0</v>
      </c>
      <c r="BL160" s="17" t="s">
        <v>126</v>
      </c>
      <c r="BM160" s="227" t="s">
        <v>173</v>
      </c>
    </row>
    <row r="161" spans="1:51" s="14" customFormat="1" ht="12">
      <c r="A161" s="14"/>
      <c r="B161" s="240"/>
      <c r="C161" s="241"/>
      <c r="D161" s="231" t="s">
        <v>128</v>
      </c>
      <c r="E161" s="242" t="s">
        <v>1</v>
      </c>
      <c r="F161" s="243" t="s">
        <v>174</v>
      </c>
      <c r="G161" s="241"/>
      <c r="H161" s="244">
        <v>15.696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128</v>
      </c>
      <c r="AU161" s="250" t="s">
        <v>85</v>
      </c>
      <c r="AV161" s="14" t="s">
        <v>85</v>
      </c>
      <c r="AW161" s="14" t="s">
        <v>32</v>
      </c>
      <c r="AX161" s="14" t="s">
        <v>83</v>
      </c>
      <c r="AY161" s="250" t="s">
        <v>120</v>
      </c>
    </row>
    <row r="162" spans="1:65" s="2" customFormat="1" ht="44.25" customHeight="1">
      <c r="A162" s="38"/>
      <c r="B162" s="39"/>
      <c r="C162" s="215" t="s">
        <v>175</v>
      </c>
      <c r="D162" s="215" t="s">
        <v>122</v>
      </c>
      <c r="E162" s="216" t="s">
        <v>176</v>
      </c>
      <c r="F162" s="217" t="s">
        <v>177</v>
      </c>
      <c r="G162" s="218" t="s">
        <v>144</v>
      </c>
      <c r="H162" s="219">
        <v>20.25</v>
      </c>
      <c r="I162" s="220"/>
      <c r="J162" s="221">
        <f>ROUND(I162*H162,2)</f>
        <v>0</v>
      </c>
      <c r="K162" s="222"/>
      <c r="L162" s="44"/>
      <c r="M162" s="223" t="s">
        <v>1</v>
      </c>
      <c r="N162" s="224" t="s">
        <v>40</v>
      </c>
      <c r="O162" s="91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7" t="s">
        <v>126</v>
      </c>
      <c r="AT162" s="227" t="s">
        <v>122</v>
      </c>
      <c r="AU162" s="227" t="s">
        <v>85</v>
      </c>
      <c r="AY162" s="17" t="s">
        <v>120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7" t="s">
        <v>83</v>
      </c>
      <c r="BK162" s="228">
        <f>ROUND(I162*H162,2)</f>
        <v>0</v>
      </c>
      <c r="BL162" s="17" t="s">
        <v>126</v>
      </c>
      <c r="BM162" s="227" t="s">
        <v>178</v>
      </c>
    </row>
    <row r="163" spans="1:51" s="13" customFormat="1" ht="12">
      <c r="A163" s="13"/>
      <c r="B163" s="229"/>
      <c r="C163" s="230"/>
      <c r="D163" s="231" t="s">
        <v>128</v>
      </c>
      <c r="E163" s="232" t="s">
        <v>1</v>
      </c>
      <c r="F163" s="233" t="s">
        <v>179</v>
      </c>
      <c r="G163" s="230"/>
      <c r="H163" s="232" t="s">
        <v>1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128</v>
      </c>
      <c r="AU163" s="239" t="s">
        <v>85</v>
      </c>
      <c r="AV163" s="13" t="s">
        <v>83</v>
      </c>
      <c r="AW163" s="13" t="s">
        <v>32</v>
      </c>
      <c r="AX163" s="13" t="s">
        <v>75</v>
      </c>
      <c r="AY163" s="239" t="s">
        <v>120</v>
      </c>
    </row>
    <row r="164" spans="1:51" s="13" customFormat="1" ht="12">
      <c r="A164" s="13"/>
      <c r="B164" s="229"/>
      <c r="C164" s="230"/>
      <c r="D164" s="231" t="s">
        <v>128</v>
      </c>
      <c r="E164" s="232" t="s">
        <v>1</v>
      </c>
      <c r="F164" s="233" t="s">
        <v>180</v>
      </c>
      <c r="G164" s="230"/>
      <c r="H164" s="232" t="s">
        <v>1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9" t="s">
        <v>128</v>
      </c>
      <c r="AU164" s="239" t="s">
        <v>85</v>
      </c>
      <c r="AV164" s="13" t="s">
        <v>83</v>
      </c>
      <c r="AW164" s="13" t="s">
        <v>32</v>
      </c>
      <c r="AX164" s="13" t="s">
        <v>75</v>
      </c>
      <c r="AY164" s="239" t="s">
        <v>120</v>
      </c>
    </row>
    <row r="165" spans="1:51" s="13" customFormat="1" ht="12">
      <c r="A165" s="13"/>
      <c r="B165" s="229"/>
      <c r="C165" s="230"/>
      <c r="D165" s="231" t="s">
        <v>128</v>
      </c>
      <c r="E165" s="232" t="s">
        <v>1</v>
      </c>
      <c r="F165" s="233" t="s">
        <v>181</v>
      </c>
      <c r="G165" s="230"/>
      <c r="H165" s="232" t="s">
        <v>1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128</v>
      </c>
      <c r="AU165" s="239" t="s">
        <v>85</v>
      </c>
      <c r="AV165" s="13" t="s">
        <v>83</v>
      </c>
      <c r="AW165" s="13" t="s">
        <v>32</v>
      </c>
      <c r="AX165" s="13" t="s">
        <v>75</v>
      </c>
      <c r="AY165" s="239" t="s">
        <v>120</v>
      </c>
    </row>
    <row r="166" spans="1:51" s="14" customFormat="1" ht="12">
      <c r="A166" s="14"/>
      <c r="B166" s="240"/>
      <c r="C166" s="241"/>
      <c r="D166" s="231" t="s">
        <v>128</v>
      </c>
      <c r="E166" s="242" t="s">
        <v>1</v>
      </c>
      <c r="F166" s="243" t="s">
        <v>182</v>
      </c>
      <c r="G166" s="241"/>
      <c r="H166" s="244">
        <v>4.8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0" t="s">
        <v>128</v>
      </c>
      <c r="AU166" s="250" t="s">
        <v>85</v>
      </c>
      <c r="AV166" s="14" t="s">
        <v>85</v>
      </c>
      <c r="AW166" s="14" t="s">
        <v>32</v>
      </c>
      <c r="AX166" s="14" t="s">
        <v>75</v>
      </c>
      <c r="AY166" s="250" t="s">
        <v>120</v>
      </c>
    </row>
    <row r="167" spans="1:51" s="14" customFormat="1" ht="12">
      <c r="A167" s="14"/>
      <c r="B167" s="240"/>
      <c r="C167" s="241"/>
      <c r="D167" s="231" t="s">
        <v>128</v>
      </c>
      <c r="E167" s="242" t="s">
        <v>1</v>
      </c>
      <c r="F167" s="243" t="s">
        <v>183</v>
      </c>
      <c r="G167" s="241"/>
      <c r="H167" s="244">
        <v>3.75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128</v>
      </c>
      <c r="AU167" s="250" t="s">
        <v>85</v>
      </c>
      <c r="AV167" s="14" t="s">
        <v>85</v>
      </c>
      <c r="AW167" s="14" t="s">
        <v>32</v>
      </c>
      <c r="AX167" s="14" t="s">
        <v>75</v>
      </c>
      <c r="AY167" s="250" t="s">
        <v>120</v>
      </c>
    </row>
    <row r="168" spans="1:51" s="14" customFormat="1" ht="12">
      <c r="A168" s="14"/>
      <c r="B168" s="240"/>
      <c r="C168" s="241"/>
      <c r="D168" s="231" t="s">
        <v>128</v>
      </c>
      <c r="E168" s="242" t="s">
        <v>1</v>
      </c>
      <c r="F168" s="243" t="s">
        <v>83</v>
      </c>
      <c r="G168" s="241"/>
      <c r="H168" s="244">
        <v>1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128</v>
      </c>
      <c r="AU168" s="250" t="s">
        <v>85</v>
      </c>
      <c r="AV168" s="14" t="s">
        <v>85</v>
      </c>
      <c r="AW168" s="14" t="s">
        <v>32</v>
      </c>
      <c r="AX168" s="14" t="s">
        <v>75</v>
      </c>
      <c r="AY168" s="250" t="s">
        <v>120</v>
      </c>
    </row>
    <row r="169" spans="1:51" s="14" customFormat="1" ht="12">
      <c r="A169" s="14"/>
      <c r="B169" s="240"/>
      <c r="C169" s="241"/>
      <c r="D169" s="231" t="s">
        <v>128</v>
      </c>
      <c r="E169" s="242" t="s">
        <v>1</v>
      </c>
      <c r="F169" s="243" t="s">
        <v>184</v>
      </c>
      <c r="G169" s="241"/>
      <c r="H169" s="244">
        <v>0.5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128</v>
      </c>
      <c r="AU169" s="250" t="s">
        <v>85</v>
      </c>
      <c r="AV169" s="14" t="s">
        <v>85</v>
      </c>
      <c r="AW169" s="14" t="s">
        <v>32</v>
      </c>
      <c r="AX169" s="14" t="s">
        <v>75</v>
      </c>
      <c r="AY169" s="250" t="s">
        <v>120</v>
      </c>
    </row>
    <row r="170" spans="1:51" s="14" customFormat="1" ht="12">
      <c r="A170" s="14"/>
      <c r="B170" s="240"/>
      <c r="C170" s="241"/>
      <c r="D170" s="231" t="s">
        <v>128</v>
      </c>
      <c r="E170" s="242" t="s">
        <v>1</v>
      </c>
      <c r="F170" s="243" t="s">
        <v>185</v>
      </c>
      <c r="G170" s="241"/>
      <c r="H170" s="244">
        <v>1.2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0" t="s">
        <v>128</v>
      </c>
      <c r="AU170" s="250" t="s">
        <v>85</v>
      </c>
      <c r="AV170" s="14" t="s">
        <v>85</v>
      </c>
      <c r="AW170" s="14" t="s">
        <v>32</v>
      </c>
      <c r="AX170" s="14" t="s">
        <v>75</v>
      </c>
      <c r="AY170" s="250" t="s">
        <v>120</v>
      </c>
    </row>
    <row r="171" spans="1:51" s="14" customFormat="1" ht="12">
      <c r="A171" s="14"/>
      <c r="B171" s="240"/>
      <c r="C171" s="241"/>
      <c r="D171" s="231" t="s">
        <v>128</v>
      </c>
      <c r="E171" s="242" t="s">
        <v>1</v>
      </c>
      <c r="F171" s="243" t="s">
        <v>186</v>
      </c>
      <c r="G171" s="241"/>
      <c r="H171" s="244">
        <v>9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0" t="s">
        <v>128</v>
      </c>
      <c r="AU171" s="250" t="s">
        <v>85</v>
      </c>
      <c r="AV171" s="14" t="s">
        <v>85</v>
      </c>
      <c r="AW171" s="14" t="s">
        <v>32</v>
      </c>
      <c r="AX171" s="14" t="s">
        <v>75</v>
      </c>
      <c r="AY171" s="250" t="s">
        <v>120</v>
      </c>
    </row>
    <row r="172" spans="1:51" s="15" customFormat="1" ht="12">
      <c r="A172" s="15"/>
      <c r="B172" s="251"/>
      <c r="C172" s="252"/>
      <c r="D172" s="231" t="s">
        <v>128</v>
      </c>
      <c r="E172" s="253" t="s">
        <v>1</v>
      </c>
      <c r="F172" s="254" t="s">
        <v>150</v>
      </c>
      <c r="G172" s="252"/>
      <c r="H172" s="255">
        <v>20.25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1" t="s">
        <v>128</v>
      </c>
      <c r="AU172" s="261" t="s">
        <v>85</v>
      </c>
      <c r="AV172" s="15" t="s">
        <v>126</v>
      </c>
      <c r="AW172" s="15" t="s">
        <v>32</v>
      </c>
      <c r="AX172" s="15" t="s">
        <v>83</v>
      </c>
      <c r="AY172" s="261" t="s">
        <v>120</v>
      </c>
    </row>
    <row r="173" spans="1:65" s="2" customFormat="1" ht="16.5" customHeight="1">
      <c r="A173" s="38"/>
      <c r="B173" s="39"/>
      <c r="C173" s="262" t="s">
        <v>187</v>
      </c>
      <c r="D173" s="262" t="s">
        <v>188</v>
      </c>
      <c r="E173" s="263" t="s">
        <v>189</v>
      </c>
      <c r="F173" s="264" t="s">
        <v>190</v>
      </c>
      <c r="G173" s="265" t="s">
        <v>172</v>
      </c>
      <c r="H173" s="266">
        <v>37.463</v>
      </c>
      <c r="I173" s="267"/>
      <c r="J173" s="268">
        <f>ROUND(I173*H173,2)</f>
        <v>0</v>
      </c>
      <c r="K173" s="269"/>
      <c r="L173" s="270"/>
      <c r="M173" s="271" t="s">
        <v>1</v>
      </c>
      <c r="N173" s="272" t="s">
        <v>40</v>
      </c>
      <c r="O173" s="91"/>
      <c r="P173" s="225">
        <f>O173*H173</f>
        <v>0</v>
      </c>
      <c r="Q173" s="225">
        <v>1</v>
      </c>
      <c r="R173" s="225">
        <f>Q173*H173</f>
        <v>37.463</v>
      </c>
      <c r="S173" s="225">
        <v>0</v>
      </c>
      <c r="T173" s="22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7" t="s">
        <v>169</v>
      </c>
      <c r="AT173" s="227" t="s">
        <v>188</v>
      </c>
      <c r="AU173" s="227" t="s">
        <v>85</v>
      </c>
      <c r="AY173" s="17" t="s">
        <v>120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7" t="s">
        <v>83</v>
      </c>
      <c r="BK173" s="228">
        <f>ROUND(I173*H173,2)</f>
        <v>0</v>
      </c>
      <c r="BL173" s="17" t="s">
        <v>126</v>
      </c>
      <c r="BM173" s="227" t="s">
        <v>191</v>
      </c>
    </row>
    <row r="174" spans="1:51" s="13" customFormat="1" ht="12">
      <c r="A174" s="13"/>
      <c r="B174" s="229"/>
      <c r="C174" s="230"/>
      <c r="D174" s="231" t="s">
        <v>128</v>
      </c>
      <c r="E174" s="232" t="s">
        <v>1</v>
      </c>
      <c r="F174" s="233" t="s">
        <v>180</v>
      </c>
      <c r="G174" s="230"/>
      <c r="H174" s="232" t="s">
        <v>1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128</v>
      </c>
      <c r="AU174" s="239" t="s">
        <v>85</v>
      </c>
      <c r="AV174" s="13" t="s">
        <v>83</v>
      </c>
      <c r="AW174" s="13" t="s">
        <v>32</v>
      </c>
      <c r="AX174" s="13" t="s">
        <v>75</v>
      </c>
      <c r="AY174" s="239" t="s">
        <v>120</v>
      </c>
    </row>
    <row r="175" spans="1:51" s="13" customFormat="1" ht="12">
      <c r="A175" s="13"/>
      <c r="B175" s="229"/>
      <c r="C175" s="230"/>
      <c r="D175" s="231" t="s">
        <v>128</v>
      </c>
      <c r="E175" s="232" t="s">
        <v>1</v>
      </c>
      <c r="F175" s="233" t="s">
        <v>192</v>
      </c>
      <c r="G175" s="230"/>
      <c r="H175" s="232" t="s">
        <v>1</v>
      </c>
      <c r="I175" s="234"/>
      <c r="J175" s="230"/>
      <c r="K175" s="230"/>
      <c r="L175" s="235"/>
      <c r="M175" s="236"/>
      <c r="N175" s="237"/>
      <c r="O175" s="237"/>
      <c r="P175" s="237"/>
      <c r="Q175" s="237"/>
      <c r="R175" s="237"/>
      <c r="S175" s="237"/>
      <c r="T175" s="23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9" t="s">
        <v>128</v>
      </c>
      <c r="AU175" s="239" t="s">
        <v>85</v>
      </c>
      <c r="AV175" s="13" t="s">
        <v>83</v>
      </c>
      <c r="AW175" s="13" t="s">
        <v>32</v>
      </c>
      <c r="AX175" s="13" t="s">
        <v>75</v>
      </c>
      <c r="AY175" s="239" t="s">
        <v>120</v>
      </c>
    </row>
    <row r="176" spans="1:51" s="14" customFormat="1" ht="12">
      <c r="A176" s="14"/>
      <c r="B176" s="240"/>
      <c r="C176" s="241"/>
      <c r="D176" s="231" t="s">
        <v>128</v>
      </c>
      <c r="E176" s="242" t="s">
        <v>1</v>
      </c>
      <c r="F176" s="243" t="s">
        <v>193</v>
      </c>
      <c r="G176" s="241"/>
      <c r="H176" s="244">
        <v>37.463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0" t="s">
        <v>128</v>
      </c>
      <c r="AU176" s="250" t="s">
        <v>85</v>
      </c>
      <c r="AV176" s="14" t="s">
        <v>85</v>
      </c>
      <c r="AW176" s="14" t="s">
        <v>32</v>
      </c>
      <c r="AX176" s="14" t="s">
        <v>83</v>
      </c>
      <c r="AY176" s="250" t="s">
        <v>120</v>
      </c>
    </row>
    <row r="177" spans="1:65" s="2" customFormat="1" ht="37.8" customHeight="1">
      <c r="A177" s="38"/>
      <c r="B177" s="39"/>
      <c r="C177" s="215" t="s">
        <v>194</v>
      </c>
      <c r="D177" s="215" t="s">
        <v>122</v>
      </c>
      <c r="E177" s="216" t="s">
        <v>195</v>
      </c>
      <c r="F177" s="217" t="s">
        <v>196</v>
      </c>
      <c r="G177" s="218" t="s">
        <v>125</v>
      </c>
      <c r="H177" s="219">
        <v>30</v>
      </c>
      <c r="I177" s="220"/>
      <c r="J177" s="221">
        <f>ROUND(I177*H177,2)</f>
        <v>0</v>
      </c>
      <c r="K177" s="222"/>
      <c r="L177" s="44"/>
      <c r="M177" s="223" t="s">
        <v>1</v>
      </c>
      <c r="N177" s="224" t="s">
        <v>40</v>
      </c>
      <c r="O177" s="91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7" t="s">
        <v>126</v>
      </c>
      <c r="AT177" s="227" t="s">
        <v>122</v>
      </c>
      <c r="AU177" s="227" t="s">
        <v>85</v>
      </c>
      <c r="AY177" s="17" t="s">
        <v>120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83</v>
      </c>
      <c r="BK177" s="228">
        <f>ROUND(I177*H177,2)</f>
        <v>0</v>
      </c>
      <c r="BL177" s="17" t="s">
        <v>126</v>
      </c>
      <c r="BM177" s="227" t="s">
        <v>197</v>
      </c>
    </row>
    <row r="178" spans="1:65" s="2" customFormat="1" ht="16.5" customHeight="1">
      <c r="A178" s="38"/>
      <c r="B178" s="39"/>
      <c r="C178" s="262" t="s">
        <v>198</v>
      </c>
      <c r="D178" s="262" t="s">
        <v>188</v>
      </c>
      <c r="E178" s="263" t="s">
        <v>199</v>
      </c>
      <c r="F178" s="264" t="s">
        <v>200</v>
      </c>
      <c r="G178" s="265" t="s">
        <v>201</v>
      </c>
      <c r="H178" s="266">
        <v>0.6</v>
      </c>
      <c r="I178" s="267"/>
      <c r="J178" s="268">
        <f>ROUND(I178*H178,2)</f>
        <v>0</v>
      </c>
      <c r="K178" s="269"/>
      <c r="L178" s="270"/>
      <c r="M178" s="271" t="s">
        <v>1</v>
      </c>
      <c r="N178" s="272" t="s">
        <v>40</v>
      </c>
      <c r="O178" s="91"/>
      <c r="P178" s="225">
        <f>O178*H178</f>
        <v>0</v>
      </c>
      <c r="Q178" s="225">
        <v>0.001</v>
      </c>
      <c r="R178" s="225">
        <f>Q178*H178</f>
        <v>0.0006</v>
      </c>
      <c r="S178" s="225">
        <v>0</v>
      </c>
      <c r="T178" s="22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7" t="s">
        <v>169</v>
      </c>
      <c r="AT178" s="227" t="s">
        <v>188</v>
      </c>
      <c r="AU178" s="227" t="s">
        <v>85</v>
      </c>
      <c r="AY178" s="17" t="s">
        <v>120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7" t="s">
        <v>83</v>
      </c>
      <c r="BK178" s="228">
        <f>ROUND(I178*H178,2)</f>
        <v>0</v>
      </c>
      <c r="BL178" s="17" t="s">
        <v>126</v>
      </c>
      <c r="BM178" s="227" t="s">
        <v>202</v>
      </c>
    </row>
    <row r="179" spans="1:51" s="14" customFormat="1" ht="12">
      <c r="A179" s="14"/>
      <c r="B179" s="240"/>
      <c r="C179" s="241"/>
      <c r="D179" s="231" t="s">
        <v>128</v>
      </c>
      <c r="E179" s="241"/>
      <c r="F179" s="243" t="s">
        <v>203</v>
      </c>
      <c r="G179" s="241"/>
      <c r="H179" s="244">
        <v>0.6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0" t="s">
        <v>128</v>
      </c>
      <c r="AU179" s="250" t="s">
        <v>85</v>
      </c>
      <c r="AV179" s="14" t="s">
        <v>85</v>
      </c>
      <c r="AW179" s="14" t="s">
        <v>4</v>
      </c>
      <c r="AX179" s="14" t="s">
        <v>83</v>
      </c>
      <c r="AY179" s="250" t="s">
        <v>120</v>
      </c>
    </row>
    <row r="180" spans="1:65" s="2" customFormat="1" ht="37.8" customHeight="1">
      <c r="A180" s="38"/>
      <c r="B180" s="39"/>
      <c r="C180" s="215" t="s">
        <v>204</v>
      </c>
      <c r="D180" s="215" t="s">
        <v>122</v>
      </c>
      <c r="E180" s="216" t="s">
        <v>205</v>
      </c>
      <c r="F180" s="217" t="s">
        <v>206</v>
      </c>
      <c r="G180" s="218" t="s">
        <v>125</v>
      </c>
      <c r="H180" s="219">
        <v>60</v>
      </c>
      <c r="I180" s="220"/>
      <c r="J180" s="221">
        <f>ROUND(I180*H180,2)</f>
        <v>0</v>
      </c>
      <c r="K180" s="222"/>
      <c r="L180" s="44"/>
      <c r="M180" s="223" t="s">
        <v>1</v>
      </c>
      <c r="N180" s="224" t="s">
        <v>40</v>
      </c>
      <c r="O180" s="91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7" t="s">
        <v>126</v>
      </c>
      <c r="AT180" s="227" t="s">
        <v>122</v>
      </c>
      <c r="AU180" s="227" t="s">
        <v>85</v>
      </c>
      <c r="AY180" s="17" t="s">
        <v>120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7" t="s">
        <v>83</v>
      </c>
      <c r="BK180" s="228">
        <f>ROUND(I180*H180,2)</f>
        <v>0</v>
      </c>
      <c r="BL180" s="17" t="s">
        <v>126</v>
      </c>
      <c r="BM180" s="227" t="s">
        <v>207</v>
      </c>
    </row>
    <row r="181" spans="1:51" s="13" customFormat="1" ht="12">
      <c r="A181" s="13"/>
      <c r="B181" s="229"/>
      <c r="C181" s="230"/>
      <c r="D181" s="231" t="s">
        <v>128</v>
      </c>
      <c r="E181" s="232" t="s">
        <v>1</v>
      </c>
      <c r="F181" s="233" t="s">
        <v>208</v>
      </c>
      <c r="G181" s="230"/>
      <c r="H181" s="232" t="s">
        <v>1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128</v>
      </c>
      <c r="AU181" s="239" t="s">
        <v>85</v>
      </c>
      <c r="AV181" s="13" t="s">
        <v>83</v>
      </c>
      <c r="AW181" s="13" t="s">
        <v>32</v>
      </c>
      <c r="AX181" s="13" t="s">
        <v>75</v>
      </c>
      <c r="AY181" s="239" t="s">
        <v>120</v>
      </c>
    </row>
    <row r="182" spans="1:51" s="14" customFormat="1" ht="12">
      <c r="A182" s="14"/>
      <c r="B182" s="240"/>
      <c r="C182" s="241"/>
      <c r="D182" s="231" t="s">
        <v>128</v>
      </c>
      <c r="E182" s="242" t="s">
        <v>1</v>
      </c>
      <c r="F182" s="243" t="s">
        <v>209</v>
      </c>
      <c r="G182" s="241"/>
      <c r="H182" s="244">
        <v>60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128</v>
      </c>
      <c r="AU182" s="250" t="s">
        <v>85</v>
      </c>
      <c r="AV182" s="14" t="s">
        <v>85</v>
      </c>
      <c r="AW182" s="14" t="s">
        <v>32</v>
      </c>
      <c r="AX182" s="14" t="s">
        <v>83</v>
      </c>
      <c r="AY182" s="250" t="s">
        <v>120</v>
      </c>
    </row>
    <row r="183" spans="1:65" s="2" customFormat="1" ht="16.5" customHeight="1">
      <c r="A183" s="38"/>
      <c r="B183" s="39"/>
      <c r="C183" s="262" t="s">
        <v>210</v>
      </c>
      <c r="D183" s="262" t="s">
        <v>188</v>
      </c>
      <c r="E183" s="263" t="s">
        <v>211</v>
      </c>
      <c r="F183" s="264" t="s">
        <v>212</v>
      </c>
      <c r="G183" s="265" t="s">
        <v>144</v>
      </c>
      <c r="H183" s="266">
        <v>3.06</v>
      </c>
      <c r="I183" s="267"/>
      <c r="J183" s="268">
        <f>ROUND(I183*H183,2)</f>
        <v>0</v>
      </c>
      <c r="K183" s="269"/>
      <c r="L183" s="270"/>
      <c r="M183" s="271" t="s">
        <v>1</v>
      </c>
      <c r="N183" s="272" t="s">
        <v>40</v>
      </c>
      <c r="O183" s="91"/>
      <c r="P183" s="225">
        <f>O183*H183</f>
        <v>0</v>
      </c>
      <c r="Q183" s="225">
        <v>0.21</v>
      </c>
      <c r="R183" s="225">
        <f>Q183*H183</f>
        <v>0.6426</v>
      </c>
      <c r="S183" s="225">
        <v>0</v>
      </c>
      <c r="T183" s="22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7" t="s">
        <v>169</v>
      </c>
      <c r="AT183" s="227" t="s">
        <v>188</v>
      </c>
      <c r="AU183" s="227" t="s">
        <v>85</v>
      </c>
      <c r="AY183" s="17" t="s">
        <v>120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7" t="s">
        <v>83</v>
      </c>
      <c r="BK183" s="228">
        <f>ROUND(I183*H183,2)</f>
        <v>0</v>
      </c>
      <c r="BL183" s="17" t="s">
        <v>126</v>
      </c>
      <c r="BM183" s="227" t="s">
        <v>213</v>
      </c>
    </row>
    <row r="184" spans="1:51" s="14" customFormat="1" ht="12">
      <c r="A184" s="14"/>
      <c r="B184" s="240"/>
      <c r="C184" s="241"/>
      <c r="D184" s="231" t="s">
        <v>128</v>
      </c>
      <c r="E184" s="241"/>
      <c r="F184" s="243" t="s">
        <v>214</v>
      </c>
      <c r="G184" s="241"/>
      <c r="H184" s="244">
        <v>3.06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128</v>
      </c>
      <c r="AU184" s="250" t="s">
        <v>85</v>
      </c>
      <c r="AV184" s="14" t="s">
        <v>85</v>
      </c>
      <c r="AW184" s="14" t="s">
        <v>4</v>
      </c>
      <c r="AX184" s="14" t="s">
        <v>83</v>
      </c>
      <c r="AY184" s="250" t="s">
        <v>120</v>
      </c>
    </row>
    <row r="185" spans="1:65" s="2" customFormat="1" ht="37.8" customHeight="1">
      <c r="A185" s="38"/>
      <c r="B185" s="39"/>
      <c r="C185" s="215" t="s">
        <v>8</v>
      </c>
      <c r="D185" s="215" t="s">
        <v>122</v>
      </c>
      <c r="E185" s="216" t="s">
        <v>215</v>
      </c>
      <c r="F185" s="217" t="s">
        <v>216</v>
      </c>
      <c r="G185" s="218" t="s">
        <v>125</v>
      </c>
      <c r="H185" s="219">
        <v>712.8</v>
      </c>
      <c r="I185" s="220"/>
      <c r="J185" s="221">
        <f>ROUND(I185*H185,2)</f>
        <v>0</v>
      </c>
      <c r="K185" s="222"/>
      <c r="L185" s="44"/>
      <c r="M185" s="223" t="s">
        <v>1</v>
      </c>
      <c r="N185" s="224" t="s">
        <v>40</v>
      </c>
      <c r="O185" s="91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7" t="s">
        <v>126</v>
      </c>
      <c r="AT185" s="227" t="s">
        <v>122</v>
      </c>
      <c r="AU185" s="227" t="s">
        <v>85</v>
      </c>
      <c r="AY185" s="17" t="s">
        <v>120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7" t="s">
        <v>83</v>
      </c>
      <c r="BK185" s="228">
        <f>ROUND(I185*H185,2)</f>
        <v>0</v>
      </c>
      <c r="BL185" s="17" t="s">
        <v>126</v>
      </c>
      <c r="BM185" s="227" t="s">
        <v>217</v>
      </c>
    </row>
    <row r="186" spans="1:51" s="13" customFormat="1" ht="12">
      <c r="A186" s="13"/>
      <c r="B186" s="229"/>
      <c r="C186" s="230"/>
      <c r="D186" s="231" t="s">
        <v>128</v>
      </c>
      <c r="E186" s="232" t="s">
        <v>1</v>
      </c>
      <c r="F186" s="233" t="s">
        <v>218</v>
      </c>
      <c r="G186" s="230"/>
      <c r="H186" s="232" t="s">
        <v>1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9" t="s">
        <v>128</v>
      </c>
      <c r="AU186" s="239" t="s">
        <v>85</v>
      </c>
      <c r="AV186" s="13" t="s">
        <v>83</v>
      </c>
      <c r="AW186" s="13" t="s">
        <v>32</v>
      </c>
      <c r="AX186" s="13" t="s">
        <v>75</v>
      </c>
      <c r="AY186" s="239" t="s">
        <v>120</v>
      </c>
    </row>
    <row r="187" spans="1:51" s="13" customFormat="1" ht="12">
      <c r="A187" s="13"/>
      <c r="B187" s="229"/>
      <c r="C187" s="230"/>
      <c r="D187" s="231" t="s">
        <v>128</v>
      </c>
      <c r="E187" s="232" t="s">
        <v>1</v>
      </c>
      <c r="F187" s="233" t="s">
        <v>219</v>
      </c>
      <c r="G187" s="230"/>
      <c r="H187" s="232" t="s">
        <v>1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9" t="s">
        <v>128</v>
      </c>
      <c r="AU187" s="239" t="s">
        <v>85</v>
      </c>
      <c r="AV187" s="13" t="s">
        <v>83</v>
      </c>
      <c r="AW187" s="13" t="s">
        <v>32</v>
      </c>
      <c r="AX187" s="13" t="s">
        <v>75</v>
      </c>
      <c r="AY187" s="239" t="s">
        <v>120</v>
      </c>
    </row>
    <row r="188" spans="1:51" s="14" customFormat="1" ht="12">
      <c r="A188" s="14"/>
      <c r="B188" s="240"/>
      <c r="C188" s="241"/>
      <c r="D188" s="231" t="s">
        <v>128</v>
      </c>
      <c r="E188" s="242" t="s">
        <v>1</v>
      </c>
      <c r="F188" s="243" t="s">
        <v>220</v>
      </c>
      <c r="G188" s="241"/>
      <c r="H188" s="244">
        <v>712.8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128</v>
      </c>
      <c r="AU188" s="250" t="s">
        <v>85</v>
      </c>
      <c r="AV188" s="14" t="s">
        <v>85</v>
      </c>
      <c r="AW188" s="14" t="s">
        <v>32</v>
      </c>
      <c r="AX188" s="14" t="s">
        <v>83</v>
      </c>
      <c r="AY188" s="250" t="s">
        <v>120</v>
      </c>
    </row>
    <row r="189" spans="1:65" s="2" customFormat="1" ht="16.5" customHeight="1">
      <c r="A189" s="38"/>
      <c r="B189" s="39"/>
      <c r="C189" s="215" t="s">
        <v>221</v>
      </c>
      <c r="D189" s="215" t="s">
        <v>122</v>
      </c>
      <c r="E189" s="216" t="s">
        <v>222</v>
      </c>
      <c r="F189" s="217" t="s">
        <v>223</v>
      </c>
      <c r="G189" s="218" t="s">
        <v>224</v>
      </c>
      <c r="H189" s="219">
        <v>1</v>
      </c>
      <c r="I189" s="220"/>
      <c r="J189" s="221">
        <f>ROUND(I189*H189,2)</f>
        <v>0</v>
      </c>
      <c r="K189" s="222"/>
      <c r="L189" s="44"/>
      <c r="M189" s="223" t="s">
        <v>1</v>
      </c>
      <c r="N189" s="224" t="s">
        <v>40</v>
      </c>
      <c r="O189" s="91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126</v>
      </c>
      <c r="AT189" s="227" t="s">
        <v>122</v>
      </c>
      <c r="AU189" s="227" t="s">
        <v>85</v>
      </c>
      <c r="AY189" s="17" t="s">
        <v>120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83</v>
      </c>
      <c r="BK189" s="228">
        <f>ROUND(I189*H189,2)</f>
        <v>0</v>
      </c>
      <c r="BL189" s="17" t="s">
        <v>126</v>
      </c>
      <c r="BM189" s="227" t="s">
        <v>225</v>
      </c>
    </row>
    <row r="190" spans="1:63" s="12" customFormat="1" ht="22.8" customHeight="1">
      <c r="A190" s="12"/>
      <c r="B190" s="199"/>
      <c r="C190" s="200"/>
      <c r="D190" s="201" t="s">
        <v>74</v>
      </c>
      <c r="E190" s="213" t="s">
        <v>151</v>
      </c>
      <c r="F190" s="213" t="s">
        <v>226</v>
      </c>
      <c r="G190" s="200"/>
      <c r="H190" s="200"/>
      <c r="I190" s="203"/>
      <c r="J190" s="214">
        <f>BK190</f>
        <v>0</v>
      </c>
      <c r="K190" s="200"/>
      <c r="L190" s="205"/>
      <c r="M190" s="206"/>
      <c r="N190" s="207"/>
      <c r="O190" s="207"/>
      <c r="P190" s="208">
        <f>SUM(P191:P204)</f>
        <v>0</v>
      </c>
      <c r="Q190" s="207"/>
      <c r="R190" s="208">
        <f>SUM(R191:R204)</f>
        <v>81.958919</v>
      </c>
      <c r="S190" s="207"/>
      <c r="T190" s="209">
        <f>SUM(T191:T204)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0" t="s">
        <v>83</v>
      </c>
      <c r="AT190" s="211" t="s">
        <v>74</v>
      </c>
      <c r="AU190" s="211" t="s">
        <v>83</v>
      </c>
      <c r="AY190" s="210" t="s">
        <v>120</v>
      </c>
      <c r="BK190" s="212">
        <f>SUM(BK191:BK204)</f>
        <v>0</v>
      </c>
    </row>
    <row r="191" spans="1:65" s="2" customFormat="1" ht="33" customHeight="1">
      <c r="A191" s="38"/>
      <c r="B191" s="39"/>
      <c r="C191" s="215" t="s">
        <v>227</v>
      </c>
      <c r="D191" s="215" t="s">
        <v>122</v>
      </c>
      <c r="E191" s="216" t="s">
        <v>228</v>
      </c>
      <c r="F191" s="217" t="s">
        <v>229</v>
      </c>
      <c r="G191" s="218" t="s">
        <v>125</v>
      </c>
      <c r="H191" s="219">
        <v>17.325</v>
      </c>
      <c r="I191" s="220"/>
      <c r="J191" s="221">
        <f>ROUND(I191*H191,2)</f>
        <v>0</v>
      </c>
      <c r="K191" s="222"/>
      <c r="L191" s="44"/>
      <c r="M191" s="223" t="s">
        <v>1</v>
      </c>
      <c r="N191" s="224" t="s">
        <v>40</v>
      </c>
      <c r="O191" s="91"/>
      <c r="P191" s="225">
        <f>O191*H191</f>
        <v>0</v>
      </c>
      <c r="Q191" s="225">
        <v>0.23</v>
      </c>
      <c r="R191" s="225">
        <f>Q191*H191</f>
        <v>3.98475</v>
      </c>
      <c r="S191" s="225">
        <v>0</v>
      </c>
      <c r="T191" s="22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7" t="s">
        <v>126</v>
      </c>
      <c r="AT191" s="227" t="s">
        <v>122</v>
      </c>
      <c r="AU191" s="227" t="s">
        <v>85</v>
      </c>
      <c r="AY191" s="17" t="s">
        <v>120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7" t="s">
        <v>83</v>
      </c>
      <c r="BK191" s="228">
        <f>ROUND(I191*H191,2)</f>
        <v>0</v>
      </c>
      <c r="BL191" s="17" t="s">
        <v>126</v>
      </c>
      <c r="BM191" s="227" t="s">
        <v>230</v>
      </c>
    </row>
    <row r="192" spans="1:51" s="13" customFormat="1" ht="12">
      <c r="A192" s="13"/>
      <c r="B192" s="229"/>
      <c r="C192" s="230"/>
      <c r="D192" s="231" t="s">
        <v>128</v>
      </c>
      <c r="E192" s="232" t="s">
        <v>1</v>
      </c>
      <c r="F192" s="233" t="s">
        <v>231</v>
      </c>
      <c r="G192" s="230"/>
      <c r="H192" s="232" t="s">
        <v>1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9" t="s">
        <v>128</v>
      </c>
      <c r="AU192" s="239" t="s">
        <v>85</v>
      </c>
      <c r="AV192" s="13" t="s">
        <v>83</v>
      </c>
      <c r="AW192" s="13" t="s">
        <v>32</v>
      </c>
      <c r="AX192" s="13" t="s">
        <v>75</v>
      </c>
      <c r="AY192" s="239" t="s">
        <v>120</v>
      </c>
    </row>
    <row r="193" spans="1:51" s="14" customFormat="1" ht="12">
      <c r="A193" s="14"/>
      <c r="B193" s="240"/>
      <c r="C193" s="241"/>
      <c r="D193" s="231" t="s">
        <v>128</v>
      </c>
      <c r="E193" s="242" t="s">
        <v>1</v>
      </c>
      <c r="F193" s="243" t="s">
        <v>232</v>
      </c>
      <c r="G193" s="241"/>
      <c r="H193" s="244">
        <v>17.325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128</v>
      </c>
      <c r="AU193" s="250" t="s">
        <v>85</v>
      </c>
      <c r="AV193" s="14" t="s">
        <v>85</v>
      </c>
      <c r="AW193" s="14" t="s">
        <v>32</v>
      </c>
      <c r="AX193" s="14" t="s">
        <v>83</v>
      </c>
      <c r="AY193" s="250" t="s">
        <v>120</v>
      </c>
    </row>
    <row r="194" spans="1:65" s="2" customFormat="1" ht="33" customHeight="1">
      <c r="A194" s="38"/>
      <c r="B194" s="39"/>
      <c r="C194" s="215" t="s">
        <v>233</v>
      </c>
      <c r="D194" s="215" t="s">
        <v>122</v>
      </c>
      <c r="E194" s="216" t="s">
        <v>234</v>
      </c>
      <c r="F194" s="217" t="s">
        <v>235</v>
      </c>
      <c r="G194" s="218" t="s">
        <v>125</v>
      </c>
      <c r="H194" s="219">
        <v>4.4</v>
      </c>
      <c r="I194" s="220"/>
      <c r="J194" s="221">
        <f>ROUND(I194*H194,2)</f>
        <v>0</v>
      </c>
      <c r="K194" s="222"/>
      <c r="L194" s="44"/>
      <c r="M194" s="223" t="s">
        <v>1</v>
      </c>
      <c r="N194" s="224" t="s">
        <v>40</v>
      </c>
      <c r="O194" s="91"/>
      <c r="P194" s="225">
        <f>O194*H194</f>
        <v>0</v>
      </c>
      <c r="Q194" s="225">
        <v>0.345</v>
      </c>
      <c r="R194" s="225">
        <f>Q194*H194</f>
        <v>1.518</v>
      </c>
      <c r="S194" s="225">
        <v>0</v>
      </c>
      <c r="T194" s="22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7" t="s">
        <v>126</v>
      </c>
      <c r="AT194" s="227" t="s">
        <v>122</v>
      </c>
      <c r="AU194" s="227" t="s">
        <v>85</v>
      </c>
      <c r="AY194" s="17" t="s">
        <v>120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7" t="s">
        <v>83</v>
      </c>
      <c r="BK194" s="228">
        <f>ROUND(I194*H194,2)</f>
        <v>0</v>
      </c>
      <c r="BL194" s="17" t="s">
        <v>126</v>
      </c>
      <c r="BM194" s="227" t="s">
        <v>236</v>
      </c>
    </row>
    <row r="195" spans="1:51" s="13" customFormat="1" ht="12">
      <c r="A195" s="13"/>
      <c r="B195" s="229"/>
      <c r="C195" s="230"/>
      <c r="D195" s="231" t="s">
        <v>128</v>
      </c>
      <c r="E195" s="232" t="s">
        <v>1</v>
      </c>
      <c r="F195" s="233" t="s">
        <v>237</v>
      </c>
      <c r="G195" s="230"/>
      <c r="H195" s="232" t="s">
        <v>1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128</v>
      </c>
      <c r="AU195" s="239" t="s">
        <v>85</v>
      </c>
      <c r="AV195" s="13" t="s">
        <v>83</v>
      </c>
      <c r="AW195" s="13" t="s">
        <v>32</v>
      </c>
      <c r="AX195" s="13" t="s">
        <v>75</v>
      </c>
      <c r="AY195" s="239" t="s">
        <v>120</v>
      </c>
    </row>
    <row r="196" spans="1:51" s="14" customFormat="1" ht="12">
      <c r="A196" s="14"/>
      <c r="B196" s="240"/>
      <c r="C196" s="241"/>
      <c r="D196" s="231" t="s">
        <v>128</v>
      </c>
      <c r="E196" s="242" t="s">
        <v>1</v>
      </c>
      <c r="F196" s="243" t="s">
        <v>238</v>
      </c>
      <c r="G196" s="241"/>
      <c r="H196" s="244">
        <v>4.4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0" t="s">
        <v>128</v>
      </c>
      <c r="AU196" s="250" t="s">
        <v>85</v>
      </c>
      <c r="AV196" s="14" t="s">
        <v>85</v>
      </c>
      <c r="AW196" s="14" t="s">
        <v>32</v>
      </c>
      <c r="AX196" s="14" t="s">
        <v>83</v>
      </c>
      <c r="AY196" s="250" t="s">
        <v>120</v>
      </c>
    </row>
    <row r="197" spans="1:65" s="2" customFormat="1" ht="66.75" customHeight="1">
      <c r="A197" s="38"/>
      <c r="B197" s="39"/>
      <c r="C197" s="215" t="s">
        <v>239</v>
      </c>
      <c r="D197" s="215" t="s">
        <v>122</v>
      </c>
      <c r="E197" s="216" t="s">
        <v>240</v>
      </c>
      <c r="F197" s="217" t="s">
        <v>241</v>
      </c>
      <c r="G197" s="218" t="s">
        <v>125</v>
      </c>
      <c r="H197" s="219">
        <v>712.8</v>
      </c>
      <c r="I197" s="220"/>
      <c r="J197" s="221">
        <f>ROUND(I197*H197,2)</f>
        <v>0</v>
      </c>
      <c r="K197" s="222"/>
      <c r="L197" s="44"/>
      <c r="M197" s="223" t="s">
        <v>1</v>
      </c>
      <c r="N197" s="224" t="s">
        <v>40</v>
      </c>
      <c r="O197" s="91"/>
      <c r="P197" s="225">
        <f>O197*H197</f>
        <v>0</v>
      </c>
      <c r="Q197" s="225">
        <v>0.09848</v>
      </c>
      <c r="R197" s="225">
        <f>Q197*H197</f>
        <v>70.19654399999999</v>
      </c>
      <c r="S197" s="225">
        <v>0</v>
      </c>
      <c r="T197" s="22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7" t="s">
        <v>126</v>
      </c>
      <c r="AT197" s="227" t="s">
        <v>122</v>
      </c>
      <c r="AU197" s="227" t="s">
        <v>85</v>
      </c>
      <c r="AY197" s="17" t="s">
        <v>120</v>
      </c>
      <c r="BE197" s="228">
        <f>IF(N197="základní",J197,0)</f>
        <v>0</v>
      </c>
      <c r="BF197" s="228">
        <f>IF(N197="snížená",J197,0)</f>
        <v>0</v>
      </c>
      <c r="BG197" s="228">
        <f>IF(N197="zákl. přenesená",J197,0)</f>
        <v>0</v>
      </c>
      <c r="BH197" s="228">
        <f>IF(N197="sníž. přenesená",J197,0)</f>
        <v>0</v>
      </c>
      <c r="BI197" s="228">
        <f>IF(N197="nulová",J197,0)</f>
        <v>0</v>
      </c>
      <c r="BJ197" s="17" t="s">
        <v>83</v>
      </c>
      <c r="BK197" s="228">
        <f>ROUND(I197*H197,2)</f>
        <v>0</v>
      </c>
      <c r="BL197" s="17" t="s">
        <v>126</v>
      </c>
      <c r="BM197" s="227" t="s">
        <v>242</v>
      </c>
    </row>
    <row r="198" spans="1:51" s="13" customFormat="1" ht="12">
      <c r="A198" s="13"/>
      <c r="B198" s="229"/>
      <c r="C198" s="230"/>
      <c r="D198" s="231" t="s">
        <v>128</v>
      </c>
      <c r="E198" s="232" t="s">
        <v>1</v>
      </c>
      <c r="F198" s="233" t="s">
        <v>243</v>
      </c>
      <c r="G198" s="230"/>
      <c r="H198" s="232" t="s">
        <v>1</v>
      </c>
      <c r="I198" s="234"/>
      <c r="J198" s="230"/>
      <c r="K198" s="230"/>
      <c r="L198" s="235"/>
      <c r="M198" s="236"/>
      <c r="N198" s="237"/>
      <c r="O198" s="237"/>
      <c r="P198" s="237"/>
      <c r="Q198" s="237"/>
      <c r="R198" s="237"/>
      <c r="S198" s="237"/>
      <c r="T198" s="23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9" t="s">
        <v>128</v>
      </c>
      <c r="AU198" s="239" t="s">
        <v>85</v>
      </c>
      <c r="AV198" s="13" t="s">
        <v>83</v>
      </c>
      <c r="AW198" s="13" t="s">
        <v>32</v>
      </c>
      <c r="AX198" s="13" t="s">
        <v>75</v>
      </c>
      <c r="AY198" s="239" t="s">
        <v>120</v>
      </c>
    </row>
    <row r="199" spans="1:51" s="13" customFormat="1" ht="12">
      <c r="A199" s="13"/>
      <c r="B199" s="229"/>
      <c r="C199" s="230"/>
      <c r="D199" s="231" t="s">
        <v>128</v>
      </c>
      <c r="E199" s="232" t="s">
        <v>1</v>
      </c>
      <c r="F199" s="233" t="s">
        <v>244</v>
      </c>
      <c r="G199" s="230"/>
      <c r="H199" s="232" t="s">
        <v>1</v>
      </c>
      <c r="I199" s="234"/>
      <c r="J199" s="230"/>
      <c r="K199" s="230"/>
      <c r="L199" s="235"/>
      <c r="M199" s="236"/>
      <c r="N199" s="237"/>
      <c r="O199" s="237"/>
      <c r="P199" s="237"/>
      <c r="Q199" s="237"/>
      <c r="R199" s="237"/>
      <c r="S199" s="237"/>
      <c r="T199" s="23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9" t="s">
        <v>128</v>
      </c>
      <c r="AU199" s="239" t="s">
        <v>85</v>
      </c>
      <c r="AV199" s="13" t="s">
        <v>83</v>
      </c>
      <c r="AW199" s="13" t="s">
        <v>32</v>
      </c>
      <c r="AX199" s="13" t="s">
        <v>75</v>
      </c>
      <c r="AY199" s="239" t="s">
        <v>120</v>
      </c>
    </row>
    <row r="200" spans="1:51" s="14" customFormat="1" ht="12">
      <c r="A200" s="14"/>
      <c r="B200" s="240"/>
      <c r="C200" s="241"/>
      <c r="D200" s="231" t="s">
        <v>128</v>
      </c>
      <c r="E200" s="242" t="s">
        <v>1</v>
      </c>
      <c r="F200" s="243" t="s">
        <v>220</v>
      </c>
      <c r="G200" s="241"/>
      <c r="H200" s="244">
        <v>712.8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128</v>
      </c>
      <c r="AU200" s="250" t="s">
        <v>85</v>
      </c>
      <c r="AV200" s="14" t="s">
        <v>85</v>
      </c>
      <c r="AW200" s="14" t="s">
        <v>32</v>
      </c>
      <c r="AX200" s="14" t="s">
        <v>83</v>
      </c>
      <c r="AY200" s="250" t="s">
        <v>120</v>
      </c>
    </row>
    <row r="201" spans="1:65" s="2" customFormat="1" ht="44.25" customHeight="1">
      <c r="A201" s="38"/>
      <c r="B201" s="39"/>
      <c r="C201" s="215" t="s">
        <v>245</v>
      </c>
      <c r="D201" s="215" t="s">
        <v>122</v>
      </c>
      <c r="E201" s="216" t="s">
        <v>246</v>
      </c>
      <c r="F201" s="217" t="s">
        <v>247</v>
      </c>
      <c r="G201" s="218" t="s">
        <v>125</v>
      </c>
      <c r="H201" s="219">
        <v>712.8</v>
      </c>
      <c r="I201" s="220"/>
      <c r="J201" s="221">
        <f>ROUND(I201*H201,2)</f>
        <v>0</v>
      </c>
      <c r="K201" s="222"/>
      <c r="L201" s="44"/>
      <c r="M201" s="223" t="s">
        <v>1</v>
      </c>
      <c r="N201" s="224" t="s">
        <v>40</v>
      </c>
      <c r="O201" s="91"/>
      <c r="P201" s="225">
        <f>O201*H201</f>
        <v>0</v>
      </c>
      <c r="Q201" s="225">
        <v>0</v>
      </c>
      <c r="R201" s="225">
        <f>Q201*H201</f>
        <v>0</v>
      </c>
      <c r="S201" s="225">
        <v>0</v>
      </c>
      <c r="T201" s="22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7" t="s">
        <v>126</v>
      </c>
      <c r="AT201" s="227" t="s">
        <v>122</v>
      </c>
      <c r="AU201" s="227" t="s">
        <v>85</v>
      </c>
      <c r="AY201" s="17" t="s">
        <v>120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7" t="s">
        <v>83</v>
      </c>
      <c r="BK201" s="228">
        <f>ROUND(I201*H201,2)</f>
        <v>0</v>
      </c>
      <c r="BL201" s="17" t="s">
        <v>126</v>
      </c>
      <c r="BM201" s="227" t="s">
        <v>248</v>
      </c>
    </row>
    <row r="202" spans="1:65" s="2" customFormat="1" ht="37.8" customHeight="1">
      <c r="A202" s="38"/>
      <c r="B202" s="39"/>
      <c r="C202" s="215" t="s">
        <v>7</v>
      </c>
      <c r="D202" s="215" t="s">
        <v>122</v>
      </c>
      <c r="E202" s="216" t="s">
        <v>249</v>
      </c>
      <c r="F202" s="217" t="s">
        <v>250</v>
      </c>
      <c r="G202" s="218" t="s">
        <v>125</v>
      </c>
      <c r="H202" s="219">
        <v>12.5</v>
      </c>
      <c r="I202" s="220"/>
      <c r="J202" s="221">
        <f>ROUND(I202*H202,2)</f>
        <v>0</v>
      </c>
      <c r="K202" s="222"/>
      <c r="L202" s="44"/>
      <c r="M202" s="223" t="s">
        <v>1</v>
      </c>
      <c r="N202" s="224" t="s">
        <v>40</v>
      </c>
      <c r="O202" s="91"/>
      <c r="P202" s="225">
        <f>O202*H202</f>
        <v>0</v>
      </c>
      <c r="Q202" s="225">
        <v>0.50077</v>
      </c>
      <c r="R202" s="225">
        <f>Q202*H202</f>
        <v>6.259625000000001</v>
      </c>
      <c r="S202" s="225">
        <v>0</v>
      </c>
      <c r="T202" s="22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7" t="s">
        <v>126</v>
      </c>
      <c r="AT202" s="227" t="s">
        <v>122</v>
      </c>
      <c r="AU202" s="227" t="s">
        <v>85</v>
      </c>
      <c r="AY202" s="17" t="s">
        <v>120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7" t="s">
        <v>83</v>
      </c>
      <c r="BK202" s="228">
        <f>ROUND(I202*H202,2)</f>
        <v>0</v>
      </c>
      <c r="BL202" s="17" t="s">
        <v>126</v>
      </c>
      <c r="BM202" s="227" t="s">
        <v>251</v>
      </c>
    </row>
    <row r="203" spans="1:51" s="13" customFormat="1" ht="12">
      <c r="A203" s="13"/>
      <c r="B203" s="229"/>
      <c r="C203" s="230"/>
      <c r="D203" s="231" t="s">
        <v>128</v>
      </c>
      <c r="E203" s="232" t="s">
        <v>1</v>
      </c>
      <c r="F203" s="233" t="s">
        <v>252</v>
      </c>
      <c r="G203" s="230"/>
      <c r="H203" s="232" t="s">
        <v>1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128</v>
      </c>
      <c r="AU203" s="239" t="s">
        <v>85</v>
      </c>
      <c r="AV203" s="13" t="s">
        <v>83</v>
      </c>
      <c r="AW203" s="13" t="s">
        <v>32</v>
      </c>
      <c r="AX203" s="13" t="s">
        <v>75</v>
      </c>
      <c r="AY203" s="239" t="s">
        <v>120</v>
      </c>
    </row>
    <row r="204" spans="1:51" s="14" customFormat="1" ht="12">
      <c r="A204" s="14"/>
      <c r="B204" s="240"/>
      <c r="C204" s="241"/>
      <c r="D204" s="231" t="s">
        <v>128</v>
      </c>
      <c r="E204" s="242" t="s">
        <v>1</v>
      </c>
      <c r="F204" s="243" t="s">
        <v>253</v>
      </c>
      <c r="G204" s="241"/>
      <c r="H204" s="244">
        <v>12.5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128</v>
      </c>
      <c r="AU204" s="250" t="s">
        <v>85</v>
      </c>
      <c r="AV204" s="14" t="s">
        <v>85</v>
      </c>
      <c r="AW204" s="14" t="s">
        <v>32</v>
      </c>
      <c r="AX204" s="14" t="s">
        <v>83</v>
      </c>
      <c r="AY204" s="250" t="s">
        <v>120</v>
      </c>
    </row>
    <row r="205" spans="1:63" s="12" customFormat="1" ht="22.8" customHeight="1">
      <c r="A205" s="12"/>
      <c r="B205" s="199"/>
      <c r="C205" s="200"/>
      <c r="D205" s="201" t="s">
        <v>74</v>
      </c>
      <c r="E205" s="213" t="s">
        <v>175</v>
      </c>
      <c r="F205" s="213" t="s">
        <v>254</v>
      </c>
      <c r="G205" s="200"/>
      <c r="H205" s="200"/>
      <c r="I205" s="203"/>
      <c r="J205" s="214">
        <f>BK205</f>
        <v>0</v>
      </c>
      <c r="K205" s="200"/>
      <c r="L205" s="205"/>
      <c r="M205" s="206"/>
      <c r="N205" s="207"/>
      <c r="O205" s="207"/>
      <c r="P205" s="208">
        <f>SUM(P206:P219)</f>
        <v>0</v>
      </c>
      <c r="Q205" s="207"/>
      <c r="R205" s="208">
        <f>SUM(R206:R219)</f>
        <v>5.17425</v>
      </c>
      <c r="S205" s="207"/>
      <c r="T205" s="209">
        <f>SUM(T206:T219)</f>
        <v>4.075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0" t="s">
        <v>83</v>
      </c>
      <c r="AT205" s="211" t="s">
        <v>74</v>
      </c>
      <c r="AU205" s="211" t="s">
        <v>83</v>
      </c>
      <c r="AY205" s="210" t="s">
        <v>120</v>
      </c>
      <c r="BK205" s="212">
        <f>SUM(BK206:BK219)</f>
        <v>0</v>
      </c>
    </row>
    <row r="206" spans="1:65" s="2" customFormat="1" ht="49.05" customHeight="1">
      <c r="A206" s="38"/>
      <c r="B206" s="39"/>
      <c r="C206" s="215" t="s">
        <v>255</v>
      </c>
      <c r="D206" s="215" t="s">
        <v>122</v>
      </c>
      <c r="E206" s="216" t="s">
        <v>256</v>
      </c>
      <c r="F206" s="217" t="s">
        <v>257</v>
      </c>
      <c r="G206" s="218" t="s">
        <v>133</v>
      </c>
      <c r="H206" s="219">
        <v>25</v>
      </c>
      <c r="I206" s="220"/>
      <c r="J206" s="221">
        <f>ROUND(I206*H206,2)</f>
        <v>0</v>
      </c>
      <c r="K206" s="222"/>
      <c r="L206" s="44"/>
      <c r="M206" s="223" t="s">
        <v>1</v>
      </c>
      <c r="N206" s="224" t="s">
        <v>40</v>
      </c>
      <c r="O206" s="91"/>
      <c r="P206" s="225">
        <f>O206*H206</f>
        <v>0</v>
      </c>
      <c r="Q206" s="225">
        <v>0.14067</v>
      </c>
      <c r="R206" s="225">
        <f>Q206*H206</f>
        <v>3.5167499999999996</v>
      </c>
      <c r="S206" s="225">
        <v>0</v>
      </c>
      <c r="T206" s="22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7" t="s">
        <v>126</v>
      </c>
      <c r="AT206" s="227" t="s">
        <v>122</v>
      </c>
      <c r="AU206" s="227" t="s">
        <v>85</v>
      </c>
      <c r="AY206" s="17" t="s">
        <v>120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7" t="s">
        <v>83</v>
      </c>
      <c r="BK206" s="228">
        <f>ROUND(I206*H206,2)</f>
        <v>0</v>
      </c>
      <c r="BL206" s="17" t="s">
        <v>126</v>
      </c>
      <c r="BM206" s="227" t="s">
        <v>258</v>
      </c>
    </row>
    <row r="207" spans="1:51" s="13" customFormat="1" ht="12">
      <c r="A207" s="13"/>
      <c r="B207" s="229"/>
      <c r="C207" s="230"/>
      <c r="D207" s="231" t="s">
        <v>128</v>
      </c>
      <c r="E207" s="232" t="s">
        <v>1</v>
      </c>
      <c r="F207" s="233" t="s">
        <v>259</v>
      </c>
      <c r="G207" s="230"/>
      <c r="H207" s="232" t="s">
        <v>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9" t="s">
        <v>128</v>
      </c>
      <c r="AU207" s="239" t="s">
        <v>85</v>
      </c>
      <c r="AV207" s="13" t="s">
        <v>83</v>
      </c>
      <c r="AW207" s="13" t="s">
        <v>32</v>
      </c>
      <c r="AX207" s="13" t="s">
        <v>75</v>
      </c>
      <c r="AY207" s="239" t="s">
        <v>120</v>
      </c>
    </row>
    <row r="208" spans="1:51" s="14" customFormat="1" ht="12">
      <c r="A208" s="14"/>
      <c r="B208" s="240"/>
      <c r="C208" s="241"/>
      <c r="D208" s="231" t="s">
        <v>128</v>
      </c>
      <c r="E208" s="242" t="s">
        <v>1</v>
      </c>
      <c r="F208" s="243" t="s">
        <v>260</v>
      </c>
      <c r="G208" s="241"/>
      <c r="H208" s="244">
        <v>25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0" t="s">
        <v>128</v>
      </c>
      <c r="AU208" s="250" t="s">
        <v>85</v>
      </c>
      <c r="AV208" s="14" t="s">
        <v>85</v>
      </c>
      <c r="AW208" s="14" t="s">
        <v>32</v>
      </c>
      <c r="AX208" s="14" t="s">
        <v>83</v>
      </c>
      <c r="AY208" s="250" t="s">
        <v>120</v>
      </c>
    </row>
    <row r="209" spans="1:65" s="2" customFormat="1" ht="21.75" customHeight="1">
      <c r="A209" s="38"/>
      <c r="B209" s="39"/>
      <c r="C209" s="262" t="s">
        <v>261</v>
      </c>
      <c r="D209" s="262" t="s">
        <v>188</v>
      </c>
      <c r="E209" s="263" t="s">
        <v>262</v>
      </c>
      <c r="F209" s="264" t="s">
        <v>263</v>
      </c>
      <c r="G209" s="265" t="s">
        <v>133</v>
      </c>
      <c r="H209" s="266">
        <v>25.5</v>
      </c>
      <c r="I209" s="267"/>
      <c r="J209" s="268">
        <f>ROUND(I209*H209,2)</f>
        <v>0</v>
      </c>
      <c r="K209" s="269"/>
      <c r="L209" s="270"/>
      <c r="M209" s="271" t="s">
        <v>1</v>
      </c>
      <c r="N209" s="272" t="s">
        <v>40</v>
      </c>
      <c r="O209" s="91"/>
      <c r="P209" s="225">
        <f>O209*H209</f>
        <v>0</v>
      </c>
      <c r="Q209" s="225">
        <v>0.065</v>
      </c>
      <c r="R209" s="225">
        <f>Q209*H209</f>
        <v>1.6575</v>
      </c>
      <c r="S209" s="225">
        <v>0</v>
      </c>
      <c r="T209" s="22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7" t="s">
        <v>169</v>
      </c>
      <c r="AT209" s="227" t="s">
        <v>188</v>
      </c>
      <c r="AU209" s="227" t="s">
        <v>85</v>
      </c>
      <c r="AY209" s="17" t="s">
        <v>120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7" t="s">
        <v>83</v>
      </c>
      <c r="BK209" s="228">
        <f>ROUND(I209*H209,2)</f>
        <v>0</v>
      </c>
      <c r="BL209" s="17" t="s">
        <v>126</v>
      </c>
      <c r="BM209" s="227" t="s">
        <v>264</v>
      </c>
    </row>
    <row r="210" spans="1:51" s="14" customFormat="1" ht="12">
      <c r="A210" s="14"/>
      <c r="B210" s="240"/>
      <c r="C210" s="241"/>
      <c r="D210" s="231" t="s">
        <v>128</v>
      </c>
      <c r="E210" s="241"/>
      <c r="F210" s="243" t="s">
        <v>265</v>
      </c>
      <c r="G210" s="241"/>
      <c r="H210" s="244">
        <v>25.5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128</v>
      </c>
      <c r="AU210" s="250" t="s">
        <v>85</v>
      </c>
      <c r="AV210" s="14" t="s">
        <v>85</v>
      </c>
      <c r="AW210" s="14" t="s">
        <v>4</v>
      </c>
      <c r="AX210" s="14" t="s">
        <v>83</v>
      </c>
      <c r="AY210" s="250" t="s">
        <v>120</v>
      </c>
    </row>
    <row r="211" spans="1:65" s="2" customFormat="1" ht="62.7" customHeight="1">
      <c r="A211" s="38"/>
      <c r="B211" s="39"/>
      <c r="C211" s="215" t="s">
        <v>266</v>
      </c>
      <c r="D211" s="215" t="s">
        <v>122</v>
      </c>
      <c r="E211" s="216" t="s">
        <v>267</v>
      </c>
      <c r="F211" s="217" t="s">
        <v>268</v>
      </c>
      <c r="G211" s="218" t="s">
        <v>125</v>
      </c>
      <c r="H211" s="219">
        <v>60</v>
      </c>
      <c r="I211" s="220"/>
      <c r="J211" s="221">
        <f>ROUND(I211*H211,2)</f>
        <v>0</v>
      </c>
      <c r="K211" s="222"/>
      <c r="L211" s="44"/>
      <c r="M211" s="223" t="s">
        <v>1</v>
      </c>
      <c r="N211" s="224" t="s">
        <v>40</v>
      </c>
      <c r="O211" s="91"/>
      <c r="P211" s="225">
        <f>O211*H211</f>
        <v>0</v>
      </c>
      <c r="Q211" s="225">
        <v>0</v>
      </c>
      <c r="R211" s="225">
        <f>Q211*H211</f>
        <v>0</v>
      </c>
      <c r="S211" s="225">
        <v>0.02</v>
      </c>
      <c r="T211" s="226">
        <f>S211*H211</f>
        <v>1.2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7" t="s">
        <v>126</v>
      </c>
      <c r="AT211" s="227" t="s">
        <v>122</v>
      </c>
      <c r="AU211" s="227" t="s">
        <v>85</v>
      </c>
      <c r="AY211" s="17" t="s">
        <v>120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7" t="s">
        <v>83</v>
      </c>
      <c r="BK211" s="228">
        <f>ROUND(I211*H211,2)</f>
        <v>0</v>
      </c>
      <c r="BL211" s="17" t="s">
        <v>126</v>
      </c>
      <c r="BM211" s="227" t="s">
        <v>269</v>
      </c>
    </row>
    <row r="212" spans="1:51" s="13" customFormat="1" ht="12">
      <c r="A212" s="13"/>
      <c r="B212" s="229"/>
      <c r="C212" s="230"/>
      <c r="D212" s="231" t="s">
        <v>128</v>
      </c>
      <c r="E212" s="232" t="s">
        <v>1</v>
      </c>
      <c r="F212" s="233" t="s">
        <v>270</v>
      </c>
      <c r="G212" s="230"/>
      <c r="H212" s="232" t="s">
        <v>1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9" t="s">
        <v>128</v>
      </c>
      <c r="AU212" s="239" t="s">
        <v>85</v>
      </c>
      <c r="AV212" s="13" t="s">
        <v>83</v>
      </c>
      <c r="AW212" s="13" t="s">
        <v>32</v>
      </c>
      <c r="AX212" s="13" t="s">
        <v>75</v>
      </c>
      <c r="AY212" s="239" t="s">
        <v>120</v>
      </c>
    </row>
    <row r="213" spans="1:51" s="14" customFormat="1" ht="12">
      <c r="A213" s="14"/>
      <c r="B213" s="240"/>
      <c r="C213" s="241"/>
      <c r="D213" s="231" t="s">
        <v>128</v>
      </c>
      <c r="E213" s="242" t="s">
        <v>1</v>
      </c>
      <c r="F213" s="243" t="s">
        <v>271</v>
      </c>
      <c r="G213" s="241"/>
      <c r="H213" s="244">
        <v>60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0" t="s">
        <v>128</v>
      </c>
      <c r="AU213" s="250" t="s">
        <v>85</v>
      </c>
      <c r="AV213" s="14" t="s">
        <v>85</v>
      </c>
      <c r="AW213" s="14" t="s">
        <v>32</v>
      </c>
      <c r="AX213" s="14" t="s">
        <v>83</v>
      </c>
      <c r="AY213" s="250" t="s">
        <v>120</v>
      </c>
    </row>
    <row r="214" spans="1:65" s="2" customFormat="1" ht="55.5" customHeight="1">
      <c r="A214" s="38"/>
      <c r="B214" s="39"/>
      <c r="C214" s="215" t="s">
        <v>272</v>
      </c>
      <c r="D214" s="215" t="s">
        <v>122</v>
      </c>
      <c r="E214" s="216" t="s">
        <v>273</v>
      </c>
      <c r="F214" s="217" t="s">
        <v>274</v>
      </c>
      <c r="G214" s="218" t="s">
        <v>125</v>
      </c>
      <c r="H214" s="219">
        <v>57.5</v>
      </c>
      <c r="I214" s="220"/>
      <c r="J214" s="221">
        <f>ROUND(I214*H214,2)</f>
        <v>0</v>
      </c>
      <c r="K214" s="222"/>
      <c r="L214" s="44"/>
      <c r="M214" s="223" t="s">
        <v>1</v>
      </c>
      <c r="N214" s="224" t="s">
        <v>40</v>
      </c>
      <c r="O214" s="91"/>
      <c r="P214" s="225">
        <f>O214*H214</f>
        <v>0</v>
      </c>
      <c r="Q214" s="225">
        <v>0</v>
      </c>
      <c r="R214" s="225">
        <f>Q214*H214</f>
        <v>0</v>
      </c>
      <c r="S214" s="225">
        <v>0.05</v>
      </c>
      <c r="T214" s="226">
        <f>S214*H214</f>
        <v>2.875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7" t="s">
        <v>126</v>
      </c>
      <c r="AT214" s="227" t="s">
        <v>122</v>
      </c>
      <c r="AU214" s="227" t="s">
        <v>85</v>
      </c>
      <c r="AY214" s="17" t="s">
        <v>120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7" t="s">
        <v>83</v>
      </c>
      <c r="BK214" s="228">
        <f>ROUND(I214*H214,2)</f>
        <v>0</v>
      </c>
      <c r="BL214" s="17" t="s">
        <v>126</v>
      </c>
      <c r="BM214" s="227" t="s">
        <v>275</v>
      </c>
    </row>
    <row r="215" spans="1:51" s="13" customFormat="1" ht="12">
      <c r="A215" s="13"/>
      <c r="B215" s="229"/>
      <c r="C215" s="230"/>
      <c r="D215" s="231" t="s">
        <v>128</v>
      </c>
      <c r="E215" s="232" t="s">
        <v>1</v>
      </c>
      <c r="F215" s="233" t="s">
        <v>276</v>
      </c>
      <c r="G215" s="230"/>
      <c r="H215" s="232" t="s">
        <v>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128</v>
      </c>
      <c r="AU215" s="239" t="s">
        <v>85</v>
      </c>
      <c r="AV215" s="13" t="s">
        <v>83</v>
      </c>
      <c r="AW215" s="13" t="s">
        <v>32</v>
      </c>
      <c r="AX215" s="13" t="s">
        <v>75</v>
      </c>
      <c r="AY215" s="239" t="s">
        <v>120</v>
      </c>
    </row>
    <row r="216" spans="1:51" s="14" customFormat="1" ht="12">
      <c r="A216" s="14"/>
      <c r="B216" s="240"/>
      <c r="C216" s="241"/>
      <c r="D216" s="231" t="s">
        <v>128</v>
      </c>
      <c r="E216" s="242" t="s">
        <v>1</v>
      </c>
      <c r="F216" s="243" t="s">
        <v>277</v>
      </c>
      <c r="G216" s="241"/>
      <c r="H216" s="244">
        <v>20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0" t="s">
        <v>128</v>
      </c>
      <c r="AU216" s="250" t="s">
        <v>85</v>
      </c>
      <c r="AV216" s="14" t="s">
        <v>85</v>
      </c>
      <c r="AW216" s="14" t="s">
        <v>32</v>
      </c>
      <c r="AX216" s="14" t="s">
        <v>75</v>
      </c>
      <c r="AY216" s="250" t="s">
        <v>120</v>
      </c>
    </row>
    <row r="217" spans="1:51" s="13" customFormat="1" ht="12">
      <c r="A217" s="13"/>
      <c r="B217" s="229"/>
      <c r="C217" s="230"/>
      <c r="D217" s="231" t="s">
        <v>128</v>
      </c>
      <c r="E217" s="232" t="s">
        <v>1</v>
      </c>
      <c r="F217" s="233" t="s">
        <v>278</v>
      </c>
      <c r="G217" s="230"/>
      <c r="H217" s="232" t="s">
        <v>1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9" t="s">
        <v>128</v>
      </c>
      <c r="AU217" s="239" t="s">
        <v>85</v>
      </c>
      <c r="AV217" s="13" t="s">
        <v>83</v>
      </c>
      <c r="AW217" s="13" t="s">
        <v>32</v>
      </c>
      <c r="AX217" s="13" t="s">
        <v>75</v>
      </c>
      <c r="AY217" s="239" t="s">
        <v>120</v>
      </c>
    </row>
    <row r="218" spans="1:51" s="14" customFormat="1" ht="12">
      <c r="A218" s="14"/>
      <c r="B218" s="240"/>
      <c r="C218" s="241"/>
      <c r="D218" s="231" t="s">
        <v>128</v>
      </c>
      <c r="E218" s="242" t="s">
        <v>1</v>
      </c>
      <c r="F218" s="243" t="s">
        <v>279</v>
      </c>
      <c r="G218" s="241"/>
      <c r="H218" s="244">
        <v>37.5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0" t="s">
        <v>128</v>
      </c>
      <c r="AU218" s="250" t="s">
        <v>85</v>
      </c>
      <c r="AV218" s="14" t="s">
        <v>85</v>
      </c>
      <c r="AW218" s="14" t="s">
        <v>32</v>
      </c>
      <c r="AX218" s="14" t="s">
        <v>75</v>
      </c>
      <c r="AY218" s="250" t="s">
        <v>120</v>
      </c>
    </row>
    <row r="219" spans="1:51" s="15" customFormat="1" ht="12">
      <c r="A219" s="15"/>
      <c r="B219" s="251"/>
      <c r="C219" s="252"/>
      <c r="D219" s="231" t="s">
        <v>128</v>
      </c>
      <c r="E219" s="253" t="s">
        <v>1</v>
      </c>
      <c r="F219" s="254" t="s">
        <v>150</v>
      </c>
      <c r="G219" s="252"/>
      <c r="H219" s="255">
        <v>57.5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1" t="s">
        <v>128</v>
      </c>
      <c r="AU219" s="261" t="s">
        <v>85</v>
      </c>
      <c r="AV219" s="15" t="s">
        <v>126</v>
      </c>
      <c r="AW219" s="15" t="s">
        <v>32</v>
      </c>
      <c r="AX219" s="15" t="s">
        <v>83</v>
      </c>
      <c r="AY219" s="261" t="s">
        <v>120</v>
      </c>
    </row>
    <row r="220" spans="1:63" s="12" customFormat="1" ht="22.8" customHeight="1">
      <c r="A220" s="12"/>
      <c r="B220" s="199"/>
      <c r="C220" s="200"/>
      <c r="D220" s="201" t="s">
        <v>74</v>
      </c>
      <c r="E220" s="213" t="s">
        <v>280</v>
      </c>
      <c r="F220" s="213" t="s">
        <v>281</v>
      </c>
      <c r="G220" s="200"/>
      <c r="H220" s="200"/>
      <c r="I220" s="203"/>
      <c r="J220" s="214">
        <f>BK220</f>
        <v>0</v>
      </c>
      <c r="K220" s="200"/>
      <c r="L220" s="205"/>
      <c r="M220" s="206"/>
      <c r="N220" s="207"/>
      <c r="O220" s="207"/>
      <c r="P220" s="208">
        <f>SUM(P221:P244)</f>
        <v>0</v>
      </c>
      <c r="Q220" s="207"/>
      <c r="R220" s="208">
        <f>SUM(R221:R244)</f>
        <v>0</v>
      </c>
      <c r="S220" s="207"/>
      <c r="T220" s="209">
        <f>SUM(T221:T244)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0" t="s">
        <v>83</v>
      </c>
      <c r="AT220" s="211" t="s">
        <v>74</v>
      </c>
      <c r="AU220" s="211" t="s">
        <v>83</v>
      </c>
      <c r="AY220" s="210" t="s">
        <v>120</v>
      </c>
      <c r="BK220" s="212">
        <f>SUM(BK221:BK244)</f>
        <v>0</v>
      </c>
    </row>
    <row r="221" spans="1:65" s="2" customFormat="1" ht="37.8" customHeight="1">
      <c r="A221" s="38"/>
      <c r="B221" s="39"/>
      <c r="C221" s="215" t="s">
        <v>282</v>
      </c>
      <c r="D221" s="215" t="s">
        <v>122</v>
      </c>
      <c r="E221" s="216" t="s">
        <v>283</v>
      </c>
      <c r="F221" s="217" t="s">
        <v>284</v>
      </c>
      <c r="G221" s="218" t="s">
        <v>172</v>
      </c>
      <c r="H221" s="219">
        <v>4.075</v>
      </c>
      <c r="I221" s="220"/>
      <c r="J221" s="221">
        <f>ROUND(I221*H221,2)</f>
        <v>0</v>
      </c>
      <c r="K221" s="222"/>
      <c r="L221" s="44"/>
      <c r="M221" s="223" t="s">
        <v>1</v>
      </c>
      <c r="N221" s="224" t="s">
        <v>40</v>
      </c>
      <c r="O221" s="91"/>
      <c r="P221" s="225">
        <f>O221*H221</f>
        <v>0</v>
      </c>
      <c r="Q221" s="225">
        <v>0</v>
      </c>
      <c r="R221" s="225">
        <f>Q221*H221</f>
        <v>0</v>
      </c>
      <c r="S221" s="225">
        <v>0</v>
      </c>
      <c r="T221" s="22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7" t="s">
        <v>126</v>
      </c>
      <c r="AT221" s="227" t="s">
        <v>122</v>
      </c>
      <c r="AU221" s="227" t="s">
        <v>85</v>
      </c>
      <c r="AY221" s="17" t="s">
        <v>120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7" t="s">
        <v>83</v>
      </c>
      <c r="BK221" s="228">
        <f>ROUND(I221*H221,2)</f>
        <v>0</v>
      </c>
      <c r="BL221" s="17" t="s">
        <v>126</v>
      </c>
      <c r="BM221" s="227" t="s">
        <v>285</v>
      </c>
    </row>
    <row r="222" spans="1:51" s="13" customFormat="1" ht="12">
      <c r="A222" s="13"/>
      <c r="B222" s="229"/>
      <c r="C222" s="230"/>
      <c r="D222" s="231" t="s">
        <v>128</v>
      </c>
      <c r="E222" s="232" t="s">
        <v>1</v>
      </c>
      <c r="F222" s="233" t="s">
        <v>286</v>
      </c>
      <c r="G222" s="230"/>
      <c r="H222" s="232" t="s">
        <v>1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9" t="s">
        <v>128</v>
      </c>
      <c r="AU222" s="239" t="s">
        <v>85</v>
      </c>
      <c r="AV222" s="13" t="s">
        <v>83</v>
      </c>
      <c r="AW222" s="13" t="s">
        <v>32</v>
      </c>
      <c r="AX222" s="13" t="s">
        <v>75</v>
      </c>
      <c r="AY222" s="239" t="s">
        <v>120</v>
      </c>
    </row>
    <row r="223" spans="1:51" s="14" customFormat="1" ht="12">
      <c r="A223" s="14"/>
      <c r="B223" s="240"/>
      <c r="C223" s="241"/>
      <c r="D223" s="231" t="s">
        <v>128</v>
      </c>
      <c r="E223" s="242" t="s">
        <v>1</v>
      </c>
      <c r="F223" s="243" t="s">
        <v>287</v>
      </c>
      <c r="G223" s="241"/>
      <c r="H223" s="244">
        <v>4.075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128</v>
      </c>
      <c r="AU223" s="250" t="s">
        <v>85</v>
      </c>
      <c r="AV223" s="14" t="s">
        <v>85</v>
      </c>
      <c r="AW223" s="14" t="s">
        <v>32</v>
      </c>
      <c r="AX223" s="14" t="s">
        <v>83</v>
      </c>
      <c r="AY223" s="250" t="s">
        <v>120</v>
      </c>
    </row>
    <row r="224" spans="1:65" s="2" customFormat="1" ht="37.8" customHeight="1">
      <c r="A224" s="38"/>
      <c r="B224" s="39"/>
      <c r="C224" s="215" t="s">
        <v>288</v>
      </c>
      <c r="D224" s="215" t="s">
        <v>122</v>
      </c>
      <c r="E224" s="216" t="s">
        <v>289</v>
      </c>
      <c r="F224" s="217" t="s">
        <v>290</v>
      </c>
      <c r="G224" s="218" t="s">
        <v>172</v>
      </c>
      <c r="H224" s="219">
        <v>36.675</v>
      </c>
      <c r="I224" s="220"/>
      <c r="J224" s="221">
        <f>ROUND(I224*H224,2)</f>
        <v>0</v>
      </c>
      <c r="K224" s="222"/>
      <c r="L224" s="44"/>
      <c r="M224" s="223" t="s">
        <v>1</v>
      </c>
      <c r="N224" s="224" t="s">
        <v>40</v>
      </c>
      <c r="O224" s="91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7" t="s">
        <v>126</v>
      </c>
      <c r="AT224" s="227" t="s">
        <v>122</v>
      </c>
      <c r="AU224" s="227" t="s">
        <v>85</v>
      </c>
      <c r="AY224" s="17" t="s">
        <v>120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7" t="s">
        <v>83</v>
      </c>
      <c r="BK224" s="228">
        <f>ROUND(I224*H224,2)</f>
        <v>0</v>
      </c>
      <c r="BL224" s="17" t="s">
        <v>126</v>
      </c>
      <c r="BM224" s="227" t="s">
        <v>291</v>
      </c>
    </row>
    <row r="225" spans="1:51" s="14" customFormat="1" ht="12">
      <c r="A225" s="14"/>
      <c r="B225" s="240"/>
      <c r="C225" s="241"/>
      <c r="D225" s="231" t="s">
        <v>128</v>
      </c>
      <c r="E225" s="242" t="s">
        <v>1</v>
      </c>
      <c r="F225" s="243" t="s">
        <v>292</v>
      </c>
      <c r="G225" s="241"/>
      <c r="H225" s="244">
        <v>36.675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128</v>
      </c>
      <c r="AU225" s="250" t="s">
        <v>85</v>
      </c>
      <c r="AV225" s="14" t="s">
        <v>85</v>
      </c>
      <c r="AW225" s="14" t="s">
        <v>32</v>
      </c>
      <c r="AX225" s="14" t="s">
        <v>83</v>
      </c>
      <c r="AY225" s="250" t="s">
        <v>120</v>
      </c>
    </row>
    <row r="226" spans="1:65" s="2" customFormat="1" ht="37.8" customHeight="1">
      <c r="A226" s="38"/>
      <c r="B226" s="39"/>
      <c r="C226" s="215" t="s">
        <v>293</v>
      </c>
      <c r="D226" s="215" t="s">
        <v>122</v>
      </c>
      <c r="E226" s="216" t="s">
        <v>294</v>
      </c>
      <c r="F226" s="217" t="s">
        <v>295</v>
      </c>
      <c r="G226" s="218" t="s">
        <v>172</v>
      </c>
      <c r="H226" s="219">
        <v>7.095</v>
      </c>
      <c r="I226" s="220"/>
      <c r="J226" s="221">
        <f>ROUND(I226*H226,2)</f>
        <v>0</v>
      </c>
      <c r="K226" s="222"/>
      <c r="L226" s="44"/>
      <c r="M226" s="223" t="s">
        <v>1</v>
      </c>
      <c r="N226" s="224" t="s">
        <v>40</v>
      </c>
      <c r="O226" s="91"/>
      <c r="P226" s="225">
        <f>O226*H226</f>
        <v>0</v>
      </c>
      <c r="Q226" s="225">
        <v>0</v>
      </c>
      <c r="R226" s="225">
        <f>Q226*H226</f>
        <v>0</v>
      </c>
      <c r="S226" s="225">
        <v>0</v>
      </c>
      <c r="T226" s="22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7" t="s">
        <v>126</v>
      </c>
      <c r="AT226" s="227" t="s">
        <v>122</v>
      </c>
      <c r="AU226" s="227" t="s">
        <v>85</v>
      </c>
      <c r="AY226" s="17" t="s">
        <v>120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7" t="s">
        <v>83</v>
      </c>
      <c r="BK226" s="228">
        <f>ROUND(I226*H226,2)</f>
        <v>0</v>
      </c>
      <c r="BL226" s="17" t="s">
        <v>126</v>
      </c>
      <c r="BM226" s="227" t="s">
        <v>296</v>
      </c>
    </row>
    <row r="227" spans="1:51" s="13" customFormat="1" ht="12">
      <c r="A227" s="13"/>
      <c r="B227" s="229"/>
      <c r="C227" s="230"/>
      <c r="D227" s="231" t="s">
        <v>128</v>
      </c>
      <c r="E227" s="232" t="s">
        <v>1</v>
      </c>
      <c r="F227" s="233" t="s">
        <v>297</v>
      </c>
      <c r="G227" s="230"/>
      <c r="H227" s="232" t="s">
        <v>1</v>
      </c>
      <c r="I227" s="234"/>
      <c r="J227" s="230"/>
      <c r="K227" s="230"/>
      <c r="L227" s="235"/>
      <c r="M227" s="236"/>
      <c r="N227" s="237"/>
      <c r="O227" s="237"/>
      <c r="P227" s="237"/>
      <c r="Q227" s="237"/>
      <c r="R227" s="237"/>
      <c r="S227" s="237"/>
      <c r="T227" s="23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9" t="s">
        <v>128</v>
      </c>
      <c r="AU227" s="239" t="s">
        <v>85</v>
      </c>
      <c r="AV227" s="13" t="s">
        <v>83</v>
      </c>
      <c r="AW227" s="13" t="s">
        <v>32</v>
      </c>
      <c r="AX227" s="13" t="s">
        <v>75</v>
      </c>
      <c r="AY227" s="239" t="s">
        <v>120</v>
      </c>
    </row>
    <row r="228" spans="1:51" s="14" customFormat="1" ht="12">
      <c r="A228" s="14"/>
      <c r="B228" s="240"/>
      <c r="C228" s="241"/>
      <c r="D228" s="231" t="s">
        <v>128</v>
      </c>
      <c r="E228" s="242" t="s">
        <v>1</v>
      </c>
      <c r="F228" s="243" t="s">
        <v>298</v>
      </c>
      <c r="G228" s="241"/>
      <c r="H228" s="244">
        <v>7.095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0" t="s">
        <v>128</v>
      </c>
      <c r="AU228" s="250" t="s">
        <v>85</v>
      </c>
      <c r="AV228" s="14" t="s">
        <v>85</v>
      </c>
      <c r="AW228" s="14" t="s">
        <v>32</v>
      </c>
      <c r="AX228" s="14" t="s">
        <v>83</v>
      </c>
      <c r="AY228" s="250" t="s">
        <v>120</v>
      </c>
    </row>
    <row r="229" spans="1:65" s="2" customFormat="1" ht="37.8" customHeight="1">
      <c r="A229" s="38"/>
      <c r="B229" s="39"/>
      <c r="C229" s="215" t="s">
        <v>299</v>
      </c>
      <c r="D229" s="215" t="s">
        <v>122</v>
      </c>
      <c r="E229" s="216" t="s">
        <v>300</v>
      </c>
      <c r="F229" s="217" t="s">
        <v>290</v>
      </c>
      <c r="G229" s="218" t="s">
        <v>172</v>
      </c>
      <c r="H229" s="219">
        <v>63.855</v>
      </c>
      <c r="I229" s="220"/>
      <c r="J229" s="221">
        <f>ROUND(I229*H229,2)</f>
        <v>0</v>
      </c>
      <c r="K229" s="222"/>
      <c r="L229" s="44"/>
      <c r="M229" s="223" t="s">
        <v>1</v>
      </c>
      <c r="N229" s="224" t="s">
        <v>40</v>
      </c>
      <c r="O229" s="91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7" t="s">
        <v>126</v>
      </c>
      <c r="AT229" s="227" t="s">
        <v>122</v>
      </c>
      <c r="AU229" s="227" t="s">
        <v>85</v>
      </c>
      <c r="AY229" s="17" t="s">
        <v>120</v>
      </c>
      <c r="BE229" s="228">
        <f>IF(N229="základní",J229,0)</f>
        <v>0</v>
      </c>
      <c r="BF229" s="228">
        <f>IF(N229="snížená",J229,0)</f>
        <v>0</v>
      </c>
      <c r="BG229" s="228">
        <f>IF(N229="zákl. přenesená",J229,0)</f>
        <v>0</v>
      </c>
      <c r="BH229" s="228">
        <f>IF(N229="sníž. přenesená",J229,0)</f>
        <v>0</v>
      </c>
      <c r="BI229" s="228">
        <f>IF(N229="nulová",J229,0)</f>
        <v>0</v>
      </c>
      <c r="BJ229" s="17" t="s">
        <v>83</v>
      </c>
      <c r="BK229" s="228">
        <f>ROUND(I229*H229,2)</f>
        <v>0</v>
      </c>
      <c r="BL229" s="17" t="s">
        <v>126</v>
      </c>
      <c r="BM229" s="227" t="s">
        <v>301</v>
      </c>
    </row>
    <row r="230" spans="1:51" s="14" customFormat="1" ht="12">
      <c r="A230" s="14"/>
      <c r="B230" s="240"/>
      <c r="C230" s="241"/>
      <c r="D230" s="231" t="s">
        <v>128</v>
      </c>
      <c r="E230" s="242" t="s">
        <v>1</v>
      </c>
      <c r="F230" s="243" t="s">
        <v>302</v>
      </c>
      <c r="G230" s="241"/>
      <c r="H230" s="244">
        <v>63.855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128</v>
      </c>
      <c r="AU230" s="250" t="s">
        <v>85</v>
      </c>
      <c r="AV230" s="14" t="s">
        <v>85</v>
      </c>
      <c r="AW230" s="14" t="s">
        <v>32</v>
      </c>
      <c r="AX230" s="14" t="s">
        <v>83</v>
      </c>
      <c r="AY230" s="250" t="s">
        <v>120</v>
      </c>
    </row>
    <row r="231" spans="1:65" s="2" customFormat="1" ht="37.8" customHeight="1">
      <c r="A231" s="38"/>
      <c r="B231" s="39"/>
      <c r="C231" s="215" t="s">
        <v>303</v>
      </c>
      <c r="D231" s="215" t="s">
        <v>122</v>
      </c>
      <c r="E231" s="216" t="s">
        <v>304</v>
      </c>
      <c r="F231" s="217" t="s">
        <v>305</v>
      </c>
      <c r="G231" s="218" t="s">
        <v>172</v>
      </c>
      <c r="H231" s="219">
        <v>1.35</v>
      </c>
      <c r="I231" s="220"/>
      <c r="J231" s="221">
        <f>ROUND(I231*H231,2)</f>
        <v>0</v>
      </c>
      <c r="K231" s="222"/>
      <c r="L231" s="44"/>
      <c r="M231" s="223" t="s">
        <v>1</v>
      </c>
      <c r="N231" s="224" t="s">
        <v>40</v>
      </c>
      <c r="O231" s="91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7" t="s">
        <v>126</v>
      </c>
      <c r="AT231" s="227" t="s">
        <v>122</v>
      </c>
      <c r="AU231" s="227" t="s">
        <v>85</v>
      </c>
      <c r="AY231" s="17" t="s">
        <v>120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7" t="s">
        <v>83</v>
      </c>
      <c r="BK231" s="228">
        <f>ROUND(I231*H231,2)</f>
        <v>0</v>
      </c>
      <c r="BL231" s="17" t="s">
        <v>126</v>
      </c>
      <c r="BM231" s="227" t="s">
        <v>306</v>
      </c>
    </row>
    <row r="232" spans="1:51" s="13" customFormat="1" ht="12">
      <c r="A232" s="13"/>
      <c r="B232" s="229"/>
      <c r="C232" s="230"/>
      <c r="D232" s="231" t="s">
        <v>128</v>
      </c>
      <c r="E232" s="232" t="s">
        <v>1</v>
      </c>
      <c r="F232" s="233" t="s">
        <v>307</v>
      </c>
      <c r="G232" s="230"/>
      <c r="H232" s="232" t="s">
        <v>1</v>
      </c>
      <c r="I232" s="234"/>
      <c r="J232" s="230"/>
      <c r="K232" s="230"/>
      <c r="L232" s="235"/>
      <c r="M232" s="236"/>
      <c r="N232" s="237"/>
      <c r="O232" s="237"/>
      <c r="P232" s="237"/>
      <c r="Q232" s="237"/>
      <c r="R232" s="237"/>
      <c r="S232" s="237"/>
      <c r="T232" s="23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9" t="s">
        <v>128</v>
      </c>
      <c r="AU232" s="239" t="s">
        <v>85</v>
      </c>
      <c r="AV232" s="13" t="s">
        <v>83</v>
      </c>
      <c r="AW232" s="13" t="s">
        <v>32</v>
      </c>
      <c r="AX232" s="13" t="s">
        <v>75</v>
      </c>
      <c r="AY232" s="239" t="s">
        <v>120</v>
      </c>
    </row>
    <row r="233" spans="1:51" s="14" customFormat="1" ht="12">
      <c r="A233" s="14"/>
      <c r="B233" s="240"/>
      <c r="C233" s="241"/>
      <c r="D233" s="231" t="s">
        <v>128</v>
      </c>
      <c r="E233" s="242" t="s">
        <v>1</v>
      </c>
      <c r="F233" s="243" t="s">
        <v>308</v>
      </c>
      <c r="G233" s="241"/>
      <c r="H233" s="244">
        <v>1.35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0" t="s">
        <v>128</v>
      </c>
      <c r="AU233" s="250" t="s">
        <v>85</v>
      </c>
      <c r="AV233" s="14" t="s">
        <v>85</v>
      </c>
      <c r="AW233" s="14" t="s">
        <v>32</v>
      </c>
      <c r="AX233" s="14" t="s">
        <v>83</v>
      </c>
      <c r="AY233" s="250" t="s">
        <v>120</v>
      </c>
    </row>
    <row r="234" spans="1:65" s="2" customFormat="1" ht="49.05" customHeight="1">
      <c r="A234" s="38"/>
      <c r="B234" s="39"/>
      <c r="C234" s="215" t="s">
        <v>309</v>
      </c>
      <c r="D234" s="215" t="s">
        <v>122</v>
      </c>
      <c r="E234" s="216" t="s">
        <v>310</v>
      </c>
      <c r="F234" s="217" t="s">
        <v>311</v>
      </c>
      <c r="G234" s="218" t="s">
        <v>172</v>
      </c>
      <c r="H234" s="219">
        <v>14.85</v>
      </c>
      <c r="I234" s="220"/>
      <c r="J234" s="221">
        <f>ROUND(I234*H234,2)</f>
        <v>0</v>
      </c>
      <c r="K234" s="222"/>
      <c r="L234" s="44"/>
      <c r="M234" s="223" t="s">
        <v>1</v>
      </c>
      <c r="N234" s="224" t="s">
        <v>40</v>
      </c>
      <c r="O234" s="91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7" t="s">
        <v>126</v>
      </c>
      <c r="AT234" s="227" t="s">
        <v>122</v>
      </c>
      <c r="AU234" s="227" t="s">
        <v>85</v>
      </c>
      <c r="AY234" s="17" t="s">
        <v>120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7" t="s">
        <v>83</v>
      </c>
      <c r="BK234" s="228">
        <f>ROUND(I234*H234,2)</f>
        <v>0</v>
      </c>
      <c r="BL234" s="17" t="s">
        <v>126</v>
      </c>
      <c r="BM234" s="227" t="s">
        <v>312</v>
      </c>
    </row>
    <row r="235" spans="1:51" s="13" customFormat="1" ht="12">
      <c r="A235" s="13"/>
      <c r="B235" s="229"/>
      <c r="C235" s="230"/>
      <c r="D235" s="231" t="s">
        <v>128</v>
      </c>
      <c r="E235" s="232" t="s">
        <v>1</v>
      </c>
      <c r="F235" s="233" t="s">
        <v>313</v>
      </c>
      <c r="G235" s="230"/>
      <c r="H235" s="232" t="s">
        <v>1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9" t="s">
        <v>128</v>
      </c>
      <c r="AU235" s="239" t="s">
        <v>85</v>
      </c>
      <c r="AV235" s="13" t="s">
        <v>83</v>
      </c>
      <c r="AW235" s="13" t="s">
        <v>32</v>
      </c>
      <c r="AX235" s="13" t="s">
        <v>75</v>
      </c>
      <c r="AY235" s="239" t="s">
        <v>120</v>
      </c>
    </row>
    <row r="236" spans="1:51" s="14" customFormat="1" ht="12">
      <c r="A236" s="14"/>
      <c r="B236" s="240"/>
      <c r="C236" s="241"/>
      <c r="D236" s="231" t="s">
        <v>128</v>
      </c>
      <c r="E236" s="242" t="s">
        <v>1</v>
      </c>
      <c r="F236" s="243" t="s">
        <v>314</v>
      </c>
      <c r="G236" s="241"/>
      <c r="H236" s="244">
        <v>14.85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0" t="s">
        <v>128</v>
      </c>
      <c r="AU236" s="250" t="s">
        <v>85</v>
      </c>
      <c r="AV236" s="14" t="s">
        <v>85</v>
      </c>
      <c r="AW236" s="14" t="s">
        <v>32</v>
      </c>
      <c r="AX236" s="14" t="s">
        <v>83</v>
      </c>
      <c r="AY236" s="250" t="s">
        <v>120</v>
      </c>
    </row>
    <row r="237" spans="1:65" s="2" customFormat="1" ht="44.25" customHeight="1">
      <c r="A237" s="38"/>
      <c r="B237" s="39"/>
      <c r="C237" s="215" t="s">
        <v>315</v>
      </c>
      <c r="D237" s="215" t="s">
        <v>122</v>
      </c>
      <c r="E237" s="216" t="s">
        <v>316</v>
      </c>
      <c r="F237" s="217" t="s">
        <v>317</v>
      </c>
      <c r="G237" s="218" t="s">
        <v>172</v>
      </c>
      <c r="H237" s="219">
        <v>6.48</v>
      </c>
      <c r="I237" s="220"/>
      <c r="J237" s="221">
        <f>ROUND(I237*H237,2)</f>
        <v>0</v>
      </c>
      <c r="K237" s="222"/>
      <c r="L237" s="44"/>
      <c r="M237" s="223" t="s">
        <v>1</v>
      </c>
      <c r="N237" s="224" t="s">
        <v>40</v>
      </c>
      <c r="O237" s="91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7" t="s">
        <v>126</v>
      </c>
      <c r="AT237" s="227" t="s">
        <v>122</v>
      </c>
      <c r="AU237" s="227" t="s">
        <v>85</v>
      </c>
      <c r="AY237" s="17" t="s">
        <v>120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7" t="s">
        <v>83</v>
      </c>
      <c r="BK237" s="228">
        <f>ROUND(I237*H237,2)</f>
        <v>0</v>
      </c>
      <c r="BL237" s="17" t="s">
        <v>126</v>
      </c>
      <c r="BM237" s="227" t="s">
        <v>318</v>
      </c>
    </row>
    <row r="238" spans="1:51" s="14" customFormat="1" ht="12">
      <c r="A238" s="14"/>
      <c r="B238" s="240"/>
      <c r="C238" s="241"/>
      <c r="D238" s="231" t="s">
        <v>128</v>
      </c>
      <c r="E238" s="242" t="s">
        <v>1</v>
      </c>
      <c r="F238" s="243" t="s">
        <v>319</v>
      </c>
      <c r="G238" s="241"/>
      <c r="H238" s="244">
        <v>6.48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128</v>
      </c>
      <c r="AU238" s="250" t="s">
        <v>85</v>
      </c>
      <c r="AV238" s="14" t="s">
        <v>85</v>
      </c>
      <c r="AW238" s="14" t="s">
        <v>32</v>
      </c>
      <c r="AX238" s="14" t="s">
        <v>83</v>
      </c>
      <c r="AY238" s="250" t="s">
        <v>120</v>
      </c>
    </row>
    <row r="239" spans="1:65" s="2" customFormat="1" ht="44.25" customHeight="1">
      <c r="A239" s="38"/>
      <c r="B239" s="39"/>
      <c r="C239" s="215" t="s">
        <v>320</v>
      </c>
      <c r="D239" s="215" t="s">
        <v>122</v>
      </c>
      <c r="E239" s="216" t="s">
        <v>321</v>
      </c>
      <c r="F239" s="217" t="s">
        <v>171</v>
      </c>
      <c r="G239" s="218" t="s">
        <v>172</v>
      </c>
      <c r="H239" s="219">
        <v>0.615</v>
      </c>
      <c r="I239" s="220"/>
      <c r="J239" s="221">
        <f>ROUND(I239*H239,2)</f>
        <v>0</v>
      </c>
      <c r="K239" s="222"/>
      <c r="L239" s="44"/>
      <c r="M239" s="223" t="s">
        <v>1</v>
      </c>
      <c r="N239" s="224" t="s">
        <v>40</v>
      </c>
      <c r="O239" s="91"/>
      <c r="P239" s="225">
        <f>O239*H239</f>
        <v>0</v>
      </c>
      <c r="Q239" s="225">
        <v>0</v>
      </c>
      <c r="R239" s="225">
        <f>Q239*H239</f>
        <v>0</v>
      </c>
      <c r="S239" s="225">
        <v>0</v>
      </c>
      <c r="T239" s="22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7" t="s">
        <v>126</v>
      </c>
      <c r="AT239" s="227" t="s">
        <v>122</v>
      </c>
      <c r="AU239" s="227" t="s">
        <v>85</v>
      </c>
      <c r="AY239" s="17" t="s">
        <v>120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7" t="s">
        <v>83</v>
      </c>
      <c r="BK239" s="228">
        <f>ROUND(I239*H239,2)</f>
        <v>0</v>
      </c>
      <c r="BL239" s="17" t="s">
        <v>126</v>
      </c>
      <c r="BM239" s="227" t="s">
        <v>322</v>
      </c>
    </row>
    <row r="240" spans="1:51" s="13" customFormat="1" ht="12">
      <c r="A240" s="13"/>
      <c r="B240" s="229"/>
      <c r="C240" s="230"/>
      <c r="D240" s="231" t="s">
        <v>128</v>
      </c>
      <c r="E240" s="232" t="s">
        <v>1</v>
      </c>
      <c r="F240" s="233" t="s">
        <v>323</v>
      </c>
      <c r="G240" s="230"/>
      <c r="H240" s="232" t="s">
        <v>1</v>
      </c>
      <c r="I240" s="234"/>
      <c r="J240" s="230"/>
      <c r="K240" s="230"/>
      <c r="L240" s="235"/>
      <c r="M240" s="236"/>
      <c r="N240" s="237"/>
      <c r="O240" s="237"/>
      <c r="P240" s="237"/>
      <c r="Q240" s="237"/>
      <c r="R240" s="237"/>
      <c r="S240" s="237"/>
      <c r="T240" s="23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9" t="s">
        <v>128</v>
      </c>
      <c r="AU240" s="239" t="s">
        <v>85</v>
      </c>
      <c r="AV240" s="13" t="s">
        <v>83</v>
      </c>
      <c r="AW240" s="13" t="s">
        <v>32</v>
      </c>
      <c r="AX240" s="13" t="s">
        <v>75</v>
      </c>
      <c r="AY240" s="239" t="s">
        <v>120</v>
      </c>
    </row>
    <row r="241" spans="1:51" s="14" customFormat="1" ht="12">
      <c r="A241" s="14"/>
      <c r="B241" s="240"/>
      <c r="C241" s="241"/>
      <c r="D241" s="231" t="s">
        <v>128</v>
      </c>
      <c r="E241" s="242" t="s">
        <v>1</v>
      </c>
      <c r="F241" s="243" t="s">
        <v>324</v>
      </c>
      <c r="G241" s="241"/>
      <c r="H241" s="244">
        <v>0.615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0" t="s">
        <v>128</v>
      </c>
      <c r="AU241" s="250" t="s">
        <v>85</v>
      </c>
      <c r="AV241" s="14" t="s">
        <v>85</v>
      </c>
      <c r="AW241" s="14" t="s">
        <v>32</v>
      </c>
      <c r="AX241" s="14" t="s">
        <v>83</v>
      </c>
      <c r="AY241" s="250" t="s">
        <v>120</v>
      </c>
    </row>
    <row r="242" spans="1:65" s="2" customFormat="1" ht="21.75" customHeight="1">
      <c r="A242" s="38"/>
      <c r="B242" s="39"/>
      <c r="C242" s="215" t="s">
        <v>325</v>
      </c>
      <c r="D242" s="215" t="s">
        <v>122</v>
      </c>
      <c r="E242" s="216" t="s">
        <v>326</v>
      </c>
      <c r="F242" s="217" t="s">
        <v>327</v>
      </c>
      <c r="G242" s="218" t="s">
        <v>172</v>
      </c>
      <c r="H242" s="219">
        <v>4.075</v>
      </c>
      <c r="I242" s="220"/>
      <c r="J242" s="221">
        <f>ROUND(I242*H242,2)</f>
        <v>0</v>
      </c>
      <c r="K242" s="222"/>
      <c r="L242" s="44"/>
      <c r="M242" s="223" t="s">
        <v>1</v>
      </c>
      <c r="N242" s="224" t="s">
        <v>40</v>
      </c>
      <c r="O242" s="91"/>
      <c r="P242" s="225">
        <f>O242*H242</f>
        <v>0</v>
      </c>
      <c r="Q242" s="225">
        <v>0</v>
      </c>
      <c r="R242" s="225">
        <f>Q242*H242</f>
        <v>0</v>
      </c>
      <c r="S242" s="225">
        <v>0</v>
      </c>
      <c r="T242" s="22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7" t="s">
        <v>126</v>
      </c>
      <c r="AT242" s="227" t="s">
        <v>122</v>
      </c>
      <c r="AU242" s="227" t="s">
        <v>85</v>
      </c>
      <c r="AY242" s="17" t="s">
        <v>120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7" t="s">
        <v>83</v>
      </c>
      <c r="BK242" s="228">
        <f>ROUND(I242*H242,2)</f>
        <v>0</v>
      </c>
      <c r="BL242" s="17" t="s">
        <v>126</v>
      </c>
      <c r="BM242" s="227" t="s">
        <v>328</v>
      </c>
    </row>
    <row r="243" spans="1:51" s="13" customFormat="1" ht="12">
      <c r="A243" s="13"/>
      <c r="B243" s="229"/>
      <c r="C243" s="230"/>
      <c r="D243" s="231" t="s">
        <v>128</v>
      </c>
      <c r="E243" s="232" t="s">
        <v>1</v>
      </c>
      <c r="F243" s="233" t="s">
        <v>286</v>
      </c>
      <c r="G243" s="230"/>
      <c r="H243" s="232" t="s">
        <v>1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9" t="s">
        <v>128</v>
      </c>
      <c r="AU243" s="239" t="s">
        <v>85</v>
      </c>
      <c r="AV243" s="13" t="s">
        <v>83</v>
      </c>
      <c r="AW243" s="13" t="s">
        <v>32</v>
      </c>
      <c r="AX243" s="13" t="s">
        <v>75</v>
      </c>
      <c r="AY243" s="239" t="s">
        <v>120</v>
      </c>
    </row>
    <row r="244" spans="1:51" s="14" customFormat="1" ht="12">
      <c r="A244" s="14"/>
      <c r="B244" s="240"/>
      <c r="C244" s="241"/>
      <c r="D244" s="231" t="s">
        <v>128</v>
      </c>
      <c r="E244" s="242" t="s">
        <v>1</v>
      </c>
      <c r="F244" s="243" t="s">
        <v>287</v>
      </c>
      <c r="G244" s="241"/>
      <c r="H244" s="244">
        <v>4.075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128</v>
      </c>
      <c r="AU244" s="250" t="s">
        <v>85</v>
      </c>
      <c r="AV244" s="14" t="s">
        <v>85</v>
      </c>
      <c r="AW244" s="14" t="s">
        <v>32</v>
      </c>
      <c r="AX244" s="14" t="s">
        <v>83</v>
      </c>
      <c r="AY244" s="250" t="s">
        <v>120</v>
      </c>
    </row>
    <row r="245" spans="1:63" s="12" customFormat="1" ht="22.8" customHeight="1">
      <c r="A245" s="12"/>
      <c r="B245" s="199"/>
      <c r="C245" s="200"/>
      <c r="D245" s="201" t="s">
        <v>74</v>
      </c>
      <c r="E245" s="213" t="s">
        <v>329</v>
      </c>
      <c r="F245" s="213" t="s">
        <v>330</v>
      </c>
      <c r="G245" s="200"/>
      <c r="H245" s="200"/>
      <c r="I245" s="203"/>
      <c r="J245" s="214">
        <f>BK245</f>
        <v>0</v>
      </c>
      <c r="K245" s="200"/>
      <c r="L245" s="205"/>
      <c r="M245" s="206"/>
      <c r="N245" s="207"/>
      <c r="O245" s="207"/>
      <c r="P245" s="208">
        <f>P246</f>
        <v>0</v>
      </c>
      <c r="Q245" s="207"/>
      <c r="R245" s="208">
        <f>R246</f>
        <v>0</v>
      </c>
      <c r="S245" s="207"/>
      <c r="T245" s="209">
        <f>T246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0" t="s">
        <v>83</v>
      </c>
      <c r="AT245" s="211" t="s">
        <v>74</v>
      </c>
      <c r="AU245" s="211" t="s">
        <v>83</v>
      </c>
      <c r="AY245" s="210" t="s">
        <v>120</v>
      </c>
      <c r="BK245" s="212">
        <f>BK246</f>
        <v>0</v>
      </c>
    </row>
    <row r="246" spans="1:65" s="2" customFormat="1" ht="44.25" customHeight="1">
      <c r="A246" s="38"/>
      <c r="B246" s="39"/>
      <c r="C246" s="215" t="s">
        <v>331</v>
      </c>
      <c r="D246" s="215" t="s">
        <v>122</v>
      </c>
      <c r="E246" s="216" t="s">
        <v>332</v>
      </c>
      <c r="F246" s="217" t="s">
        <v>333</v>
      </c>
      <c r="G246" s="218" t="s">
        <v>172</v>
      </c>
      <c r="H246" s="219">
        <v>125.239</v>
      </c>
      <c r="I246" s="220"/>
      <c r="J246" s="221">
        <f>ROUND(I246*H246,2)</f>
        <v>0</v>
      </c>
      <c r="K246" s="222"/>
      <c r="L246" s="44"/>
      <c r="M246" s="223" t="s">
        <v>1</v>
      </c>
      <c r="N246" s="224" t="s">
        <v>40</v>
      </c>
      <c r="O246" s="91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7" t="s">
        <v>126</v>
      </c>
      <c r="AT246" s="227" t="s">
        <v>122</v>
      </c>
      <c r="AU246" s="227" t="s">
        <v>85</v>
      </c>
      <c r="AY246" s="17" t="s">
        <v>120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7" t="s">
        <v>83</v>
      </c>
      <c r="BK246" s="228">
        <f>ROUND(I246*H246,2)</f>
        <v>0</v>
      </c>
      <c r="BL246" s="17" t="s">
        <v>126</v>
      </c>
      <c r="BM246" s="227" t="s">
        <v>334</v>
      </c>
    </row>
    <row r="247" spans="1:63" s="12" customFormat="1" ht="25.9" customHeight="1">
      <c r="A247" s="12"/>
      <c r="B247" s="199"/>
      <c r="C247" s="200"/>
      <c r="D247" s="201" t="s">
        <v>74</v>
      </c>
      <c r="E247" s="202" t="s">
        <v>335</v>
      </c>
      <c r="F247" s="202" t="s">
        <v>336</v>
      </c>
      <c r="G247" s="200"/>
      <c r="H247" s="200"/>
      <c r="I247" s="203"/>
      <c r="J247" s="204">
        <f>BK247</f>
        <v>0</v>
      </c>
      <c r="K247" s="200"/>
      <c r="L247" s="205"/>
      <c r="M247" s="206"/>
      <c r="N247" s="207"/>
      <c r="O247" s="207"/>
      <c r="P247" s="208">
        <f>P248</f>
        <v>0</v>
      </c>
      <c r="Q247" s="207"/>
      <c r="R247" s="208">
        <f>R248</f>
        <v>0.0574524</v>
      </c>
      <c r="S247" s="207"/>
      <c r="T247" s="209">
        <f>T248</f>
        <v>0.02355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0" t="s">
        <v>85</v>
      </c>
      <c r="AT247" s="211" t="s">
        <v>74</v>
      </c>
      <c r="AU247" s="211" t="s">
        <v>75</v>
      </c>
      <c r="AY247" s="210" t="s">
        <v>120</v>
      </c>
      <c r="BK247" s="212">
        <f>BK248</f>
        <v>0</v>
      </c>
    </row>
    <row r="248" spans="1:63" s="12" customFormat="1" ht="22.8" customHeight="1">
      <c r="A248" s="12"/>
      <c r="B248" s="199"/>
      <c r="C248" s="200"/>
      <c r="D248" s="201" t="s">
        <v>74</v>
      </c>
      <c r="E248" s="213" t="s">
        <v>337</v>
      </c>
      <c r="F248" s="213" t="s">
        <v>338</v>
      </c>
      <c r="G248" s="200"/>
      <c r="H248" s="200"/>
      <c r="I248" s="203"/>
      <c r="J248" s="214">
        <f>BK248</f>
        <v>0</v>
      </c>
      <c r="K248" s="200"/>
      <c r="L248" s="205"/>
      <c r="M248" s="206"/>
      <c r="N248" s="207"/>
      <c r="O248" s="207"/>
      <c r="P248" s="208">
        <f>SUM(P249:P261)</f>
        <v>0</v>
      </c>
      <c r="Q248" s="207"/>
      <c r="R248" s="208">
        <f>SUM(R249:R261)</f>
        <v>0.0574524</v>
      </c>
      <c r="S248" s="207"/>
      <c r="T248" s="209">
        <f>SUM(T249:T261)</f>
        <v>0.02355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0" t="s">
        <v>85</v>
      </c>
      <c r="AT248" s="211" t="s">
        <v>74</v>
      </c>
      <c r="AU248" s="211" t="s">
        <v>83</v>
      </c>
      <c r="AY248" s="210" t="s">
        <v>120</v>
      </c>
      <c r="BK248" s="212">
        <f>SUM(BK249:BK261)</f>
        <v>0</v>
      </c>
    </row>
    <row r="249" spans="1:65" s="2" customFormat="1" ht="24.15" customHeight="1">
      <c r="A249" s="38"/>
      <c r="B249" s="39"/>
      <c r="C249" s="215" t="s">
        <v>339</v>
      </c>
      <c r="D249" s="215" t="s">
        <v>122</v>
      </c>
      <c r="E249" s="216" t="s">
        <v>340</v>
      </c>
      <c r="F249" s="217" t="s">
        <v>341</v>
      </c>
      <c r="G249" s="218" t="s">
        <v>201</v>
      </c>
      <c r="H249" s="219">
        <v>49.32</v>
      </c>
      <c r="I249" s="220"/>
      <c r="J249" s="221">
        <f>ROUND(I249*H249,2)</f>
        <v>0</v>
      </c>
      <c r="K249" s="222"/>
      <c r="L249" s="44"/>
      <c r="M249" s="223" t="s">
        <v>1</v>
      </c>
      <c r="N249" s="224" t="s">
        <v>40</v>
      </c>
      <c r="O249" s="91"/>
      <c r="P249" s="225">
        <f>O249*H249</f>
        <v>0</v>
      </c>
      <c r="Q249" s="225">
        <v>7E-05</v>
      </c>
      <c r="R249" s="225">
        <f>Q249*H249</f>
        <v>0.0034523999999999996</v>
      </c>
      <c r="S249" s="225">
        <v>0</v>
      </c>
      <c r="T249" s="22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7" t="s">
        <v>221</v>
      </c>
      <c r="AT249" s="227" t="s">
        <v>122</v>
      </c>
      <c r="AU249" s="227" t="s">
        <v>85</v>
      </c>
      <c r="AY249" s="17" t="s">
        <v>120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7" t="s">
        <v>83</v>
      </c>
      <c r="BK249" s="228">
        <f>ROUND(I249*H249,2)</f>
        <v>0</v>
      </c>
      <c r="BL249" s="17" t="s">
        <v>221</v>
      </c>
      <c r="BM249" s="227" t="s">
        <v>342</v>
      </c>
    </row>
    <row r="250" spans="1:51" s="13" customFormat="1" ht="12">
      <c r="A250" s="13"/>
      <c r="B250" s="229"/>
      <c r="C250" s="230"/>
      <c r="D250" s="231" t="s">
        <v>128</v>
      </c>
      <c r="E250" s="232" t="s">
        <v>1</v>
      </c>
      <c r="F250" s="233" t="s">
        <v>343</v>
      </c>
      <c r="G250" s="230"/>
      <c r="H250" s="232" t="s">
        <v>1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9" t="s">
        <v>128</v>
      </c>
      <c r="AU250" s="239" t="s">
        <v>85</v>
      </c>
      <c r="AV250" s="13" t="s">
        <v>83</v>
      </c>
      <c r="AW250" s="13" t="s">
        <v>32</v>
      </c>
      <c r="AX250" s="13" t="s">
        <v>75</v>
      </c>
      <c r="AY250" s="239" t="s">
        <v>120</v>
      </c>
    </row>
    <row r="251" spans="1:51" s="14" customFormat="1" ht="12">
      <c r="A251" s="14"/>
      <c r="B251" s="240"/>
      <c r="C251" s="241"/>
      <c r="D251" s="231" t="s">
        <v>128</v>
      </c>
      <c r="E251" s="242" t="s">
        <v>1</v>
      </c>
      <c r="F251" s="243" t="s">
        <v>344</v>
      </c>
      <c r="G251" s="241"/>
      <c r="H251" s="244">
        <v>49.32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128</v>
      </c>
      <c r="AU251" s="250" t="s">
        <v>85</v>
      </c>
      <c r="AV251" s="14" t="s">
        <v>85</v>
      </c>
      <c r="AW251" s="14" t="s">
        <v>32</v>
      </c>
      <c r="AX251" s="14" t="s">
        <v>83</v>
      </c>
      <c r="AY251" s="250" t="s">
        <v>120</v>
      </c>
    </row>
    <row r="252" spans="1:65" s="2" customFormat="1" ht="24.15" customHeight="1">
      <c r="A252" s="38"/>
      <c r="B252" s="39"/>
      <c r="C252" s="262" t="s">
        <v>345</v>
      </c>
      <c r="D252" s="262" t="s">
        <v>188</v>
      </c>
      <c r="E252" s="263" t="s">
        <v>346</v>
      </c>
      <c r="F252" s="264" t="s">
        <v>347</v>
      </c>
      <c r="G252" s="265" t="s">
        <v>172</v>
      </c>
      <c r="H252" s="266">
        <v>0.054</v>
      </c>
      <c r="I252" s="267"/>
      <c r="J252" s="268">
        <f>ROUND(I252*H252,2)</f>
        <v>0</v>
      </c>
      <c r="K252" s="269"/>
      <c r="L252" s="270"/>
      <c r="M252" s="271" t="s">
        <v>1</v>
      </c>
      <c r="N252" s="272" t="s">
        <v>40</v>
      </c>
      <c r="O252" s="91"/>
      <c r="P252" s="225">
        <f>O252*H252</f>
        <v>0</v>
      </c>
      <c r="Q252" s="225">
        <v>1</v>
      </c>
      <c r="R252" s="225">
        <f>Q252*H252</f>
        <v>0.054</v>
      </c>
      <c r="S252" s="225">
        <v>0</v>
      </c>
      <c r="T252" s="22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7" t="s">
        <v>315</v>
      </c>
      <c r="AT252" s="227" t="s">
        <v>188</v>
      </c>
      <c r="AU252" s="227" t="s">
        <v>85</v>
      </c>
      <c r="AY252" s="17" t="s">
        <v>120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7" t="s">
        <v>83</v>
      </c>
      <c r="BK252" s="228">
        <f>ROUND(I252*H252,2)</f>
        <v>0</v>
      </c>
      <c r="BL252" s="17" t="s">
        <v>221</v>
      </c>
      <c r="BM252" s="227" t="s">
        <v>348</v>
      </c>
    </row>
    <row r="253" spans="1:51" s="13" customFormat="1" ht="12">
      <c r="A253" s="13"/>
      <c r="B253" s="229"/>
      <c r="C253" s="230"/>
      <c r="D253" s="231" t="s">
        <v>128</v>
      </c>
      <c r="E253" s="232" t="s">
        <v>1</v>
      </c>
      <c r="F253" s="233" t="s">
        <v>349</v>
      </c>
      <c r="G253" s="230"/>
      <c r="H253" s="232" t="s">
        <v>1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9" t="s">
        <v>128</v>
      </c>
      <c r="AU253" s="239" t="s">
        <v>85</v>
      </c>
      <c r="AV253" s="13" t="s">
        <v>83</v>
      </c>
      <c r="AW253" s="13" t="s">
        <v>32</v>
      </c>
      <c r="AX253" s="13" t="s">
        <v>75</v>
      </c>
      <c r="AY253" s="239" t="s">
        <v>120</v>
      </c>
    </row>
    <row r="254" spans="1:51" s="14" customFormat="1" ht="12">
      <c r="A254" s="14"/>
      <c r="B254" s="240"/>
      <c r="C254" s="241"/>
      <c r="D254" s="231" t="s">
        <v>128</v>
      </c>
      <c r="E254" s="242" t="s">
        <v>1</v>
      </c>
      <c r="F254" s="243" t="s">
        <v>350</v>
      </c>
      <c r="G254" s="241"/>
      <c r="H254" s="244">
        <v>0.054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0" t="s">
        <v>128</v>
      </c>
      <c r="AU254" s="250" t="s">
        <v>85</v>
      </c>
      <c r="AV254" s="14" t="s">
        <v>85</v>
      </c>
      <c r="AW254" s="14" t="s">
        <v>32</v>
      </c>
      <c r="AX254" s="14" t="s">
        <v>83</v>
      </c>
      <c r="AY254" s="250" t="s">
        <v>120</v>
      </c>
    </row>
    <row r="255" spans="1:65" s="2" customFormat="1" ht="24.15" customHeight="1">
      <c r="A255" s="38"/>
      <c r="B255" s="39"/>
      <c r="C255" s="215" t="s">
        <v>351</v>
      </c>
      <c r="D255" s="215" t="s">
        <v>122</v>
      </c>
      <c r="E255" s="216" t="s">
        <v>352</v>
      </c>
      <c r="F255" s="217" t="s">
        <v>353</v>
      </c>
      <c r="G255" s="218" t="s">
        <v>201</v>
      </c>
      <c r="H255" s="219">
        <v>23.55</v>
      </c>
      <c r="I255" s="220"/>
      <c r="J255" s="221">
        <f>ROUND(I255*H255,2)</f>
        <v>0</v>
      </c>
      <c r="K255" s="222"/>
      <c r="L255" s="44"/>
      <c r="M255" s="223" t="s">
        <v>1</v>
      </c>
      <c r="N255" s="224" t="s">
        <v>40</v>
      </c>
      <c r="O255" s="91"/>
      <c r="P255" s="225">
        <f>O255*H255</f>
        <v>0</v>
      </c>
      <c r="Q255" s="225">
        <v>0</v>
      </c>
      <c r="R255" s="225">
        <f>Q255*H255</f>
        <v>0</v>
      </c>
      <c r="S255" s="225">
        <v>0.001</v>
      </c>
      <c r="T255" s="226">
        <f>S255*H255</f>
        <v>0.02355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7" t="s">
        <v>221</v>
      </c>
      <c r="AT255" s="227" t="s">
        <v>122</v>
      </c>
      <c r="AU255" s="227" t="s">
        <v>85</v>
      </c>
      <c r="AY255" s="17" t="s">
        <v>120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7" t="s">
        <v>83</v>
      </c>
      <c r="BK255" s="228">
        <f>ROUND(I255*H255,2)</f>
        <v>0</v>
      </c>
      <c r="BL255" s="17" t="s">
        <v>221</v>
      </c>
      <c r="BM255" s="227" t="s">
        <v>354</v>
      </c>
    </row>
    <row r="256" spans="1:51" s="13" customFormat="1" ht="12">
      <c r="A256" s="13"/>
      <c r="B256" s="229"/>
      <c r="C256" s="230"/>
      <c r="D256" s="231" t="s">
        <v>128</v>
      </c>
      <c r="E256" s="232" t="s">
        <v>1</v>
      </c>
      <c r="F256" s="233" t="s">
        <v>355</v>
      </c>
      <c r="G256" s="230"/>
      <c r="H256" s="232" t="s">
        <v>1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9" t="s">
        <v>128</v>
      </c>
      <c r="AU256" s="239" t="s">
        <v>85</v>
      </c>
      <c r="AV256" s="13" t="s">
        <v>83</v>
      </c>
      <c r="AW256" s="13" t="s">
        <v>32</v>
      </c>
      <c r="AX256" s="13" t="s">
        <v>75</v>
      </c>
      <c r="AY256" s="239" t="s">
        <v>120</v>
      </c>
    </row>
    <row r="257" spans="1:51" s="13" customFormat="1" ht="12">
      <c r="A257" s="13"/>
      <c r="B257" s="229"/>
      <c r="C257" s="230"/>
      <c r="D257" s="231" t="s">
        <v>128</v>
      </c>
      <c r="E257" s="232" t="s">
        <v>1</v>
      </c>
      <c r="F257" s="233" t="s">
        <v>356</v>
      </c>
      <c r="G257" s="230"/>
      <c r="H257" s="232" t="s">
        <v>1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9" t="s">
        <v>128</v>
      </c>
      <c r="AU257" s="239" t="s">
        <v>85</v>
      </c>
      <c r="AV257" s="13" t="s">
        <v>83</v>
      </c>
      <c r="AW257" s="13" t="s">
        <v>32</v>
      </c>
      <c r="AX257" s="13" t="s">
        <v>75</v>
      </c>
      <c r="AY257" s="239" t="s">
        <v>120</v>
      </c>
    </row>
    <row r="258" spans="1:51" s="14" customFormat="1" ht="12">
      <c r="A258" s="14"/>
      <c r="B258" s="240"/>
      <c r="C258" s="241"/>
      <c r="D258" s="231" t="s">
        <v>128</v>
      </c>
      <c r="E258" s="242" t="s">
        <v>1</v>
      </c>
      <c r="F258" s="243" t="s">
        <v>357</v>
      </c>
      <c r="G258" s="241"/>
      <c r="H258" s="244">
        <v>23.55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0" t="s">
        <v>128</v>
      </c>
      <c r="AU258" s="250" t="s">
        <v>85</v>
      </c>
      <c r="AV258" s="14" t="s">
        <v>85</v>
      </c>
      <c r="AW258" s="14" t="s">
        <v>32</v>
      </c>
      <c r="AX258" s="14" t="s">
        <v>83</v>
      </c>
      <c r="AY258" s="250" t="s">
        <v>120</v>
      </c>
    </row>
    <row r="259" spans="1:65" s="2" customFormat="1" ht="16.5" customHeight="1">
      <c r="A259" s="38"/>
      <c r="B259" s="39"/>
      <c r="C259" s="215" t="s">
        <v>358</v>
      </c>
      <c r="D259" s="215" t="s">
        <v>122</v>
      </c>
      <c r="E259" s="216" t="s">
        <v>359</v>
      </c>
      <c r="F259" s="217" t="s">
        <v>360</v>
      </c>
      <c r="G259" s="218" t="s">
        <v>361</v>
      </c>
      <c r="H259" s="219">
        <v>20</v>
      </c>
      <c r="I259" s="220"/>
      <c r="J259" s="221">
        <f>ROUND(I259*H259,2)</f>
        <v>0</v>
      </c>
      <c r="K259" s="222"/>
      <c r="L259" s="44"/>
      <c r="M259" s="223" t="s">
        <v>1</v>
      </c>
      <c r="N259" s="224" t="s">
        <v>40</v>
      </c>
      <c r="O259" s="91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7" t="s">
        <v>221</v>
      </c>
      <c r="AT259" s="227" t="s">
        <v>122</v>
      </c>
      <c r="AU259" s="227" t="s">
        <v>85</v>
      </c>
      <c r="AY259" s="17" t="s">
        <v>120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7" t="s">
        <v>83</v>
      </c>
      <c r="BK259" s="228">
        <f>ROUND(I259*H259,2)</f>
        <v>0</v>
      </c>
      <c r="BL259" s="17" t="s">
        <v>221</v>
      </c>
      <c r="BM259" s="227" t="s">
        <v>362</v>
      </c>
    </row>
    <row r="260" spans="1:51" s="13" customFormat="1" ht="12">
      <c r="A260" s="13"/>
      <c r="B260" s="229"/>
      <c r="C260" s="230"/>
      <c r="D260" s="231" t="s">
        <v>128</v>
      </c>
      <c r="E260" s="232" t="s">
        <v>1</v>
      </c>
      <c r="F260" s="233" t="s">
        <v>363</v>
      </c>
      <c r="G260" s="230"/>
      <c r="H260" s="232" t="s">
        <v>1</v>
      </c>
      <c r="I260" s="234"/>
      <c r="J260" s="230"/>
      <c r="K260" s="230"/>
      <c r="L260" s="235"/>
      <c r="M260" s="236"/>
      <c r="N260" s="237"/>
      <c r="O260" s="237"/>
      <c r="P260" s="237"/>
      <c r="Q260" s="237"/>
      <c r="R260" s="237"/>
      <c r="S260" s="237"/>
      <c r="T260" s="23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9" t="s">
        <v>128</v>
      </c>
      <c r="AU260" s="239" t="s">
        <v>85</v>
      </c>
      <c r="AV260" s="13" t="s">
        <v>83</v>
      </c>
      <c r="AW260" s="13" t="s">
        <v>32</v>
      </c>
      <c r="AX260" s="13" t="s">
        <v>75</v>
      </c>
      <c r="AY260" s="239" t="s">
        <v>120</v>
      </c>
    </row>
    <row r="261" spans="1:51" s="14" customFormat="1" ht="12">
      <c r="A261" s="14"/>
      <c r="B261" s="240"/>
      <c r="C261" s="241"/>
      <c r="D261" s="231" t="s">
        <v>128</v>
      </c>
      <c r="E261" s="242" t="s">
        <v>1</v>
      </c>
      <c r="F261" s="243" t="s">
        <v>364</v>
      </c>
      <c r="G261" s="241"/>
      <c r="H261" s="244">
        <v>20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0" t="s">
        <v>128</v>
      </c>
      <c r="AU261" s="250" t="s">
        <v>85</v>
      </c>
      <c r="AV261" s="14" t="s">
        <v>85</v>
      </c>
      <c r="AW261" s="14" t="s">
        <v>32</v>
      </c>
      <c r="AX261" s="14" t="s">
        <v>83</v>
      </c>
      <c r="AY261" s="250" t="s">
        <v>120</v>
      </c>
    </row>
    <row r="262" spans="1:63" s="12" customFormat="1" ht="25.9" customHeight="1">
      <c r="A262" s="12"/>
      <c r="B262" s="199"/>
      <c r="C262" s="200"/>
      <c r="D262" s="201" t="s">
        <v>74</v>
      </c>
      <c r="E262" s="202" t="s">
        <v>365</v>
      </c>
      <c r="F262" s="202" t="s">
        <v>366</v>
      </c>
      <c r="G262" s="200"/>
      <c r="H262" s="200"/>
      <c r="I262" s="203"/>
      <c r="J262" s="204">
        <f>BK262</f>
        <v>0</v>
      </c>
      <c r="K262" s="200"/>
      <c r="L262" s="205"/>
      <c r="M262" s="206"/>
      <c r="N262" s="207"/>
      <c r="O262" s="207"/>
      <c r="P262" s="208">
        <f>P263+P265</f>
        <v>0</v>
      </c>
      <c r="Q262" s="207"/>
      <c r="R262" s="208">
        <f>R263+R265</f>
        <v>0</v>
      </c>
      <c r="S262" s="207"/>
      <c r="T262" s="209">
        <f>T263+T265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0" t="s">
        <v>151</v>
      </c>
      <c r="AT262" s="211" t="s">
        <v>74</v>
      </c>
      <c r="AU262" s="211" t="s">
        <v>75</v>
      </c>
      <c r="AY262" s="210" t="s">
        <v>120</v>
      </c>
      <c r="BK262" s="212">
        <f>BK263+BK265</f>
        <v>0</v>
      </c>
    </row>
    <row r="263" spans="1:63" s="12" customFormat="1" ht="22.8" customHeight="1">
      <c r="A263" s="12"/>
      <c r="B263" s="199"/>
      <c r="C263" s="200"/>
      <c r="D263" s="201" t="s">
        <v>74</v>
      </c>
      <c r="E263" s="213" t="s">
        <v>367</v>
      </c>
      <c r="F263" s="213" t="s">
        <v>368</v>
      </c>
      <c r="G263" s="200"/>
      <c r="H263" s="200"/>
      <c r="I263" s="203"/>
      <c r="J263" s="214">
        <f>BK263</f>
        <v>0</v>
      </c>
      <c r="K263" s="200"/>
      <c r="L263" s="205"/>
      <c r="M263" s="206"/>
      <c r="N263" s="207"/>
      <c r="O263" s="207"/>
      <c r="P263" s="208">
        <f>P264</f>
        <v>0</v>
      </c>
      <c r="Q263" s="207"/>
      <c r="R263" s="208">
        <f>R264</f>
        <v>0</v>
      </c>
      <c r="S263" s="207"/>
      <c r="T263" s="209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0" t="s">
        <v>151</v>
      </c>
      <c r="AT263" s="211" t="s">
        <v>74</v>
      </c>
      <c r="AU263" s="211" t="s">
        <v>83</v>
      </c>
      <c r="AY263" s="210" t="s">
        <v>120</v>
      </c>
      <c r="BK263" s="212">
        <f>BK264</f>
        <v>0</v>
      </c>
    </row>
    <row r="264" spans="1:65" s="2" customFormat="1" ht="16.5" customHeight="1">
      <c r="A264" s="38"/>
      <c r="B264" s="39"/>
      <c r="C264" s="215" t="s">
        <v>369</v>
      </c>
      <c r="D264" s="215" t="s">
        <v>122</v>
      </c>
      <c r="E264" s="216" t="s">
        <v>370</v>
      </c>
      <c r="F264" s="217" t="s">
        <v>368</v>
      </c>
      <c r="G264" s="218" t="s">
        <v>371</v>
      </c>
      <c r="H264" s="219">
        <v>1</v>
      </c>
      <c r="I264" s="220"/>
      <c r="J264" s="221">
        <f>ROUND(I264*H264,2)</f>
        <v>0</v>
      </c>
      <c r="K264" s="222"/>
      <c r="L264" s="44"/>
      <c r="M264" s="223" t="s">
        <v>1</v>
      </c>
      <c r="N264" s="224" t="s">
        <v>40</v>
      </c>
      <c r="O264" s="91"/>
      <c r="P264" s="225">
        <f>O264*H264</f>
        <v>0</v>
      </c>
      <c r="Q264" s="225">
        <v>0</v>
      </c>
      <c r="R264" s="225">
        <f>Q264*H264</f>
        <v>0</v>
      </c>
      <c r="S264" s="225">
        <v>0</v>
      </c>
      <c r="T264" s="22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7" t="s">
        <v>372</v>
      </c>
      <c r="AT264" s="227" t="s">
        <v>122</v>
      </c>
      <c r="AU264" s="227" t="s">
        <v>85</v>
      </c>
      <c r="AY264" s="17" t="s">
        <v>120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7" t="s">
        <v>83</v>
      </c>
      <c r="BK264" s="228">
        <f>ROUND(I264*H264,2)</f>
        <v>0</v>
      </c>
      <c r="BL264" s="17" t="s">
        <v>372</v>
      </c>
      <c r="BM264" s="227" t="s">
        <v>373</v>
      </c>
    </row>
    <row r="265" spans="1:63" s="12" customFormat="1" ht="22.8" customHeight="1">
      <c r="A265" s="12"/>
      <c r="B265" s="199"/>
      <c r="C265" s="200"/>
      <c r="D265" s="201" t="s">
        <v>74</v>
      </c>
      <c r="E265" s="213" t="s">
        <v>374</v>
      </c>
      <c r="F265" s="213" t="s">
        <v>375</v>
      </c>
      <c r="G265" s="200"/>
      <c r="H265" s="200"/>
      <c r="I265" s="203"/>
      <c r="J265" s="214">
        <f>BK265</f>
        <v>0</v>
      </c>
      <c r="K265" s="200"/>
      <c r="L265" s="205"/>
      <c r="M265" s="206"/>
      <c r="N265" s="207"/>
      <c r="O265" s="207"/>
      <c r="P265" s="208">
        <f>P266</f>
        <v>0</v>
      </c>
      <c r="Q265" s="207"/>
      <c r="R265" s="208">
        <f>R266</f>
        <v>0</v>
      </c>
      <c r="S265" s="207"/>
      <c r="T265" s="209">
        <f>T266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0" t="s">
        <v>151</v>
      </c>
      <c r="AT265" s="211" t="s">
        <v>74</v>
      </c>
      <c r="AU265" s="211" t="s">
        <v>83</v>
      </c>
      <c r="AY265" s="210" t="s">
        <v>120</v>
      </c>
      <c r="BK265" s="212">
        <f>BK266</f>
        <v>0</v>
      </c>
    </row>
    <row r="266" spans="1:65" s="2" customFormat="1" ht="16.5" customHeight="1">
      <c r="A266" s="38"/>
      <c r="B266" s="39"/>
      <c r="C266" s="215" t="s">
        <v>376</v>
      </c>
      <c r="D266" s="215" t="s">
        <v>122</v>
      </c>
      <c r="E266" s="216" t="s">
        <v>377</v>
      </c>
      <c r="F266" s="217" t="s">
        <v>378</v>
      </c>
      <c r="G266" s="218" t="s">
        <v>371</v>
      </c>
      <c r="H266" s="219">
        <v>1</v>
      </c>
      <c r="I266" s="220"/>
      <c r="J266" s="221">
        <f>ROUND(I266*H266,2)</f>
        <v>0</v>
      </c>
      <c r="K266" s="222"/>
      <c r="L266" s="44"/>
      <c r="M266" s="273" t="s">
        <v>1</v>
      </c>
      <c r="N266" s="274" t="s">
        <v>40</v>
      </c>
      <c r="O266" s="275"/>
      <c r="P266" s="276">
        <f>O266*H266</f>
        <v>0</v>
      </c>
      <c r="Q266" s="276">
        <v>0</v>
      </c>
      <c r="R266" s="276">
        <f>Q266*H266</f>
        <v>0</v>
      </c>
      <c r="S266" s="276">
        <v>0</v>
      </c>
      <c r="T266" s="27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7" t="s">
        <v>372</v>
      </c>
      <c r="AT266" s="227" t="s">
        <v>122</v>
      </c>
      <c r="AU266" s="227" t="s">
        <v>85</v>
      </c>
      <c r="AY266" s="17" t="s">
        <v>120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7" t="s">
        <v>83</v>
      </c>
      <c r="BK266" s="228">
        <f>ROUND(I266*H266,2)</f>
        <v>0</v>
      </c>
      <c r="BL266" s="17" t="s">
        <v>372</v>
      </c>
      <c r="BM266" s="227" t="s">
        <v>379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26:K26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DESKTOP-HQ1BQMS\ntb</dc:creator>
  <cp:keywords/>
  <dc:description/>
  <cp:lastModifiedBy>DESKTOP-HQ1BQMS\ntb</cp:lastModifiedBy>
  <dcterms:created xsi:type="dcterms:W3CDTF">2022-11-18T07:23:12Z</dcterms:created>
  <dcterms:modified xsi:type="dcterms:W3CDTF">2022-11-18T07:23:16Z</dcterms:modified>
  <cp:category/>
  <cp:version/>
  <cp:contentType/>
  <cp:contentStatus/>
</cp:coreProperties>
</file>