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TAV - Stavební úpravy ob..." sheetId="2" r:id="rId2"/>
    <sheet name="ÚT - Ústřední vytápění" sheetId="3" r:id="rId3"/>
    <sheet name="ZTI - Zdravotně - technic..." sheetId="4" r:id="rId4"/>
    <sheet name="EI - Silnoproud stravování" sheetId="5" r:id="rId5"/>
    <sheet name="SLP - Slaboproud stravování" sheetId="6" r:id="rId6"/>
    <sheet name="VZT - Vzduchotechnika" sheetId="7" r:id="rId7"/>
  </sheets>
  <definedNames>
    <definedName name="_xlnm.Print_Area" localSheetId="0">'Rekapitulace stavby'!$D$4:$AO$76,'Rekapitulace stavby'!$C$82:$AQ$110</definedName>
    <definedName name="_xlnm._FilterDatabase" localSheetId="1" hidden="1">'STAV - Stavební úpravy ob...'!$C$153:$K$540</definedName>
    <definedName name="_xlnm.Print_Area" localSheetId="1">'STAV - Stavební úpravy ob...'!$C$4:$J$76,'STAV - Stavební úpravy ob...'!$C$82:$J$133,'STAV - Stavební úpravy ob...'!$C$139:$K$540</definedName>
    <definedName name="_xlnm._FilterDatabase" localSheetId="2" hidden="1">'ÚT - Ústřední vytápění'!$C$138:$K$172</definedName>
    <definedName name="_xlnm.Print_Area" localSheetId="2">'ÚT - Ústřední vytápění'!$C$4:$J$76,'ÚT - Ústřední vytápění'!$C$82:$J$118,'ÚT - Ústřední vytápění'!$C$124:$K$172</definedName>
    <definedName name="_xlnm._FilterDatabase" localSheetId="3" hidden="1">'ZTI - Zdravotně - technic...'!$C$133:$K$171</definedName>
    <definedName name="_xlnm.Print_Area" localSheetId="3">'ZTI - Zdravotně - technic...'!$C$4:$J$76,'ZTI - Zdravotně - technic...'!$C$82:$J$113,'ZTI - Zdravotně - technic...'!$C$119:$K$171</definedName>
    <definedName name="_xlnm._FilterDatabase" localSheetId="4" hidden="1">'EI - Silnoproud stravování'!$C$138:$K$189</definedName>
    <definedName name="_xlnm.Print_Area" localSheetId="4">'EI - Silnoproud stravování'!$C$4:$J$76,'EI - Silnoproud stravování'!$C$82:$J$116,'EI - Silnoproud stravování'!$C$122:$K$189</definedName>
    <definedName name="_xlnm._FilterDatabase" localSheetId="5" hidden="1">'SLP - Slaboproud stravování'!$C$137:$K$166</definedName>
    <definedName name="_xlnm.Print_Area" localSheetId="5">'SLP - Slaboproud stravování'!$C$4:$J$76,'SLP - Slaboproud stravování'!$C$82:$J$115,'SLP - Slaboproud stravování'!$C$121:$K$166</definedName>
    <definedName name="_xlnm._FilterDatabase" localSheetId="6" hidden="1">'VZT - Vzduchotechnika'!$C$142:$K$190</definedName>
    <definedName name="_xlnm.Print_Area" localSheetId="6">'VZT - Vzduchotechnika'!$C$4:$J$76,'VZT - Vzduchotechnika'!$C$82:$J$122,'VZT - Vzduchotechnika'!$C$128:$K$190</definedName>
    <definedName name="_xlnm.Print_Titles" localSheetId="0">'Rekapitulace stavby'!$92:$92</definedName>
    <definedName name="_xlnm.Print_Titles" localSheetId="1">'STAV - Stavební úpravy ob...'!$153:$153</definedName>
    <definedName name="_xlnm.Print_Titles" localSheetId="2">'ÚT - Ústřední vytápění'!$138:$138</definedName>
    <definedName name="_xlnm.Print_Titles" localSheetId="3">'ZTI - Zdravotně - technic...'!$133:$133</definedName>
    <definedName name="_xlnm.Print_Titles" localSheetId="4">'EI - Silnoproud stravování'!$138:$138</definedName>
    <definedName name="_xlnm.Print_Titles" localSheetId="5">'SLP - Slaboproud stravování'!$137:$137</definedName>
    <definedName name="_xlnm.Print_Titles" localSheetId="6">'VZT - Vzduchotechnika'!$142:$142</definedName>
  </definedNames>
  <calcPr fullCalcOnLoad="1"/>
</workbook>
</file>

<file path=xl/sharedStrings.xml><?xml version="1.0" encoding="utf-8"?>
<sst xmlns="http://schemas.openxmlformats.org/spreadsheetml/2006/main" count="8112" uniqueCount="1516">
  <si>
    <t>Export Komplet</t>
  </si>
  <si>
    <t/>
  </si>
  <si>
    <t>2.0</t>
  </si>
  <si>
    <t>ZAMOK</t>
  </si>
  <si>
    <t>False</t>
  </si>
  <si>
    <t>{e4c43bcf-f0a3-4749-9ed5-9eb71924a54b}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</si>
  <si>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</si>
  <si>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</si>
  <si>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</si>
  <si>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</si>
  <si>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</si>
  <si>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</si>
  <si>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</si>
  <si>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</si>
  <si>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ZSORLIKUCH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</si>
  <si>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</si>
  <si>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</si>
  <si>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Energetické úspory objekt ZŠ Orlí v Liberci, č.p.140 - REVIZE R1 - 01/2023</t>
  </si>
  <si>
    <t>KSO:</t>
  </si>
  <si>
    <t>801 32 16</t>
  </si>
  <si>
    <t>CC-CZ:</t>
  </si>
  <si>
    <t>12631</t>
  </si>
  <si>
    <t>Místo:</t>
  </si>
  <si>
    <t>p.p.č.1612</t>
  </si>
  <si>
    <t>Datum:</t>
  </si>
  <si>
    <t>26.1.2023</t>
  </si>
  <si>
    <t>Zadavatel:</t>
  </si>
  <si>
    <t>IČ:</t>
  </si>
  <si>
    <t>00262978</t>
  </si>
  <si>
    <t>Statutární město Liberec, Nám. Dr.E.Beneše 1,46059</t>
  </si>
  <si>
    <t>DIČ:</t>
  </si>
  <si>
    <t>CZ00262978</t>
  </si>
  <si>
    <t>Uchazeč:</t>
  </si>
  <si>
    <t>Vyplň údaj</t>
  </si>
  <si>
    <t>Projektant:</t>
  </si>
  <si>
    <t>22792902</t>
  </si>
  <si>
    <t>FS Vision, s.r.o., Liberec</t>
  </si>
  <si>
    <t>True</t>
  </si>
  <si>
    <t>Zpracovatel:</t>
  </si>
  <si>
    <t>Ing.Jaroslav Šíma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</si>
  <si>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</si>
  <si>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</si>
  <si>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</si>
  <si>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</si>
  <si>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</si>
  <si>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</si>
  <si>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</si>
  <si>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</si>
  <si>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</si>
  <si>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</si>
  <si>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</si>
  <si>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</si>
  <si>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</si>
  <si>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</si>
  <si>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</si>
  <si>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</si>
  <si>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</si>
  <si>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</si>
  <si>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</si>
  <si>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</si>
  <si>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</si>
  <si>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</si>
  <si>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</si>
  <si>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</si>
  <si>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</si>
  <si>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</si>
  <si>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</si>
  <si>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</si>
  <si>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</si>
  <si>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</si>
  <si>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</si>
  <si>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</si>
  <si>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</si>
  <si>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</si>
  <si>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</si>
  <si>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</si>
  <si>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</si>
  <si>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</si>
  <si>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</si>
  <si>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</si>
  <si>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</si>
  <si>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</si>
  <si>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</si>
  <si>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</si>
  <si>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</si>
  <si>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</si>
  <si>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</si>
  <si>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</si>
  <si>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SO 01</t>
  </si>
  <si>
    <t>Stavební úpravy objektu ZŠ Orlí</t>
  </si>
  <si>
    <t>STA</t>
  </si>
  <si>
    <t>1</t>
  </si>
  <si>
    <t>{4ca8e4ef-05fe-4631-897c-af49486e1efa}</t>
  </si>
  <si>
    <t>2</t>
  </si>
  <si>
    <t>/</t>
  </si>
  <si>
    <t>STAV</t>
  </si>
  <si>
    <t>Soupis</t>
  </si>
  <si>
    <t>{97ee6742-f345-48f4-b448-41d3dcc99637}</t>
  </si>
  <si>
    <t>ÚT</t>
  </si>
  <si>
    <t>Ústřední vytápění</t>
  </si>
  <si>
    <t>{0ea3c9d7-7e9c-4ffc-ae3c-2850499f2488}</t>
  </si>
  <si>
    <t>ZTI</t>
  </si>
  <si>
    <t>Zdravotně - technická instalace</t>
  </si>
  <si>
    <t>{dbc38ca8-1bde-49f2-bd42-bd5eecfa6bfc}</t>
  </si>
  <si>
    <t>ELEKTRO</t>
  </si>
  <si>
    <t>Elektroinstalace, slaboproud</t>
  </si>
  <si>
    <t>{06a588cb-d861-4e56-a64a-94874433117b}</t>
  </si>
  <si>
    <t>EI</t>
  </si>
  <si>
    <t>Silnoproud stravování</t>
  </si>
  <si>
    <t>3</t>
  </si>
  <si>
    <t>{9e5fb72d-29a3-48e8-a070-1789301278bd}</t>
  </si>
  <si>
    <t>SLP</t>
  </si>
  <si>
    <t>Slaboproud stravování</t>
  </si>
  <si>
    <t>{32d3021f-e768-4d8e-b45f-82ba0a341692}</t>
  </si>
  <si>
    <t>VZT</t>
  </si>
  <si>
    <t>Vzduchotechnika</t>
  </si>
  <si>
    <t>{6de3b370-c58c-4735-9334-fd8c72ade18f}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</si>
  <si>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</si>
  <si>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</si>
  <si>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</si>
  <si>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</si>
  <si>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</si>
  <si>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</si>
  <si>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</si>
  <si>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</si>
  <si>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</si>
  <si>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</si>
  <si>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</si>
  <si>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01 - Stavební úpravy objektu ZŠ Orlí</t>
  </si>
  <si>
    <t>Soupis:</t>
  </si>
  <si>
    <t>STAV - Stavební úpravy objektu ZŠ Orlí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</si>
  <si>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</si>
  <si>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</si>
  <si>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</si>
  <si>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</si>
  <si>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</si>
  <si>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</si>
  <si>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</si>
  <si>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</si>
  <si>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</si>
  <si>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</si>
  <si>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</si>
  <si>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</si>
  <si>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</si>
  <si>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</si>
  <si>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</si>
  <si>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</si>
  <si>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</si>
  <si>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</si>
  <si>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</si>
  <si>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</si>
  <si>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</si>
  <si>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</si>
  <si>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</si>
  <si>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</si>
  <si>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</si>
  <si>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</si>
  <si>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</si>
  <si>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</si>
  <si>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</si>
  <si>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</si>
  <si>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</si>
  <si>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</si>
  <si>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</si>
  <si>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</si>
  <si>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</si>
  <si>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</si>
  <si>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</si>
  <si>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</si>
  <si>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</si>
  <si>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</si>
  <si>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</si>
  <si>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</si>
  <si>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</si>
  <si>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</si>
  <si>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</si>
  <si>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</si>
  <si>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</si>
  <si>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</si>
  <si>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</si>
  <si>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</si>
  <si>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</si>
  <si>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</si>
  <si>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</si>
  <si>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</si>
  <si>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</si>
  <si>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</si>
  <si>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</si>
  <si>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317234410</t>
  </si>
  <si>
    <t>Vyzdívka mezi nosníky z cihel pálených na MC</t>
  </si>
  <si>
    <t>m3</t>
  </si>
  <si>
    <t>CS ÚRS 2022 01</t>
  </si>
  <si>
    <t>4</t>
  </si>
  <si>
    <t>-1942313625</t>
  </si>
  <si>
    <t>VV</t>
  </si>
  <si>
    <t>1,3*0,35*0,15</t>
  </si>
  <si>
    <t>317944323</t>
  </si>
  <si>
    <t>Válcované nosníky č.14 až 22 dodatečně osazované do připravených otvorů</t>
  </si>
  <si>
    <t>t</t>
  </si>
  <si>
    <t>1818128794</t>
  </si>
  <si>
    <t>2*1,3*12,9/1000"IPE 140 mč116</t>
  </si>
  <si>
    <t>340238212</t>
  </si>
  <si>
    <t>Zazdívka otvorů v příčkách nebo stěnách pl přes 0,25 do 1 m2 cihlami plnými tl přes 100 mm (vč.vysekání kapes pro zavázání)</t>
  </si>
  <si>
    <t>m2</t>
  </si>
  <si>
    <t>-743391662</t>
  </si>
  <si>
    <t>(1,2*2,2-0,8*2)*4"zazdívka otvorů (zrcátko) při zazdívce zárubní  - 4ks</t>
  </si>
  <si>
    <t>342241161</t>
  </si>
  <si>
    <t>Příčky z cihel plných dl 290 mm pevnosti P 7,5 až 15 na MC tl 65 mm</t>
  </si>
  <si>
    <t>-723739329</t>
  </si>
  <si>
    <t>1,62*3,9"mezi mč116x123</t>
  </si>
  <si>
    <t>5</t>
  </si>
  <si>
    <t>342272215</t>
  </si>
  <si>
    <t>Příčka z pórobetonových hladkých tvárnic na tenkovrstvou maltu tl 75 mm</t>
  </si>
  <si>
    <t>CS ÚRS 2023 01</t>
  </si>
  <si>
    <t>-1856671529</t>
  </si>
  <si>
    <t>3,5*(0,535+0,15)"obezdění stoupačky UT</t>
  </si>
  <si>
    <t>6</t>
  </si>
  <si>
    <t>346244381</t>
  </si>
  <si>
    <t>Plentování jednostranné v do 200 mm válcovaných nosníků cihlami</t>
  </si>
  <si>
    <t>-868192504</t>
  </si>
  <si>
    <t>1,3*2*0,15</t>
  </si>
  <si>
    <t>Vodorovné konstrukce</t>
  </si>
  <si>
    <t>7</t>
  </si>
  <si>
    <t>411388621</t>
  </si>
  <si>
    <t>Zabetonování otvorů tl do 150 mm ze suchých směsí pl do 0,25 m2 ve stropech</t>
  </si>
  <si>
    <t>kus</t>
  </si>
  <si>
    <t>-1319536163</t>
  </si>
  <si>
    <t>1"mč118</t>
  </si>
  <si>
    <t>Úpravy povrchů, podlahy a osazování výplní</t>
  </si>
  <si>
    <t>8</t>
  </si>
  <si>
    <t>612135101</t>
  </si>
  <si>
    <t>Hrubá výplň rýh ve stěnách maltou jakékoli šířky rýhy</t>
  </si>
  <si>
    <t>270203827</t>
  </si>
  <si>
    <t>8*0,2</t>
  </si>
  <si>
    <t>9</t>
  </si>
  <si>
    <t>612131102</t>
  </si>
  <si>
    <t>Cementový postřik vnitřních stěn nanášený síťovitě ručně</t>
  </si>
  <si>
    <t>-1185915652</t>
  </si>
  <si>
    <t>3,3*2*1,62"nová příčka mezi mč123,116</t>
  </si>
  <si>
    <t>1,4*(4,84+2,3+5,3)"v mč 123,116 po okopání obkladu</t>
  </si>
  <si>
    <t>Součet</t>
  </si>
  <si>
    <t>10</t>
  </si>
  <si>
    <t>612131121R</t>
  </si>
  <si>
    <t>Penetrační disperzní nátěr vnitřních stěn nanášený ručně - paropropustný např.v systému Baumit Multifine</t>
  </si>
  <si>
    <t>-1044013565</t>
  </si>
  <si>
    <t>(3,76-1,4)*(4,84+2,3+5,3)"mč116 - nad obkladem</t>
  </si>
  <si>
    <t>3,78*2*(6,9+3,9)-1,14*2,07-1,25*2,15+0,6*(1,25*2,15*2)"mč118</t>
  </si>
  <si>
    <t>3,78*(6,9+3,1+3,07+2,77+6,66)-1,16*2,07-1,25*2,15*3+0,6*(1,25+2,15*2)*3"mč117</t>
  </si>
  <si>
    <t>Mezisoučet"1NP</t>
  </si>
  <si>
    <t>11</t>
  </si>
  <si>
    <t>612142001</t>
  </si>
  <si>
    <t xml:space="preserve">Potažení vnitřních stěn sklovláknitým pletivem vtlačeným do tenkovrstvé hmoty  - paropropustný např.v systému Baumit Multifine </t>
  </si>
  <si>
    <t>840500812</t>
  </si>
  <si>
    <t>12</t>
  </si>
  <si>
    <t>612311131</t>
  </si>
  <si>
    <t xml:space="preserve">Potažení vnitřních stěn vápenným štukem tloušťky do 3 mm- paropropustný - např.v systému Baumit Multifine (lze v jednom kroku s provedením perlinky)  </t>
  </si>
  <si>
    <t>991840475</t>
  </si>
  <si>
    <t>13</t>
  </si>
  <si>
    <t>612321141</t>
  </si>
  <si>
    <t>Omítka vápenocementová vnitřních ploch  nanášená ručně dvouvrstvá, tloušťky jádrové omítky do 10 mm a tloušťky štuku do 3 mm štuková svislých konstrukcí stěn</t>
  </si>
  <si>
    <t>367720706</t>
  </si>
  <si>
    <t>14</t>
  </si>
  <si>
    <t>612321191</t>
  </si>
  <si>
    <t>Příplatek k vápenocementové omítce vnitřních stěn za každých dalších 5 mm tloušťky ručně</t>
  </si>
  <si>
    <t>917123857</t>
  </si>
  <si>
    <t>612325412</t>
  </si>
  <si>
    <t>Oprava vápenocementové omítky vnitřních ploch hladké, tloušťky do 20 mm stěn, v rozsahu opravované plochy přes 10 do 30%</t>
  </si>
  <si>
    <t>-1404063155</t>
  </si>
  <si>
    <t>16</t>
  </si>
  <si>
    <t>619991011</t>
  </si>
  <si>
    <t>Obalení konstrukcí a prvků fólií přilepenou lepící páskou</t>
  </si>
  <si>
    <t>53350157</t>
  </si>
  <si>
    <t>1,35*2,35*5"okna</t>
  </si>
  <si>
    <t>17</t>
  </si>
  <si>
    <t>622143003</t>
  </si>
  <si>
    <t>Montáž omítkových plastových nebo pozinkovaných rohových profilů s tkaninou</t>
  </si>
  <si>
    <t>m</t>
  </si>
  <si>
    <t>-24648129</t>
  </si>
  <si>
    <t>(1,1+2*2,15)*5</t>
  </si>
  <si>
    <t>30"</t>
  </si>
  <si>
    <t xml:space="preserve">Součet"pro vnitřní omítky - roh </t>
  </si>
  <si>
    <t>18</t>
  </si>
  <si>
    <t>M</t>
  </si>
  <si>
    <t>63127416</t>
  </si>
  <si>
    <t>profil rohový PVC 23x23mm s výztužnou tkaninou š 100mm pro ETICS</t>
  </si>
  <si>
    <t>-1894209762</t>
  </si>
  <si>
    <t>57*1,05 "Přepočtené koeficientem množství</t>
  </si>
  <si>
    <t>19</t>
  </si>
  <si>
    <t>622143004</t>
  </si>
  <si>
    <t>Montáž omítkových samolepících začišťovacích profilů pro spojení s okenním rámem</t>
  </si>
  <si>
    <t>-1100986760</t>
  </si>
  <si>
    <t>Součet"</t>
  </si>
  <si>
    <t>20</t>
  </si>
  <si>
    <t>28342205</t>
  </si>
  <si>
    <t>profil začišťovací PVC 6mm s výztužnou tkaninou pro ostění ETICS</t>
  </si>
  <si>
    <t>-2027752179</t>
  </si>
  <si>
    <t>27*1,05 "Přepočtené koeficientem množství</t>
  </si>
  <si>
    <t>631351101</t>
  </si>
  <si>
    <t xml:space="preserve">Zřízení bednění hran </t>
  </si>
  <si>
    <t>1560241362</t>
  </si>
  <si>
    <t>0,05*(0,35+0,25*2)</t>
  </si>
  <si>
    <t>0,05*1,35"parapet okna</t>
  </si>
  <si>
    <t>22</t>
  </si>
  <si>
    <t>631351102</t>
  </si>
  <si>
    <t>Odstranění bednění hran</t>
  </si>
  <si>
    <t>-857279496</t>
  </si>
  <si>
    <t>23</t>
  </si>
  <si>
    <t>632450124</t>
  </si>
  <si>
    <t>Vyrovnávací cementový potěr tl přes 40 do 50 mm ze suchých směsí provedený v pásu</t>
  </si>
  <si>
    <t>1760856360</t>
  </si>
  <si>
    <t>0,35*0,2*2"lože překladů 1NP</t>
  </si>
  <si>
    <t>0,65*1,35"parapet okna</t>
  </si>
  <si>
    <t>24</t>
  </si>
  <si>
    <t>642944121</t>
  </si>
  <si>
    <t>Osazení ocelových dveřních zárubní lisovaných nebo z úhelníků dodatečně  s vybetonováním prahu, plochy do 2,5 m2</t>
  </si>
  <si>
    <t>-1554158288</t>
  </si>
  <si>
    <t>4"1NP</t>
  </si>
  <si>
    <t>25</t>
  </si>
  <si>
    <t>55331481</t>
  </si>
  <si>
    <t>zárubeň jednokřídlá ocelová pro zdění tl stěny 75-100mm rozměru 700/1970, 2100mm (s těsněním)</t>
  </si>
  <si>
    <t>-1639905578</t>
  </si>
  <si>
    <t>1"115</t>
  </si>
  <si>
    <t>26</t>
  </si>
  <si>
    <t>55331485</t>
  </si>
  <si>
    <t>zárubeň jednokřídlá ocelová pro zdění tl stěny 110-150mm rozměru 600/1970, 2100mm</t>
  </si>
  <si>
    <t>-107041700</t>
  </si>
  <si>
    <t>1"114</t>
  </si>
  <si>
    <t>27</t>
  </si>
  <si>
    <t>55331483</t>
  </si>
  <si>
    <t>zárubeň jednokřídlá ocelová pro zdění tl stěny 75-100mm rozměru 900/1970, 2100mm (s těsněním)</t>
  </si>
  <si>
    <t>735467537</t>
  </si>
  <si>
    <t>1+1"111,113</t>
  </si>
  <si>
    <t>Ostatní konstrukce a práce, bourání</t>
  </si>
  <si>
    <t>28</t>
  </si>
  <si>
    <t>949101111</t>
  </si>
  <si>
    <t>Lešení pomocné pro objekty pozemních staveb s lešeňovou podlahou v do 1,9 m zatížení do 150 kg/m2</t>
  </si>
  <si>
    <t>-2116393603</t>
  </si>
  <si>
    <t>6,2+30+26,9"1NP</t>
  </si>
  <si>
    <t>29</t>
  </si>
  <si>
    <t>952901111</t>
  </si>
  <si>
    <t>Vyčištění budov bytové a občanské výstavby při výšce podlaží do 4 m</t>
  </si>
  <si>
    <t>-559499864</t>
  </si>
  <si>
    <t>30</t>
  </si>
  <si>
    <t>962032231</t>
  </si>
  <si>
    <t>Bourání zdiva z cihel pálených nebo vápenopískových na MV nebo MVC přes 1 m3</t>
  </si>
  <si>
    <t>-2104392112</t>
  </si>
  <si>
    <t>3,9*6,9*0,2"mč117</t>
  </si>
  <si>
    <t>31</t>
  </si>
  <si>
    <t>965046111</t>
  </si>
  <si>
    <t>Broušení stávajících betonových podlah úběr do 3 mm</t>
  </si>
  <si>
    <t>-1767471483</t>
  </si>
  <si>
    <t>6,2"mč116</t>
  </si>
  <si>
    <t>20,4"mč118</t>
  </si>
  <si>
    <t>32</t>
  </si>
  <si>
    <t>965046119</t>
  </si>
  <si>
    <t>Příplatek k broušení stávajících betonových podlah za každý další 1 mm úběru</t>
  </si>
  <si>
    <t>-1101888723</t>
  </si>
  <si>
    <t>33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</si>
  <si>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</si>
  <si>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</si>
  <si>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208166007</t>
  </si>
  <si>
    <t>3,9*2*0,2"po vybouraných příčkách</t>
  </si>
  <si>
    <t>2,07*0,35*2"do mč116</t>
  </si>
  <si>
    <t>34</t>
  </si>
  <si>
    <t>968072455</t>
  </si>
  <si>
    <t>Vybourání kovových dveřních zárubní pl do 2 m2</t>
  </si>
  <si>
    <t>-1917969331</t>
  </si>
  <si>
    <t>0,9*2*2+0,6*2*1"1NP</t>
  </si>
  <si>
    <t>35</t>
  </si>
  <si>
    <t>971033651</t>
  </si>
  <si>
    <t>Vybourání otvorů ve zdivu cihelném pl do 4 m2 na MVC nebo MV tl do 600 mm</t>
  </si>
  <si>
    <t>733086163</t>
  </si>
  <si>
    <t>0,35*0,9*2,07"do mč116</t>
  </si>
  <si>
    <t>36</t>
  </si>
  <si>
    <t>973031812</t>
  </si>
  <si>
    <t>Vysekání kapes ve zdivu cihelném na MV nebo MVC pro zavázání příček tl do 100 mm</t>
  </si>
  <si>
    <t>-2075056311</t>
  </si>
  <si>
    <t>3,5*2"obezdění stoupačky UT</t>
  </si>
  <si>
    <t>37</t>
  </si>
  <si>
    <t>974031164</t>
  </si>
  <si>
    <t>Vysekání rýh ve zdivu cihelném hl do 150 mm š do 150 mm</t>
  </si>
  <si>
    <t>478626062</t>
  </si>
  <si>
    <t>4"mč118</t>
  </si>
  <si>
    <t>38</t>
  </si>
  <si>
    <t>974031165</t>
  </si>
  <si>
    <t>Vysekání rýh ve zdivu cihelném hl do 150 mm š do 200 mm</t>
  </si>
  <si>
    <t>-2107109895</t>
  </si>
  <si>
    <t>4"mč116</t>
  </si>
  <si>
    <t>39</t>
  </si>
  <si>
    <t>974031264</t>
  </si>
  <si>
    <t>Vysekání rýh ve zdivu cihelném na maltu vápennou nebo vápenocementovou  v prostoru přilehlém ke stropní konstrukci do hl. 150 mm a šířky do 150 mm</t>
  </si>
  <si>
    <t>76725012</t>
  </si>
  <si>
    <t>0,5"mč118</t>
  </si>
  <si>
    <t>0,5"mč116</t>
  </si>
  <si>
    <t>40</t>
  </si>
  <si>
    <t>974031664</t>
  </si>
  <si>
    <t>Vysekání rýh ve zdivu cihelném pro vtahování nosníků hl do 150 mm v do 150 mm</t>
  </si>
  <si>
    <t>-570251555</t>
  </si>
  <si>
    <t>1,3*2"mč116</t>
  </si>
  <si>
    <t>41</t>
  </si>
  <si>
    <t>977151125</t>
  </si>
  <si>
    <t>Jádrové vrty diamantovými korunkami do stavebních materiálů D přes 180 do 200 mm</t>
  </si>
  <si>
    <t>1434249648</t>
  </si>
  <si>
    <t>0,3*1"stropem nad 1NP  - mč118</t>
  </si>
  <si>
    <t>42</t>
  </si>
  <si>
    <t>978012191</t>
  </si>
  <si>
    <t>Otlučení (osekání) vnitřní vápenné nebo vápenocementové omítky stropů rákosových v rozsahu přes 50 do 100 %</t>
  </si>
  <si>
    <t>-1981164957</t>
  </si>
  <si>
    <t>43</t>
  </si>
  <si>
    <t>978059541</t>
  </si>
  <si>
    <t>Odsekání obkladů  stěn včetně otlučení podkladní omítky až na zdivo z obkládaček vnitřních, z jakýchkoliv materiálů, plochy přes 1 m2</t>
  </si>
  <si>
    <t>-1218224849</t>
  </si>
  <si>
    <t>1,4*(4,84+2,3+5,3)"mč116</t>
  </si>
  <si>
    <t>997</t>
  </si>
  <si>
    <t>Přesun sutě</t>
  </si>
  <si>
    <t>44</t>
  </si>
  <si>
    <t>997013156</t>
  </si>
  <si>
    <t>Vnitrostaveništní doprava suti a vybouraných hmot pro budovy v přes 18 do 21 m s omezením mechanizace</t>
  </si>
  <si>
    <t>1999443831</t>
  </si>
  <si>
    <t>45</t>
  </si>
  <si>
    <t>997013501</t>
  </si>
  <si>
    <t>Odvoz suti a vybouraných hmot na skládku nebo meziskládku do 1 km se složením</t>
  </si>
  <si>
    <t>-1394487690</t>
  </si>
  <si>
    <t>46</t>
  </si>
  <si>
    <t>997013509</t>
  </si>
  <si>
    <t>Příplatek k odvozu suti a vybouraných hmot na skládku ZKD 1 km přes 1 km (+10km)</t>
  </si>
  <si>
    <t>710855510</t>
  </si>
  <si>
    <t>18,137*10 "Přepočtené koeficientem množství</t>
  </si>
  <si>
    <t>47</t>
  </si>
  <si>
    <t>997013609</t>
  </si>
  <si>
    <t>Poplatek za uložení na skládce (skládkovné) stavebního odpadu ze směsí nebo oddělených frakcí betonu, cihel a keramických výrobků kód odpadu 17 01 07</t>
  </si>
  <si>
    <t>-2019585792</t>
  </si>
  <si>
    <t>18,137-0,883-0,568-1</t>
  </si>
  <si>
    <t>48</t>
  </si>
  <si>
    <t>997013635</t>
  </si>
  <si>
    <t>Poplatek za uložení na skládce (skládkovné) komunálního odpadu kód odpadu 20 03 01</t>
  </si>
  <si>
    <t>1516429674</t>
  </si>
  <si>
    <t>49</t>
  </si>
  <si>
    <t>997013811</t>
  </si>
  <si>
    <t>Poplatek za uložení na skládce (skládkovné) stavebního odpadu dřevěného kód odpadu 17 02 01</t>
  </si>
  <si>
    <t>-518446893</t>
  </si>
  <si>
    <t>50</t>
  </si>
  <si>
    <t>997013813</t>
  </si>
  <si>
    <t>Poplatek za uložení na skládce (skládkovné) stavebního odpadu z plastických hmot kód odpadu 17 02 03</t>
  </si>
  <si>
    <t>1465385522</t>
  </si>
  <si>
    <t>998</t>
  </si>
  <si>
    <t>Přesun hmot</t>
  </si>
  <si>
    <t>51</t>
  </si>
  <si>
    <t>998017003</t>
  </si>
  <si>
    <t>Přesun hmot s omezením mechanizace pro budovy v přes 12 do 24 m</t>
  </si>
  <si>
    <t>634005780</t>
  </si>
  <si>
    <t>PSV</t>
  </si>
  <si>
    <t>Práce a dodávky PSV</t>
  </si>
  <si>
    <t>714</t>
  </si>
  <si>
    <t>Akustická a protiotřesová opatření</t>
  </si>
  <si>
    <t>52</t>
  </si>
  <si>
    <t>714121011</t>
  </si>
  <si>
    <t>Montáž podstropních panelů s rozšířenou zvukovou pohltivostí zavěšených na viditelný rošt</t>
  </si>
  <si>
    <t>1762833392</t>
  </si>
  <si>
    <t>36,5"mč117</t>
  </si>
  <si>
    <t>53</t>
  </si>
  <si>
    <t>59036072</t>
  </si>
  <si>
    <t>panel akustický nebarvená hrana zavěšený viditelný rošt bílá tl 15mm naoř. ECOPHON GEDINA A</t>
  </si>
  <si>
    <t>-296193730</t>
  </si>
  <si>
    <t>56,9*1,05 "Přepočtené koeficientem množství</t>
  </si>
  <si>
    <t>54</t>
  </si>
  <si>
    <t>998714103</t>
  </si>
  <si>
    <t>Přesun hmot tonážní pro akustická a protiotřesová opatření v objektech v do 24 m</t>
  </si>
  <si>
    <t>-188480771</t>
  </si>
  <si>
    <t>55</t>
  </si>
  <si>
    <t>998714181</t>
  </si>
  <si>
    <t>Příplatek k přesunu hmot tonážní 714 prováděný bez použití mechanizace</t>
  </si>
  <si>
    <t>112513030</t>
  </si>
  <si>
    <t>762</t>
  </si>
  <si>
    <t>Konstrukce tesařské</t>
  </si>
  <si>
    <t>56</t>
  </si>
  <si>
    <t>762841811</t>
  </si>
  <si>
    <t>Demontáž podbíjení obkladů stropů a střech sklonu do 60°  z hrubých prken tl. do 35 mm bez omítky</t>
  </si>
  <si>
    <t>1523192793</t>
  </si>
  <si>
    <t>763</t>
  </si>
  <si>
    <t>Konstrukce suché výstavby</t>
  </si>
  <si>
    <t>57</t>
  </si>
  <si>
    <t>763111468</t>
  </si>
  <si>
    <t>SDK příčka tl 150 mm profil CW+UW 100 desky 2xDFRIH2 12,5 s izolací EI 90 Rw do 63 dB</t>
  </si>
  <si>
    <t>-757442917</t>
  </si>
  <si>
    <t>4,33*(6,9+1,275)-0,8*2-3,8*1"mč118</t>
  </si>
  <si>
    <t>58</t>
  </si>
  <si>
    <t>763111713</t>
  </si>
  <si>
    <t>SDK příčka ukončení ve volném prostoru</t>
  </si>
  <si>
    <t>-1600171072</t>
  </si>
  <si>
    <t>4,33"mč118</t>
  </si>
  <si>
    <t>59</t>
  </si>
  <si>
    <t>763111720</t>
  </si>
  <si>
    <t>SDK příčka vyztužení pro osazení skříněk, polic atd.</t>
  </si>
  <si>
    <t>-2105212755</t>
  </si>
  <si>
    <t xml:space="preserve">6,9*2"do příčky </t>
  </si>
  <si>
    <t>60</t>
  </si>
  <si>
    <t>763121411</t>
  </si>
  <si>
    <t>SDK stěna předsazená tl 62,5 mm profil CW+UW 50 deska 1xA 12,5 bez izolace EI 15</t>
  </si>
  <si>
    <t>-711347227</t>
  </si>
  <si>
    <t>3,7*5,5-0,9*2"předstěna pro oddělení stavby a zamezení prašnosti</t>
  </si>
  <si>
    <t>61</t>
  </si>
  <si>
    <t>763121465</t>
  </si>
  <si>
    <t>SDK stěna předsazená tl 75 mm profil CW+UW 50 desky 2xH2 12,5 s izolací EI 45</t>
  </si>
  <si>
    <t>827570459</t>
  </si>
  <si>
    <t>6,9*3,3"mč119</t>
  </si>
  <si>
    <t>62</t>
  </si>
  <si>
    <t>763121590</t>
  </si>
  <si>
    <t>SDK stěna předsazená pro osazení závěsného WC tl 150 - 250 mm profil CW+UW 50 desky 2xH2 12,5 bez TI</t>
  </si>
  <si>
    <t>-1273284512</t>
  </si>
  <si>
    <t>3,2*0,69"mč116</t>
  </si>
  <si>
    <t>63</t>
  </si>
  <si>
    <t>763121751</t>
  </si>
  <si>
    <t>Příplatek k SDK stěně předsazené za plochu do 6 m2 jednotlivě</t>
  </si>
  <si>
    <t>165243338</t>
  </si>
  <si>
    <t>2,208</t>
  </si>
  <si>
    <t>64</t>
  </si>
  <si>
    <t>763121821</t>
  </si>
  <si>
    <t>Demontáž SDK předsazené, šachtové stěny s nosnou kcí se zdvojeným CW profilem opláštění jednoduché</t>
  </si>
  <si>
    <t>-1960837038</t>
  </si>
  <si>
    <t>65</t>
  </si>
  <si>
    <t>763131441</t>
  </si>
  <si>
    <t>SDK podhled desky 2xDF 12,5 bez izolace dvouvrstvá spodní kce profil CD+UD REI 120</t>
  </si>
  <si>
    <t>-1811745344</t>
  </si>
  <si>
    <t>2,1+20,4+3,2"mč116+118+123</t>
  </si>
  <si>
    <t>66</t>
  </si>
  <si>
    <t>763131761</t>
  </si>
  <si>
    <t>Příplatek k SDK podhledu za plochu do 3 m2 jednotlivě</t>
  </si>
  <si>
    <t>-564715986</t>
  </si>
  <si>
    <t>2,1"mč116</t>
  </si>
  <si>
    <t>67</t>
  </si>
  <si>
    <t>763173111</t>
  </si>
  <si>
    <t>Montáž úchytu pro umyvadlo v SDK kci</t>
  </si>
  <si>
    <t>-747052800</t>
  </si>
  <si>
    <t>1"mč119</t>
  </si>
  <si>
    <t>68</t>
  </si>
  <si>
    <t>59030729</t>
  </si>
  <si>
    <t>konstrukce pro uchycení umyvadla s nástěnnými bateriemi osová rozteč CW profilů 450-625mm</t>
  </si>
  <si>
    <t>-1379000927</t>
  </si>
  <si>
    <t>69</t>
  </si>
  <si>
    <t>763181311</t>
  </si>
  <si>
    <t>Montáž jednokřídlové kovové zárubně SDK příčka</t>
  </si>
  <si>
    <t>-159623422</t>
  </si>
  <si>
    <t>1"0112/P</t>
  </si>
  <si>
    <t>1"do předstěny</t>
  </si>
  <si>
    <t>70</t>
  </si>
  <si>
    <t>55331595</t>
  </si>
  <si>
    <t>zárubeň jednokřídlá ocelová pro sádrokartonové příčky tl stěny 110-150mm rozměru 800/1970 (s těsněním)</t>
  </si>
  <si>
    <t>746882154</t>
  </si>
  <si>
    <t>71</t>
  </si>
  <si>
    <t>55331591</t>
  </si>
  <si>
    <t>zárubeň jednokřídlá ocelová pro sádrokartonové příčky tl stěny 75-100mm rozměru 900/1970, 2100mm</t>
  </si>
  <si>
    <t>-2014517817</t>
  </si>
  <si>
    <t>72</t>
  </si>
  <si>
    <t>763181411</t>
  </si>
  <si>
    <t>Ztužující výplň otvoru pro dveře pro příčky do 2,75 m zátěž křídla do 25 kg</t>
  </si>
  <si>
    <t>-1347612134</t>
  </si>
  <si>
    <t>1"do pracovní předstěny</t>
  </si>
  <si>
    <t>73</t>
  </si>
  <si>
    <t>763181423</t>
  </si>
  <si>
    <t>Ztužující výplň otvoru pro dveře pro příčky do 4,25 m zátěž křídla přes 25 kg</t>
  </si>
  <si>
    <t>1751160658</t>
  </si>
  <si>
    <t>1"dveře 0112/P</t>
  </si>
  <si>
    <t>74</t>
  </si>
  <si>
    <t>763181811</t>
  </si>
  <si>
    <t>Demontáž jednokřídlové kovové zárubně v do 2,75 m SDK příčka</t>
  </si>
  <si>
    <t>-875198403</t>
  </si>
  <si>
    <t>1"provizorní předstěna</t>
  </si>
  <si>
    <t>75</t>
  </si>
  <si>
    <t>763182313</t>
  </si>
  <si>
    <t>Ostění oken z desek v SDK konstrukci hl do 0,3 m</t>
  </si>
  <si>
    <t>1684904904</t>
  </si>
  <si>
    <t>2*(3,8+1,14)"ostění mezi mč117x118</t>
  </si>
  <si>
    <t>76</t>
  </si>
  <si>
    <t>998763303</t>
  </si>
  <si>
    <t>Přesun hmot tonážní pro sádrokartonové konstrukce v objektech v přes 12 do 24 m</t>
  </si>
  <si>
    <t>1421740445</t>
  </si>
  <si>
    <t>77</t>
  </si>
  <si>
    <t>998763381</t>
  </si>
  <si>
    <t>Příplatek k přesunu hmot tonážní 763 SDK prováděný bez použití mechanizace</t>
  </si>
  <si>
    <t>836752331</t>
  </si>
  <si>
    <t>766</t>
  </si>
  <si>
    <t>Konstrukce truhlářské</t>
  </si>
  <si>
    <t>78</t>
  </si>
  <si>
    <t>766441822</t>
  </si>
  <si>
    <t>Demontáž parapetních desek dřevěných nebo plastových šířky přes 300 mm délky do 2000 mm</t>
  </si>
  <si>
    <t>-39506703</t>
  </si>
  <si>
    <t>79</t>
  </si>
  <si>
    <t>766660001</t>
  </si>
  <si>
    <t>Montáž dveřních křídel otvíravých jednokřídlových š do 0,8 m do ocelové zárubně</t>
  </si>
  <si>
    <t>196471235</t>
  </si>
  <si>
    <t>3"1NP</t>
  </si>
  <si>
    <t>80</t>
  </si>
  <si>
    <t>61160050R001</t>
  </si>
  <si>
    <t xml:space="preserve">dveře jednokřídlé dřevěné plné 600x1970mm - komplet dle ozn.xxx(výkaz) včet veškerého příslušenství dle specifikace ( např.výplň, kování, madlo, okopový plech, zámek, samozavírač, neprůzvučnost, povrch atd- rozsah dle příslušné specifikace křídla) </t>
  </si>
  <si>
    <t>477172851</t>
  </si>
  <si>
    <t>1"0114</t>
  </si>
  <si>
    <t>81</t>
  </si>
  <si>
    <t>61160050R0042</t>
  </si>
  <si>
    <t xml:space="preserve">dveře jednokřídlé dřevěné plné 700x1970mm - komplet dle ozn.xxx(výkaz) včet veškerého příslušenství dle specifikace ( např.výplň, kování, madlo, okopový plech, zámek, samozavírač, neprůzvučnost, povrch, mřížka atd-rozsah dle příslušné specifikace křídla) </t>
  </si>
  <si>
    <t>1479096221</t>
  </si>
  <si>
    <t>1"0115</t>
  </si>
  <si>
    <t>82</t>
  </si>
  <si>
    <t>61160050R006</t>
  </si>
  <si>
    <t xml:space="preserve">dveře jednokřídlé dřevěné plné 800x1970mm - komplet dle ozn.xxx(výkaz) včet veškerého příslušenství dle specifikace ( např.výplň, kování, madlo, okopový plech, zámek, samozavírač, neprůzvučnost, povrch, mřížka atd-rozsah dle příslušné specifikace křídla) </t>
  </si>
  <si>
    <t>77797644</t>
  </si>
  <si>
    <t>1"0112</t>
  </si>
  <si>
    <t>83</t>
  </si>
  <si>
    <t>766660002</t>
  </si>
  <si>
    <t>Montáž dveřních křídel otvíravých jednokřídlových š přes 0,8 m do ocelové zárubně</t>
  </si>
  <si>
    <t>-600662511</t>
  </si>
  <si>
    <t>2"1NP</t>
  </si>
  <si>
    <t>1"do provizorní předstěny</t>
  </si>
  <si>
    <t>84</t>
  </si>
  <si>
    <t>61162093R002</t>
  </si>
  <si>
    <t xml:space="preserve">dveře jednokřídlé dřevěné plné 900x1970mm - komplet dle ozn.xxx(výkaz) včet veškerého příslušenství ( např.výplň, kování, madlo, okopový plech, zámek, samozavírač, neprůzvučnost, povrch, mřížka atd-rozsah dle příslušné specifikace křídla) </t>
  </si>
  <si>
    <t>-1049820844</t>
  </si>
  <si>
    <t>1"0111</t>
  </si>
  <si>
    <t>1"0113</t>
  </si>
  <si>
    <t>85</t>
  </si>
  <si>
    <t>61161003R</t>
  </si>
  <si>
    <t>dveře jednokřídlé voštinové povrch lakovaný plné 900x1970-2100mm včetně kování</t>
  </si>
  <si>
    <t>855382163</t>
  </si>
  <si>
    <t>86</t>
  </si>
  <si>
    <t>998766103</t>
  </si>
  <si>
    <t>Přesun hmot tonážní pro kce truhlářské v objektech v přes 12 do 24 m</t>
  </si>
  <si>
    <t>-1709406872</t>
  </si>
  <si>
    <t>87</t>
  </si>
  <si>
    <t>998766181</t>
  </si>
  <si>
    <t>Příplatek k přesunu hmot tonážní 766 prováděný bez použití mechanizace</t>
  </si>
  <si>
    <t>1949760963</t>
  </si>
  <si>
    <t>767</t>
  </si>
  <si>
    <t>Konstrukce zámečnické</t>
  </si>
  <si>
    <t>88</t>
  </si>
  <si>
    <t>767-003</t>
  </si>
  <si>
    <t>Dodávka + montáž stahovací rolety na výdejní okénko - komplet dle oz. E11</t>
  </si>
  <si>
    <t>ks</t>
  </si>
  <si>
    <t>-75088195</t>
  </si>
  <si>
    <t>89</t>
  </si>
  <si>
    <t>767995113R</t>
  </si>
  <si>
    <t>Dodávka + montáž trámových výměnz Ič.100 ve stropu nad 1NP</t>
  </si>
  <si>
    <t>kg</t>
  </si>
  <si>
    <t>-2098751996</t>
  </si>
  <si>
    <t>1,3*4*12,9"1NP</t>
  </si>
  <si>
    <t>771</t>
  </si>
  <si>
    <t>Podlahy z dlaždic</t>
  </si>
  <si>
    <t>90</t>
  </si>
  <si>
    <t>771111011</t>
  </si>
  <si>
    <t>Vysátí podkladu před pokládkou dlažby</t>
  </si>
  <si>
    <t>253953464</t>
  </si>
  <si>
    <t>2,1+20,4+3,2</t>
  </si>
  <si>
    <t>91</t>
  </si>
  <si>
    <t>771151021</t>
  </si>
  <si>
    <t>Samonivelační stěrka podlah pevnosti 30 MPa tl 3 mm</t>
  </si>
  <si>
    <t>838850442</t>
  </si>
  <si>
    <t>92</t>
  </si>
  <si>
    <t>771474112</t>
  </si>
  <si>
    <t>Montáž soklů z dlaždic keramických rovných flexibilní lepidlo v přes 65 do 90 mm</t>
  </si>
  <si>
    <t>1167021060</t>
  </si>
  <si>
    <t>1,62+1,7+2+0,7"mč123</t>
  </si>
  <si>
    <t>93</t>
  </si>
  <si>
    <t>59761416</t>
  </si>
  <si>
    <t>sokl-dlažba keramická slinutá hladká do interiéru i exteriéru 300x80mm</t>
  </si>
  <si>
    <t>-1284908762</t>
  </si>
  <si>
    <t>6,02*3,6666 "Přepočtené koeficientem množství</t>
  </si>
  <si>
    <t>94</t>
  </si>
  <si>
    <t>771573810</t>
  </si>
  <si>
    <t>Demontáž podlah z dlaždic keramických lepených</t>
  </si>
  <si>
    <t>628003722</t>
  </si>
  <si>
    <t>95</t>
  </si>
  <si>
    <t>771574266</t>
  </si>
  <si>
    <t>Montáž podlah keramických pro mechanické zatížení protiskluzných lepených flexibilním lepidlem přes 22 do 25 ks/m2</t>
  </si>
  <si>
    <t>1086962426</t>
  </si>
  <si>
    <t>96</t>
  </si>
  <si>
    <t>59761406</t>
  </si>
  <si>
    <t>dlažba keramická protiskluzná do interiéru i exteriéru pro vysoké mechanické namáhání přes 22 do 25ks/m2  - R10B</t>
  </si>
  <si>
    <t>-119532919</t>
  </si>
  <si>
    <t>2,1+3,2</t>
  </si>
  <si>
    <t>5,3*1,1 "Přepočtené koeficientem množství</t>
  </si>
  <si>
    <t>97</t>
  </si>
  <si>
    <t>59761013</t>
  </si>
  <si>
    <t>dlažba keramická hutná reliéfní do interiéru přes 22 do 25ks/m2 - R11</t>
  </si>
  <si>
    <t>-632884901</t>
  </si>
  <si>
    <t>20,4</t>
  </si>
  <si>
    <t>20,4*1,1 "Přepočtené koeficientem množství</t>
  </si>
  <si>
    <t>98</t>
  </si>
  <si>
    <t>771577111</t>
  </si>
  <si>
    <t>Příplatek k montáži podlah keramických lepených flexibilním lepidlem za plochu do 5 m2</t>
  </si>
  <si>
    <t>709299974</t>
  </si>
  <si>
    <t>99</t>
  </si>
  <si>
    <t>771591112</t>
  </si>
  <si>
    <t>Izolace pod dlažbu nátěrem nebo stěrkou ve dvou vrstvách</t>
  </si>
  <si>
    <t>1628381484</t>
  </si>
  <si>
    <t>2,1+20,4+3,2"1NP</t>
  </si>
  <si>
    <t>100</t>
  </si>
  <si>
    <t>771591264</t>
  </si>
  <si>
    <t>Izolace těsnícími pásy mezi podlahou a stěnou</t>
  </si>
  <si>
    <t>-1539885305</t>
  </si>
  <si>
    <t>2*(6,9+3)+1,62*2+0,9+2,35+3,8+3,5"1NP</t>
  </si>
  <si>
    <t>101</t>
  </si>
  <si>
    <t>998771103</t>
  </si>
  <si>
    <t>Přesun hmot tonážní pro podlahy z dlaždic v objektech v přes 12 do 24 m</t>
  </si>
  <si>
    <t>-1301795574</t>
  </si>
  <si>
    <t>102</t>
  </si>
  <si>
    <t>998771181</t>
  </si>
  <si>
    <t>Příplatek k přesunu hmot tonážní 771 prováděný bez použití mechanizace</t>
  </si>
  <si>
    <t>-1636287407</t>
  </si>
  <si>
    <t>776</t>
  </si>
  <si>
    <t>Podlahy povlakové</t>
  </si>
  <si>
    <t>103</t>
  </si>
  <si>
    <t>776111115</t>
  </si>
  <si>
    <t>Broušení podkladu povlakových podlah před litím stěrky</t>
  </si>
  <si>
    <t>993694221</t>
  </si>
  <si>
    <t>104</t>
  </si>
  <si>
    <t>776111116</t>
  </si>
  <si>
    <t>Odstranění zbytků lepidla z podkladu povlakových podlah broušením</t>
  </si>
  <si>
    <t>-1872836323</t>
  </si>
  <si>
    <t>36,5</t>
  </si>
  <si>
    <t>105</t>
  </si>
  <si>
    <t>776111311</t>
  </si>
  <si>
    <t>Vysátí podkladu povlakových podlah</t>
  </si>
  <si>
    <t>1126916737</t>
  </si>
  <si>
    <t>106</t>
  </si>
  <si>
    <t>776121112</t>
  </si>
  <si>
    <t>Vodou ředitelná penetrace savého podkladu povlakových podlah</t>
  </si>
  <si>
    <t>925799292</t>
  </si>
  <si>
    <t>107</t>
  </si>
  <si>
    <t>776141121</t>
  </si>
  <si>
    <t>Vyrovnání podkladu povlakových podlah stěrkou pevnosti 30 MPa tl do 3 mm</t>
  </si>
  <si>
    <t>1682500389</t>
  </si>
  <si>
    <t>108</t>
  </si>
  <si>
    <t>776201811</t>
  </si>
  <si>
    <t>Demontáž lepených povlakových podlah bez podložky ručně</t>
  </si>
  <si>
    <t>2764557</t>
  </si>
  <si>
    <t>26,9"mč118</t>
  </si>
  <si>
    <t>Mezisoučet"1NP - druhá vrstva</t>
  </si>
  <si>
    <t>109</t>
  </si>
  <si>
    <t>776201812</t>
  </si>
  <si>
    <t>Demontáž lepených povlakových podlah s podložkou ručně</t>
  </si>
  <si>
    <t>-1454433253</t>
  </si>
  <si>
    <t>30"mč117</t>
  </si>
  <si>
    <t>110</t>
  </si>
  <si>
    <t>776231111</t>
  </si>
  <si>
    <t>Lepení lamel a čtverců z vinylu standardním lepidlem</t>
  </si>
  <si>
    <t>-1960448419</t>
  </si>
  <si>
    <t>111</t>
  </si>
  <si>
    <t>28411141</t>
  </si>
  <si>
    <t>PVC vinyl homogenní protiskluzná se vsypem a výztuž. vrstvou tl 2.00mm nášlapná vrstva 2.00mm, hořlavost Bfl-s1, třída zátěže 34/43, útlum 7dB, bodová zátěž  ≤ 0.10mm, protiskluznost R10</t>
  </si>
  <si>
    <t>-1109109381</t>
  </si>
  <si>
    <t>36,5*1,1 "Přepočtené koeficientem množství</t>
  </si>
  <si>
    <t>112</t>
  </si>
  <si>
    <t>776410811</t>
  </si>
  <si>
    <t>Odstranění soklíků a lišt pryžových nebo plastových</t>
  </si>
  <si>
    <t>105216818</t>
  </si>
  <si>
    <t>2*(6,9*2+3,9+31)+2,77"mč117,118</t>
  </si>
  <si>
    <t>113</t>
  </si>
  <si>
    <t>776411211</t>
  </si>
  <si>
    <t>Montáž tahaných obvodových soklíků z PVC výšky do 80 mm</t>
  </si>
  <si>
    <t>2146883731</t>
  </si>
  <si>
    <t>6,9+4,05+4,02+2,77+6,66"mč117</t>
  </si>
  <si>
    <t>114</t>
  </si>
  <si>
    <t>776411213</t>
  </si>
  <si>
    <t>Montáž tahaných soklíků z PVC vnitřních rohů</t>
  </si>
  <si>
    <t>1722152142</t>
  </si>
  <si>
    <t>115</t>
  </si>
  <si>
    <t>776411214</t>
  </si>
  <si>
    <t>Montáž tahaných soklíků z PVC vnějších rohů</t>
  </si>
  <si>
    <t>-359292505</t>
  </si>
  <si>
    <t>116</t>
  </si>
  <si>
    <t>-1798642188</t>
  </si>
  <si>
    <t>24,4*0,092 "Přepočtené koeficientem množství</t>
  </si>
  <si>
    <t>117</t>
  </si>
  <si>
    <t>1R1</t>
  </si>
  <si>
    <t>fabion 25x25mm pro vytahovaný sokl</t>
  </si>
  <si>
    <t>-1020456557</t>
  </si>
  <si>
    <t>24,4*1,1 "Přepočtené koeficientem množství</t>
  </si>
  <si>
    <t>118</t>
  </si>
  <si>
    <t>998776103</t>
  </si>
  <si>
    <t>Přesun hmot tonážní pro podlahy povlakové v objektech v přes 12 do 24 m</t>
  </si>
  <si>
    <t>-196279254</t>
  </si>
  <si>
    <t>119</t>
  </si>
  <si>
    <t>998776181</t>
  </si>
  <si>
    <t>Příplatek k přesunu hmot tonážní 776 prováděný bez použití mechanizace</t>
  </si>
  <si>
    <t>-1073655343</t>
  </si>
  <si>
    <t>781</t>
  </si>
  <si>
    <t>Dokončovací práce - obklady</t>
  </si>
  <si>
    <t>120</t>
  </si>
  <si>
    <t>781121011</t>
  </si>
  <si>
    <t>Nátěr penetrační na stěnu</t>
  </si>
  <si>
    <t>480843663</t>
  </si>
  <si>
    <t>2*2*(6,9+3+1,275)-0,8*2-0,9*2-3*1,14+0,15*(3+1,14*2)"mč 118</t>
  </si>
  <si>
    <t>1,6*(0,9+1,5+1,7+1,9)"mč116</t>
  </si>
  <si>
    <t>1,6*(1+0,4)"mč123</t>
  </si>
  <si>
    <t>1*1,5"mč119</t>
  </si>
  <si>
    <t>121</t>
  </si>
  <si>
    <t>781474115</t>
  </si>
  <si>
    <t>Montáž obkladů vnitřních keramických hladkých přes 22 do 25 ks/m2 lepených flexibilním lepidlem</t>
  </si>
  <si>
    <t>-982923151</t>
  </si>
  <si>
    <t>2*2*(6,9+3+1,275)-0,8*2-0,9*2-3,8*1-1,35*1,2+0,15*(3,8+1*2)+0,65*1,35"mč 118</t>
  </si>
  <si>
    <t>122</t>
  </si>
  <si>
    <t>59761039</t>
  </si>
  <si>
    <t>obklad keramický hladký přes 22 do 25ks/m2</t>
  </si>
  <si>
    <t>-125164074</t>
  </si>
  <si>
    <t>49,468*1,1 "Přepočtené koeficientem množství</t>
  </si>
  <si>
    <t>123</t>
  </si>
  <si>
    <t>781474117</t>
  </si>
  <si>
    <t>Montáž obkladů vnitřních keramických hladkých přes 35 do 45 ks/m2 lepených flexibilním lepidlem</t>
  </si>
  <si>
    <t>1610839103</t>
  </si>
  <si>
    <t>124</t>
  </si>
  <si>
    <t>59761255</t>
  </si>
  <si>
    <t>obklad keramický hladký přes 35 do 45ks/m2</t>
  </si>
  <si>
    <t>-1023157087</t>
  </si>
  <si>
    <t>1,5*1,1 "Přepočtené koeficientem množství</t>
  </si>
  <si>
    <t>125</t>
  </si>
  <si>
    <t>781494111</t>
  </si>
  <si>
    <t>Plastové profily rohové lepené flexibilním lepidlem</t>
  </si>
  <si>
    <t>-1636396799</t>
  </si>
  <si>
    <t>2*2+3*2+1+1+1,35+1,1*2"mč118</t>
  </si>
  <si>
    <t>1,6*2"mč116</t>
  </si>
  <si>
    <t>126</t>
  </si>
  <si>
    <t>781494511</t>
  </si>
  <si>
    <t>Plastové profily ukončovací lepené flexibilním lepidlem</t>
  </si>
  <si>
    <t>-1845026307</t>
  </si>
  <si>
    <t>2*(6,9+3+1,275)+1,2*2"mč 118</t>
  </si>
  <si>
    <t>(0,9+1,5+1,7+1,9)"mč116</t>
  </si>
  <si>
    <t>2*1,6+1+0,4"mč123</t>
  </si>
  <si>
    <t>1+2*1,5"mč119</t>
  </si>
  <si>
    <t>127</t>
  </si>
  <si>
    <t>998781103</t>
  </si>
  <si>
    <t>Přesun hmot tonážní pro obklady keramické v objektech v přes 12 do 24 m</t>
  </si>
  <si>
    <t>500518557</t>
  </si>
  <si>
    <t>128</t>
  </si>
  <si>
    <t>998781181</t>
  </si>
  <si>
    <t>Příplatek k přesunu hmot tonážní 781 prováděný bez použití mechanizace</t>
  </si>
  <si>
    <t>-1446997837</t>
  </si>
  <si>
    <t>783</t>
  </si>
  <si>
    <t>Dokončovací práce - nátěry</t>
  </si>
  <si>
    <t>129</t>
  </si>
  <si>
    <t>783101203</t>
  </si>
  <si>
    <t>Jemné obroušení podkladu truhlářských konstrukcí před provedením nátěru</t>
  </si>
  <si>
    <t>-1099916549</t>
  </si>
  <si>
    <t>(2,15*1,25*4+0,25*2*(2,15+1,25))*5"okno</t>
  </si>
  <si>
    <t>0,7*1,25+0,7*1,25*3"parapety</t>
  </si>
  <si>
    <t>Součet"okno mč117,118,123</t>
  </si>
  <si>
    <t>130</t>
  </si>
  <si>
    <t>783106805</t>
  </si>
  <si>
    <t>Odstranění nátěrů z truhlářských konstrukcí opálením</t>
  </si>
  <si>
    <t>1742974613</t>
  </si>
  <si>
    <t>131</t>
  </si>
  <si>
    <t>783122111</t>
  </si>
  <si>
    <t>Lokální tmelení truhlářských konstrukcí včetně přebroušení disperzním tmelem plochy do 30%</t>
  </si>
  <si>
    <t>-1938154779</t>
  </si>
  <si>
    <t>132</t>
  </si>
  <si>
    <t>783124101</t>
  </si>
  <si>
    <t>Základní jednonásobný akrylátový nátěr truhlářských konstrukcí</t>
  </si>
  <si>
    <t>1791241063</t>
  </si>
  <si>
    <t>133</t>
  </si>
  <si>
    <t>783128211</t>
  </si>
  <si>
    <t>Lakovací dvojnásobný akrylátový nátěr truhlářských konstrukcí s mezibroušením</t>
  </si>
  <si>
    <t>-1469304822</t>
  </si>
  <si>
    <t>134</t>
  </si>
  <si>
    <t>783314203</t>
  </si>
  <si>
    <t>Základní antikorozní jednonásobný syntetický samozákladující nátěr zámečnických konstrukcí</t>
  </si>
  <si>
    <t>1245063300</t>
  </si>
  <si>
    <t>(5*6,9+2,2)*0,72"mč117,118</t>
  </si>
  <si>
    <t>Mezisoučet"nátěr stávajících I nosníků - strop nad 1NP</t>
  </si>
  <si>
    <t>135</t>
  </si>
  <si>
    <t>-871032586</t>
  </si>
  <si>
    <t>(2*0,05+0,1)*(2*2+0,7)*1</t>
  </si>
  <si>
    <t>(2*0,05+0,1)*(2*2+0,9)*2</t>
  </si>
  <si>
    <t>(2*0,05+0,15)*(2*2+0,6)*1</t>
  </si>
  <si>
    <t>(2*0,05+0,15)*(2*2+0,8)*1</t>
  </si>
  <si>
    <t>Mezisoučet"zárubně</t>
  </si>
  <si>
    <t>136</t>
  </si>
  <si>
    <t>783315101</t>
  </si>
  <si>
    <t>Mezinátěr jednonásobný syntetický standardní zámečnických konstrukcí</t>
  </si>
  <si>
    <t>-529416634</t>
  </si>
  <si>
    <t>5,25</t>
  </si>
  <si>
    <t>137</t>
  </si>
  <si>
    <t>783317105</t>
  </si>
  <si>
    <t>Krycí jednonásobný syntetický samozákladující nátěr zámečnických konstrukcí</t>
  </si>
  <si>
    <t>-94921941</t>
  </si>
  <si>
    <t>26,42</t>
  </si>
  <si>
    <t>138</t>
  </si>
  <si>
    <t>-61784929</t>
  </si>
  <si>
    <t>139</t>
  </si>
  <si>
    <t>783813131</t>
  </si>
  <si>
    <t>Penetrační syntetický nátěr hladkých, tenkovrstvých zrnitých a štukových omítek</t>
  </si>
  <si>
    <t>1343051216</t>
  </si>
  <si>
    <t>1,5*(6,9+4,05+4,02+2,77+6,66)-1,5*(0,9+0,8)"mč117</t>
  </si>
  <si>
    <t>1,5*6,9"mč119</t>
  </si>
  <si>
    <t>140</t>
  </si>
  <si>
    <t>783817421</t>
  </si>
  <si>
    <t>Krycí dvojnásobný syntetický nátěr hladkých, zrnitých tenkovrstvých nebo štukových omítek</t>
  </si>
  <si>
    <t>1653475814</t>
  </si>
  <si>
    <t>141</t>
  </si>
  <si>
    <t>783897603</t>
  </si>
  <si>
    <t>Příplatek k cenám dvojnásobného krycího nátěru omítek za provedení styku 2 barev</t>
  </si>
  <si>
    <t>695342301</t>
  </si>
  <si>
    <t>784</t>
  </si>
  <si>
    <t>Dokončovací práce - malby a tapety</t>
  </si>
  <si>
    <t>142</t>
  </si>
  <si>
    <t>784121001</t>
  </si>
  <si>
    <t>Oškrabání malby v mísnostech v do 3,80 m</t>
  </si>
  <si>
    <t>-1758456575</t>
  </si>
  <si>
    <t>3,78*2*(6,9+3,9)"mč118</t>
  </si>
  <si>
    <t>3,78*(6,9+3,1+3,07+2,77+6,66)"mč117</t>
  </si>
  <si>
    <t>143</t>
  </si>
  <si>
    <t>784121011</t>
  </si>
  <si>
    <t>Rozmývání podkladu po oškrabání malby v místnostech v do 3,80 m</t>
  </si>
  <si>
    <t>-925356478</t>
  </si>
  <si>
    <t>144</t>
  </si>
  <si>
    <t>784181101</t>
  </si>
  <si>
    <t>Základní akrylátová jednonásobná bezbarvá penetrace podkladu v místnostech v do 3,80 m</t>
  </si>
  <si>
    <t>1985415446</t>
  </si>
  <si>
    <t>3,2*2*(6,9+3,0)"mč118</t>
  </si>
  <si>
    <t>3,2*(6,9+4,02+4,05+2,77+6,66)"mč117</t>
  </si>
  <si>
    <t>(1,62*2+0,9+2,35+3,8+3,5)*3,2"mč116,123</t>
  </si>
  <si>
    <t>3,8*6,9"mč119</t>
  </si>
  <si>
    <t>Mezisoučet"stěny</t>
  </si>
  <si>
    <t>Mezisoučet"stropy</t>
  </si>
  <si>
    <t>-44,4"syntetika stěn</t>
  </si>
  <si>
    <t>-52,12"obklad</t>
  </si>
  <si>
    <t>145</t>
  </si>
  <si>
    <t>784221101</t>
  </si>
  <si>
    <t>Dvojnásobné bílé malby ze směsí za sucha dobře otěruvzdorných v místnostech do 3,80 m</t>
  </si>
  <si>
    <t>-2028756709</t>
  </si>
  <si>
    <t>Vedlejší rozpočtové náklady</t>
  </si>
  <si>
    <t>VRN3</t>
  </si>
  <si>
    <t>146</t>
  </si>
  <si>
    <t>030001000</t>
  </si>
  <si>
    <t>Kč</t>
  </si>
  <si>
    <t>1024</t>
  </si>
  <si>
    <t>617596674</t>
  </si>
  <si>
    <t>VRN5</t>
  </si>
  <si>
    <t>Finanční náklady</t>
  </si>
  <si>
    <t>147</t>
  </si>
  <si>
    <t>052103000</t>
  </si>
  <si>
    <t>Rezerva investora - všichni účastníci ocení částkou 100.000,-Kč</t>
  </si>
  <si>
    <t>1953413500</t>
  </si>
  <si>
    <t>VRN6</t>
  </si>
  <si>
    <t>148</t>
  </si>
  <si>
    <t>062203000</t>
  </si>
  <si>
    <t>Odlehčování vagonů nebo automobilů</t>
  </si>
  <si>
    <t>-148787886</t>
  </si>
  <si>
    <t>VRN7</t>
  </si>
  <si>
    <t>149</t>
  </si>
  <si>
    <t>071103000</t>
  </si>
  <si>
    <t>Provoz investora</t>
  </si>
  <si>
    <t>1062134907</t>
  </si>
  <si>
    <t>VRN8</t>
  </si>
  <si>
    <t>Přesun stavebních kapacit</t>
  </si>
  <si>
    <t>150</t>
  </si>
  <si>
    <t>084003000</t>
  </si>
  <si>
    <t>Příplatky za práci v noci, o sobotách a nedělích, ve státem uznaný svátek</t>
  </si>
  <si>
    <t>HZS</t>
  </si>
  <si>
    <t>1628666792</t>
  </si>
  <si>
    <t>ÚT - Ústřední vytápění</t>
  </si>
  <si>
    <t xml:space="preserve"> 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</si>
  <si>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</si>
  <si>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</si>
  <si>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</si>
  <si>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</si>
  <si>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</si>
  <si>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</si>
  <si>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</si>
  <si>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713</t>
  </si>
  <si>
    <t>Izolace tepelné</t>
  </si>
  <si>
    <t>713461851</t>
  </si>
  <si>
    <t>Odstranění tepelné izolace potrubí, ohybů a armatur tvarovkami nebo deskami  potrubními pouzdry staženými drátem přilepenými v příčných a podélných spojích potrubí, tloušťka izolace do 50 mm</t>
  </si>
  <si>
    <t>49117483</t>
  </si>
  <si>
    <t>998713201</t>
  </si>
  <si>
    <t>Přesun hmot pro izolace tepelné stanovený procentní sazbou (%) z ceny vodorovná dopravní vzdálenost do 50 m v objektech výšky do 6 m</t>
  </si>
  <si>
    <t>%</t>
  </si>
  <si>
    <t>545122917</t>
  </si>
  <si>
    <t>733</t>
  </si>
  <si>
    <t>Ústřední vytápění - rozvodné potrubí</t>
  </si>
  <si>
    <t>733110806</t>
  </si>
  <si>
    <t>Demontáž potrubí z trubek ocelových závitových  DN přes 15 do 32</t>
  </si>
  <si>
    <t>1067972273</t>
  </si>
  <si>
    <t>733223202</t>
  </si>
  <si>
    <t>Potrubí z trubek měděných tvrdých spojovaných tvrdým pájením Ø 15/1</t>
  </si>
  <si>
    <t>567162174</t>
  </si>
  <si>
    <t>733291101</t>
  </si>
  <si>
    <t>Zkoušky těsnosti potrubí z trubek měděných  Ø do 35/1,5</t>
  </si>
  <si>
    <t>-275123004</t>
  </si>
  <si>
    <t>733890801</t>
  </si>
  <si>
    <t>Vnitrostaveništní přemístění vybouraných (demontovaných) hmot rozvodů potrubí  vodorovně do 100 m v objektech výšky do 6 m</t>
  </si>
  <si>
    <t>-1851142175</t>
  </si>
  <si>
    <t>998733201</t>
  </si>
  <si>
    <t>Přesun hmot pro rozvody potrubí  stanovený procentní sazbou z ceny vodorovná dopravní vzdálenost do 50 m v objektech výšky do 6 m</t>
  </si>
  <si>
    <t>268451604</t>
  </si>
  <si>
    <t>734</t>
  </si>
  <si>
    <t>Ústřední vytápění - armatury</t>
  </si>
  <si>
    <t>734211113</t>
  </si>
  <si>
    <t>Ventily odvzdušňovací závitové otopných těles PN 6 do 120°C G 3/8</t>
  </si>
  <si>
    <t>-1926917570</t>
  </si>
  <si>
    <t>734211127</t>
  </si>
  <si>
    <t>Ventily odvzdušňovací závitové automatické se zpětnou klapkou PN 14 do 120°C G 1/2</t>
  </si>
  <si>
    <t>1691355241</t>
  </si>
  <si>
    <t>734221R02</t>
  </si>
  <si>
    <t>Ventily regulační závitové hlavice termostatické, pro ovládání ventilů PN 10 do 110°C kapalinové otopných těles, s ochranou proti odcizení (provedení pro veřejné prostory)</t>
  </si>
  <si>
    <t>1480949519</t>
  </si>
  <si>
    <t>734261406</t>
  </si>
  <si>
    <t>Šroubení připojovací armatury radiátorů VK PN 10 do 110°C, regulační uzavíratelné přímé G 1/2 x 18</t>
  </si>
  <si>
    <t>866871390</t>
  </si>
  <si>
    <t>734292713</t>
  </si>
  <si>
    <t>Ostatní armatury kulové kohouty PN 42 do 185°C přímé vnitřní závit G 1/2</t>
  </si>
  <si>
    <t>30277748</t>
  </si>
  <si>
    <t>998734201</t>
  </si>
  <si>
    <t>Přesun hmot pro armatury  stanovený procentní sazbou (%) z ceny vodorovná dopravní vzdálenost do 50 m v objektech výšky do 6 m</t>
  </si>
  <si>
    <t>1715948142</t>
  </si>
  <si>
    <t>735</t>
  </si>
  <si>
    <t>Ústřední vytápění - otopná tělesa</t>
  </si>
  <si>
    <t>735151R02</t>
  </si>
  <si>
    <t>Demontáž otopných těles panelových</t>
  </si>
  <si>
    <t>518296830</t>
  </si>
  <si>
    <t>735151452</t>
  </si>
  <si>
    <t>Otopná tělesa panelová dvoudesková PN 1,0 MPa, T do 110°C s jednou přídavnou přestupní plochou výšky tělesa 500 mm stavební délky / výkonu 500 mm / 559 W</t>
  </si>
  <si>
    <t>207369674</t>
  </si>
  <si>
    <t>735152452</t>
  </si>
  <si>
    <t>Otopná tělesa panelová VK dvoudesková PN 1,0 MPa, T do 110°C s jednou přídavnou přestupní plochou výšky tělesa 500 mm stavební délky / výkonu 500 mm / 559 W</t>
  </si>
  <si>
    <t>1758180739</t>
  </si>
  <si>
    <t>735152456</t>
  </si>
  <si>
    <t>Otopná tělesa panelová VK dvoudesková PN 1,0 MPa, T do 110°C s jednou přídavnou přestupní plochou výšky tělesa 500 mm stavební délky / výkonu 900 mm / 1005 W</t>
  </si>
  <si>
    <t>-1647316848</t>
  </si>
  <si>
    <t>735890801</t>
  </si>
  <si>
    <t>Vnitrostaveništní přemístění vybouraných (demontovaných) hmot otopných těles  vodorovně do 100 m v objektech výšky do 6 m</t>
  </si>
  <si>
    <t>-870552897</t>
  </si>
  <si>
    <t>998735201</t>
  </si>
  <si>
    <t>Přesun hmot pro otopná tělesa  stanovený procentní sazbou (%) z ceny vodorovná dopravní vzdálenost do 50 m v objektech výšky do 6 m</t>
  </si>
  <si>
    <t>-1299182094</t>
  </si>
  <si>
    <t>VRN1</t>
  </si>
  <si>
    <t>Průzkumné, geodetické a projektové práce</t>
  </si>
  <si>
    <t>013254000</t>
  </si>
  <si>
    <t>Dokumentace skutečného provedení stavby</t>
  </si>
  <si>
    <t>soubor</t>
  </si>
  <si>
    <t>1144095937</t>
  </si>
  <si>
    <t>VRN4</t>
  </si>
  <si>
    <t>Inženýrská činnost</t>
  </si>
  <si>
    <t>043114R03</t>
  </si>
  <si>
    <t>Zkoušky topné, zaregulování, uvedení do provozu, zaškolení obsluhy, vypuštění, napuštění soustavy</t>
  </si>
  <si>
    <t>-571457628</t>
  </si>
  <si>
    <t>VRN9</t>
  </si>
  <si>
    <t>091003R00</t>
  </si>
  <si>
    <t>Závěrečný kompletní úklid stavby</t>
  </si>
  <si>
    <t>1320337532</t>
  </si>
  <si>
    <t>091003R01</t>
  </si>
  <si>
    <t>Odvoz a likvidace odpadu, odvoz na skládku nebo do technických služeb, skládkovné, poplatky</t>
  </si>
  <si>
    <t>-352840777</t>
  </si>
  <si>
    <t>091003R02</t>
  </si>
  <si>
    <t>Energie spotřebované v době výstavby</t>
  </si>
  <si>
    <t>1487844223</t>
  </si>
  <si>
    <t>ZTI - Zdravotně - technická instalace</t>
  </si>
  <si>
    <t>Ing. M. Vodňanský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</si>
  <si>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</si>
  <si>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</si>
  <si>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</si>
  <si>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</si>
  <si>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</si>
  <si>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721173401</t>
  </si>
  <si>
    <t>Potrubí kanalizační z PVC SN 4 svodné DN 110</t>
  </si>
  <si>
    <t>1358799548</t>
  </si>
  <si>
    <t>721173402</t>
  </si>
  <si>
    <t>Potrubí kanalizační z PVC SN 4 svodné DN 125</t>
  </si>
  <si>
    <t>-475176188</t>
  </si>
  <si>
    <t>721173706</t>
  </si>
  <si>
    <t>Potrubí kanalizační z PE odpadní DN 100</t>
  </si>
  <si>
    <t>-593869986</t>
  </si>
  <si>
    <t>721174024</t>
  </si>
  <si>
    <t>Potrubí kanalizační z PP odpadní DN 75</t>
  </si>
  <si>
    <t>863479419</t>
  </si>
  <si>
    <t>721174025</t>
  </si>
  <si>
    <t>Potrubí kanalizační z PP odpadní DN 110</t>
  </si>
  <si>
    <t>1445340824</t>
  </si>
  <si>
    <t>721174043</t>
  </si>
  <si>
    <t>Potrubí kanalizační z PP připojovací DN 50</t>
  </si>
  <si>
    <t>-1003746108</t>
  </si>
  <si>
    <t>721174099</t>
  </si>
  <si>
    <t>Potrubí kanalizační z PP připojovací DN 32</t>
  </si>
  <si>
    <t>-92405461</t>
  </si>
  <si>
    <t>721194104</t>
  </si>
  <si>
    <t>Vyvedení a upevnění odpadních výpustek DN 40</t>
  </si>
  <si>
    <t>-1814945959</t>
  </si>
  <si>
    <t>721194105</t>
  </si>
  <si>
    <t>Vyvedení a upevnění odpadních výpustek DN 50</t>
  </si>
  <si>
    <t>-1918432080</t>
  </si>
  <si>
    <t>721211499</t>
  </si>
  <si>
    <t>Vpusť podlahová se svislým odtokem DN 50/75/110 mřížka nerez 115x115 se zápach. uzávěrem Primus</t>
  </si>
  <si>
    <t>297657575</t>
  </si>
  <si>
    <t>721226597</t>
  </si>
  <si>
    <t>Zápachová uzávěrka kondenzační DN 32 pod omítku</t>
  </si>
  <si>
    <t>1299724246</t>
  </si>
  <si>
    <t>721281198</t>
  </si>
  <si>
    <t xml:space="preserve">Spojka d110 s připojením  pro FEKA vůz typ A </t>
  </si>
  <si>
    <t>1660866955</t>
  </si>
  <si>
    <t>721281199</t>
  </si>
  <si>
    <t xml:space="preserve">Lapák tuků samonosnýv hermetickém provedení vel 1.0 l/s, nátokové a výtokové potrubí DN 10, pro likvidaci kalů bude lapák osazen kusem DN 100 pro napojení fekálního vozu
</t>
  </si>
  <si>
    <t>1900646920</t>
  </si>
  <si>
    <t>721290111</t>
  </si>
  <si>
    <t>Zkouška těsnosti potrubí kanalizace vodou DN do 125</t>
  </si>
  <si>
    <t>1080465294</t>
  </si>
  <si>
    <t>998721101</t>
  </si>
  <si>
    <t>Přesun hmot tonážní pro vnitřní kanalizace v objektech v do 6 m</t>
  </si>
  <si>
    <t>-1160295246</t>
  </si>
  <si>
    <t>722</t>
  </si>
  <si>
    <t>Zdravotechnika - vnitřní vodovod</t>
  </si>
  <si>
    <t>722174022</t>
  </si>
  <si>
    <t>Potrubí vodovodní plastové PPR svar polyfúze PN 20 D 20x3,4 mm</t>
  </si>
  <si>
    <t>-615656419</t>
  </si>
  <si>
    <t>722174023</t>
  </si>
  <si>
    <t>Potrubí vodovodní plastové PPR svar polyfúze PN 20 D 25x4,2 mm</t>
  </si>
  <si>
    <t>811642028</t>
  </si>
  <si>
    <t>722181211</t>
  </si>
  <si>
    <t>Ochrana vodovodního potrubí přilepenými termoizolačními trubicemi z PE tl do 6 mm DN do 22 mm</t>
  </si>
  <si>
    <t>-1598697836</t>
  </si>
  <si>
    <t>722181212</t>
  </si>
  <si>
    <t>Ochrana vodovodního potrubí přilepenými termoizolačními trubicemi z PE tl do 6 mm DN přes 22 do 32 mm</t>
  </si>
  <si>
    <t>-1250379514</t>
  </si>
  <si>
    <t>722181221</t>
  </si>
  <si>
    <t>Ochrana vodovodního potrubí přilepenými termoizolačními trubicemi z PE tl přes 6 do 9 mm DN do 22 mm</t>
  </si>
  <si>
    <t>808659000</t>
  </si>
  <si>
    <t>722190401</t>
  </si>
  <si>
    <t>Vyvedení a upevnění výpustku DN do 25</t>
  </si>
  <si>
    <t>-643299391</t>
  </si>
  <si>
    <t>722220111</t>
  </si>
  <si>
    <t>Nástěnka pro výtokový ventil G 1/2" s jedním závitem</t>
  </si>
  <si>
    <t>2098874257</t>
  </si>
  <si>
    <t>722232044</t>
  </si>
  <si>
    <t>Kohout kulový přímý G 3/4" PN 42 do 185°C vnitřní závit</t>
  </si>
  <si>
    <t>-1849378214</t>
  </si>
  <si>
    <t>722232062</t>
  </si>
  <si>
    <t>Kohout kulový přímý G 3/4" PN 42 do 185°C vnitřní závit s vypouštěním</t>
  </si>
  <si>
    <t>-749223407</t>
  </si>
  <si>
    <t>998722101</t>
  </si>
  <si>
    <t>Přesun hmot tonážní pro vnitřní vodovod v objektech v do 6 m</t>
  </si>
  <si>
    <t>1122900602</t>
  </si>
  <si>
    <t>725</t>
  </si>
  <si>
    <t>Zdravotechnika - zařizovací předměty</t>
  </si>
  <si>
    <t>725211602</t>
  </si>
  <si>
    <t>Umyvadlo keramické bílé šířky 550 mm bez krytu na sifon připevněné na stěnu šrouby</t>
  </si>
  <si>
    <t>1646119697</t>
  </si>
  <si>
    <t>725319111</t>
  </si>
  <si>
    <t>Montáž dřezu ostatních typů</t>
  </si>
  <si>
    <t>2083934861</t>
  </si>
  <si>
    <t>725532124</t>
  </si>
  <si>
    <t>Elektrický ohřívač zásobníkový akumulační závěsný svislý 160 l / 2 kW</t>
  </si>
  <si>
    <t>1395706573</t>
  </si>
  <si>
    <t>725535221</t>
  </si>
  <si>
    <t>Ventil pojistný bezpečnostní souprava bez redukčního ventilu s výlevkou</t>
  </si>
  <si>
    <t>-1379855311</t>
  </si>
  <si>
    <t>725813111</t>
  </si>
  <si>
    <t>Ventil rohový bez připojovací trubičky nebo flexi hadičky G 1/2"</t>
  </si>
  <si>
    <t>-1268799224</t>
  </si>
  <si>
    <t>725813112</t>
  </si>
  <si>
    <t>Ventil rohový pračkový G 3/4"</t>
  </si>
  <si>
    <t>-2005230964</t>
  </si>
  <si>
    <t>725822611</t>
  </si>
  <si>
    <t>Baterie umyvadlová stojánková páková bez výpusti</t>
  </si>
  <si>
    <t>1980177710</t>
  </si>
  <si>
    <t>998725101</t>
  </si>
  <si>
    <t>Přesun hmot tonážní pro zařizovací předměty v objektech v do 6 m</t>
  </si>
  <si>
    <t>-315482246</t>
  </si>
  <si>
    <t>ELEKTRO - Elektroinstalace, slaboproud</t>
  </si>
  <si>
    <t>Úroveň 3:</t>
  </si>
  <si>
    <t>EI - Silnoproud stravování</t>
  </si>
  <si>
    <t>D1 - Rozvaděče</t>
  </si>
  <si>
    <t>D2 - Svítidla vč. zdrojů dle TZ, světelně-technického výpočtu a knihy svítidel</t>
  </si>
  <si>
    <t>D3 - Koncové prvky</t>
  </si>
  <si>
    <t>D4 - Kabely, kabelové trasy</t>
  </si>
  <si>
    <t>D5 - Ostatní</t>
  </si>
  <si>
    <t>D1</t>
  </si>
  <si>
    <t>Rozvaděče</t>
  </si>
  <si>
    <t>E1016</t>
  </si>
  <si>
    <t>Rozvaděč R1.2 dle PD</t>
  </si>
  <si>
    <t>44197886</t>
  </si>
  <si>
    <t>E1017</t>
  </si>
  <si>
    <t>Montáž rozvaděče R1.2</t>
  </si>
  <si>
    <t>-1319361550</t>
  </si>
  <si>
    <t>E1017B</t>
  </si>
  <si>
    <t>Provizorní přepojení stávajících rozvodů do nového R1.2</t>
  </si>
  <si>
    <t>-335774081</t>
  </si>
  <si>
    <t>D2</t>
  </si>
  <si>
    <t>Svítidla vč. zdrojů dle TZ, světelně-technického výpočtu a knihy svítidel</t>
  </si>
  <si>
    <t>E1045</t>
  </si>
  <si>
    <t>Svítidlo A2, LED svítidlo přisazené 600x600 Ra&gt;80 , Mikroprismatický kryt, Kovový korpus, UGR&lt;19, 49W/4000K</t>
  </si>
  <si>
    <t>137646406</t>
  </si>
  <si>
    <t>E1046</t>
  </si>
  <si>
    <t>Montáž svítidla A2</t>
  </si>
  <si>
    <t>-1288333788</t>
  </si>
  <si>
    <t>E1063</t>
  </si>
  <si>
    <t>Svítidlo G1, Přisazené opálové válcové LED svítidlo, plastový kryt, IP54, 27-32W/4000K</t>
  </si>
  <si>
    <t>826551970</t>
  </si>
  <si>
    <t>E1064</t>
  </si>
  <si>
    <t>Montáž svítidla G1</t>
  </si>
  <si>
    <t>1432374188</t>
  </si>
  <si>
    <t>E1075</t>
  </si>
  <si>
    <t>Svítidlo N1, LED nouzové svítidlo nástěnné s piktogramem, autotest, 2W/60min</t>
  </si>
  <si>
    <t>-365369467</t>
  </si>
  <si>
    <t>E1076</t>
  </si>
  <si>
    <t>Montáž svítidla N1</t>
  </si>
  <si>
    <t>1929612075</t>
  </si>
  <si>
    <t>E1081</t>
  </si>
  <si>
    <t>Recyklační poplatek svítidla včetně zdroje</t>
  </si>
  <si>
    <t>-1196103979</t>
  </si>
  <si>
    <t>D3</t>
  </si>
  <si>
    <t>Koncové prvky</t>
  </si>
  <si>
    <t>E1082</t>
  </si>
  <si>
    <t>Vypínač č.1 designový pod omítku modulární kompl., barva bílá/šedá</t>
  </si>
  <si>
    <t>591022127</t>
  </si>
  <si>
    <t>E1083</t>
  </si>
  <si>
    <t>Montáž vypínače č.1</t>
  </si>
  <si>
    <t>-390626349</t>
  </si>
  <si>
    <t>E1088</t>
  </si>
  <si>
    <t>Vypínač č.5 designový pod omítku modulární kompl., barva bílá/šedá</t>
  </si>
  <si>
    <t>-1211764081</t>
  </si>
  <si>
    <t>E1089</t>
  </si>
  <si>
    <t>Montáž vypínače č.5</t>
  </si>
  <si>
    <t>2011956410</t>
  </si>
  <si>
    <t>E1094</t>
  </si>
  <si>
    <t>Vypínač 400V/25A, IP44</t>
  </si>
  <si>
    <t>1217064367</t>
  </si>
  <si>
    <t>E1095</t>
  </si>
  <si>
    <t>Montáž vypínače 400V</t>
  </si>
  <si>
    <t>2070311693</t>
  </si>
  <si>
    <t>E1100</t>
  </si>
  <si>
    <t>Zásuvka 230V se clonkami pod omítku modulární kompl., barva bílá/šedá</t>
  </si>
  <si>
    <t>327996469</t>
  </si>
  <si>
    <t>E1101</t>
  </si>
  <si>
    <t>Montáž zásuvky 230V</t>
  </si>
  <si>
    <t>1979104365</t>
  </si>
  <si>
    <t>E1102</t>
  </si>
  <si>
    <t>Zásuvka 230V se clonkami pod omítku modulární kompl., min IP42, barva bílá/šedá</t>
  </si>
  <si>
    <t>816073397</t>
  </si>
  <si>
    <t>E1103</t>
  </si>
  <si>
    <t>Montáž zásuvky 230V IP</t>
  </si>
  <si>
    <t>-881483769</t>
  </si>
  <si>
    <t>E1104</t>
  </si>
  <si>
    <t>Zásuvka 230V povrchová montáž</t>
  </si>
  <si>
    <t>-1451696781</t>
  </si>
  <si>
    <t>E1105</t>
  </si>
  <si>
    <t>-2097048108</t>
  </si>
  <si>
    <t>E1114</t>
  </si>
  <si>
    <t>Zpožďovací relé, 1x16A, do inst.krabice</t>
  </si>
  <si>
    <t>-247394268</t>
  </si>
  <si>
    <t>E1115</t>
  </si>
  <si>
    <t>Montáž zpožďovacího relé</t>
  </si>
  <si>
    <t>2144003211</t>
  </si>
  <si>
    <t>E1130</t>
  </si>
  <si>
    <t>Napojení zařízení 230V</t>
  </si>
  <si>
    <t>908681469</t>
  </si>
  <si>
    <t>E1131</t>
  </si>
  <si>
    <t>Napojení zařízení 400V</t>
  </si>
  <si>
    <t>1130870630</t>
  </si>
  <si>
    <t>D4</t>
  </si>
  <si>
    <t>Kabely, kabelové trasy</t>
  </si>
  <si>
    <t>E1138</t>
  </si>
  <si>
    <t>CYKY 5x6</t>
  </si>
  <si>
    <t>445530821</t>
  </si>
  <si>
    <t>E1139</t>
  </si>
  <si>
    <t>Montáž kabelu 5x6</t>
  </si>
  <si>
    <t>-769404993</t>
  </si>
  <si>
    <t>E1144</t>
  </si>
  <si>
    <t>CYKY 3x2,5</t>
  </si>
  <si>
    <t>-1153795802</t>
  </si>
  <si>
    <t>E1145</t>
  </si>
  <si>
    <t>Montáž kabelu 3x2,5</t>
  </si>
  <si>
    <t>1243479970</t>
  </si>
  <si>
    <t>E1148</t>
  </si>
  <si>
    <t>CYKY 3x1,5</t>
  </si>
  <si>
    <t>-1002220081</t>
  </si>
  <si>
    <t>E1149</t>
  </si>
  <si>
    <t>Montáž kabelu CYKY 3x1,5</t>
  </si>
  <si>
    <t>-220189646</t>
  </si>
  <si>
    <t>E1162</t>
  </si>
  <si>
    <t>CY6 ZŽ</t>
  </si>
  <si>
    <t>1670415002</t>
  </si>
  <si>
    <t>E1163</t>
  </si>
  <si>
    <t>Montáž drátu CY6</t>
  </si>
  <si>
    <t>1703248136</t>
  </si>
  <si>
    <t>E1164</t>
  </si>
  <si>
    <t>Chránička DN25-32 vnitřní</t>
  </si>
  <si>
    <t>536695976</t>
  </si>
  <si>
    <t>E1165</t>
  </si>
  <si>
    <t>Montáž vnitřní chráničky do 32mm</t>
  </si>
  <si>
    <t>30438711</t>
  </si>
  <si>
    <t>E1170</t>
  </si>
  <si>
    <t>Kabelové příchytky plastové pro svazek kabelu</t>
  </si>
  <si>
    <t>1040809489</t>
  </si>
  <si>
    <t>E1171</t>
  </si>
  <si>
    <t>Montáž příchytky</t>
  </si>
  <si>
    <t>1147907726</t>
  </si>
  <si>
    <t>E1184</t>
  </si>
  <si>
    <t>Svorka pospojovací vč. pásky</t>
  </si>
  <si>
    <t>-102608447</t>
  </si>
  <si>
    <t>E1185</t>
  </si>
  <si>
    <t>Montáž pospojovací svorky</t>
  </si>
  <si>
    <t>-999902408</t>
  </si>
  <si>
    <t>D5</t>
  </si>
  <si>
    <t>E1189</t>
  </si>
  <si>
    <t>Demontáže stávajících rozvodů</t>
  </si>
  <si>
    <t>hod</t>
  </si>
  <si>
    <t>102361006</t>
  </si>
  <si>
    <t>E1190</t>
  </si>
  <si>
    <t>Sekání drážek včetně sádrování do 5x5cm</t>
  </si>
  <si>
    <t>bm</t>
  </si>
  <si>
    <t>-381011476</t>
  </si>
  <si>
    <t>E1191</t>
  </si>
  <si>
    <t>Drobný spojovací, podružný a instalační materiál</t>
  </si>
  <si>
    <t>-546638229</t>
  </si>
  <si>
    <t>E1192</t>
  </si>
  <si>
    <t>Montáž drobného spojovacího, podružného a instalačního materiálu</t>
  </si>
  <si>
    <t>-1232620252</t>
  </si>
  <si>
    <t>E1195</t>
  </si>
  <si>
    <t>Revize</t>
  </si>
  <si>
    <t>1991153313</t>
  </si>
  <si>
    <t>SLP - Slaboproud stravování</t>
  </si>
  <si>
    <t>D1 - EZS</t>
  </si>
  <si>
    <t>D2 - Datové rozvody</t>
  </si>
  <si>
    <t>D3 - Jednotný čas a zvonění</t>
  </si>
  <si>
    <t>D4 - Ostatní</t>
  </si>
  <si>
    <t>EZS</t>
  </si>
  <si>
    <t>E2109</t>
  </si>
  <si>
    <t>Chráničky do FX25</t>
  </si>
  <si>
    <t>1576014439</t>
  </si>
  <si>
    <t>E2110</t>
  </si>
  <si>
    <t>Montáž chráničky vnitřní FX25</t>
  </si>
  <si>
    <t>1899845719</t>
  </si>
  <si>
    <t>Datové rozvody</t>
  </si>
  <si>
    <t>E2026</t>
  </si>
  <si>
    <t>Switch 8 port 100/1000</t>
  </si>
  <si>
    <t>-1826215776</t>
  </si>
  <si>
    <t>E2027</t>
  </si>
  <si>
    <t>Montáž switche do stávající krabice</t>
  </si>
  <si>
    <t>-1426192688</t>
  </si>
  <si>
    <t>E2028</t>
  </si>
  <si>
    <t>Datová zásuvka dvojitá Cat 6a, pod omítku modulární kompl., barva bílá/šedá</t>
  </si>
  <si>
    <t>-782675068</t>
  </si>
  <si>
    <t>E2029</t>
  </si>
  <si>
    <t>Montáž dvojité datové zásuvky</t>
  </si>
  <si>
    <t>-560771595</t>
  </si>
  <si>
    <t>E2030</t>
  </si>
  <si>
    <t>Datová zásuvka dvojitá Cat 6a, na omítku</t>
  </si>
  <si>
    <t>1940258847</t>
  </si>
  <si>
    <t>E2031</t>
  </si>
  <si>
    <t>2124882390</t>
  </si>
  <si>
    <t>E2032</t>
  </si>
  <si>
    <t>Keystone  Cat 6a do patch panelu</t>
  </si>
  <si>
    <t>-1954994616</t>
  </si>
  <si>
    <t>E2033</t>
  </si>
  <si>
    <t>Ukončení kabelu na patchpanelu</t>
  </si>
  <si>
    <t>-231181490</t>
  </si>
  <si>
    <t>E2034</t>
  </si>
  <si>
    <t>Datová zásuvka jednoduchá Cat 6a, pod omítku modulární kompl., barva bílá/šedá</t>
  </si>
  <si>
    <t>-466698050</t>
  </si>
  <si>
    <t>E2035</t>
  </si>
  <si>
    <t>Montáž jednoduché datové zásuvky</t>
  </si>
  <si>
    <t>1613898703</t>
  </si>
  <si>
    <t>E2039</t>
  </si>
  <si>
    <t>Kabel FTP Cat6a</t>
  </si>
  <si>
    <t>581235105</t>
  </si>
  <si>
    <t>E2040</t>
  </si>
  <si>
    <t>Montáž kabelu FTP</t>
  </si>
  <si>
    <t>2084325793</t>
  </si>
  <si>
    <t>E2045</t>
  </si>
  <si>
    <t>Instalační krabice</t>
  </si>
  <si>
    <t>-14484156</t>
  </si>
  <si>
    <t>E2046</t>
  </si>
  <si>
    <t>Montáž inst.krabice</t>
  </si>
  <si>
    <t>11734910</t>
  </si>
  <si>
    <t>Jednotný čas a zvonění</t>
  </si>
  <si>
    <t>-2104355002</t>
  </si>
  <si>
    <t>2035367042</t>
  </si>
  <si>
    <t>E2103</t>
  </si>
  <si>
    <t>591669707</t>
  </si>
  <si>
    <t>E2104</t>
  </si>
  <si>
    <t>2133385512</t>
  </si>
  <si>
    <t>1787780897</t>
  </si>
  <si>
    <t>842900385</t>
  </si>
  <si>
    <t>E2117</t>
  </si>
  <si>
    <t>Pomocné zednické a montážní práce vč. prostupů</t>
  </si>
  <si>
    <t>-1250190097</t>
  </si>
  <si>
    <t>E2118</t>
  </si>
  <si>
    <t>-2037657351</t>
  </si>
  <si>
    <t>VZT - Vzduchotechnika</t>
  </si>
  <si>
    <t>D1 - VZDUCHOTECHNIKA</t>
  </si>
  <si>
    <t xml:space="preserve">    1 - Zařízení</t>
  </si>
  <si>
    <t xml:space="preserve">    2 - Potrubí a komponenty</t>
  </si>
  <si>
    <t xml:space="preserve">    D2 - Potrubí (k délce potrubí započítána přirážka 15%.)</t>
  </si>
  <si>
    <t xml:space="preserve">    D3 - Tvarovky</t>
  </si>
  <si>
    <t xml:space="preserve">    D4 - Klapky</t>
  </si>
  <si>
    <t xml:space="preserve">    D5 - Distribuční prvky - mřížky (vyústky) a příslušenství</t>
  </si>
  <si>
    <t xml:space="preserve">    D6 - Protidešťové koncové prvky</t>
  </si>
  <si>
    <t xml:space="preserve">    D7 - Protihlukové prvky</t>
  </si>
  <si>
    <t xml:space="preserve">    D8 - Izolace</t>
  </si>
  <si>
    <t xml:space="preserve">    D9 - Přefukové mřížky</t>
  </si>
  <si>
    <t xml:space="preserve">    3 - Regulace a elektro</t>
  </si>
  <si>
    <t xml:space="preserve">    4 - Ostatní</t>
  </si>
  <si>
    <t>VZDUCHOTECHNIKA</t>
  </si>
  <si>
    <t>Zařízení</t>
  </si>
  <si>
    <t>1.1</t>
  </si>
  <si>
    <t>VZT17 - Vzduchotechnická rekuperační jednotka (kategorie 500), podstropní, napájení 230V/50Hz, vestavěný teplovodní výměník, směšovací uzel UT, (podrobná specifikace v příloze č. P3 v tech. zprávě)</t>
  </si>
  <si>
    <t>-2039113092</t>
  </si>
  <si>
    <t>1.2</t>
  </si>
  <si>
    <t>Externí elektrický ohřívač (předehřev), do kruhového potrubí ⌀200mm, výkon 2,0 kW, napájení 230V/50Hz, napojitelný na regulaci vzt jednotky, (pro jmen. vzduchový výkon 500 m3/h)</t>
  </si>
  <si>
    <t>129062112</t>
  </si>
  <si>
    <t>1.3</t>
  </si>
  <si>
    <t>VZT20 - Axiální ventilátor stěnový, pro kruhové potrubí ⌀100mm, s nastavitelným časovým doběhem, napájení 230V/50Hz, materiál plast, barva bílá, včetně zpětné klapky</t>
  </si>
  <si>
    <t>-1492859872</t>
  </si>
  <si>
    <t>Potrubí a komponenty</t>
  </si>
  <si>
    <t>Potrubí (k délce potrubí započítána přirážka 15%.)</t>
  </si>
  <si>
    <t>2.1</t>
  </si>
  <si>
    <t>Kruhové potrubí z pozinkovaného plechu (spiro), ⌀100mm, 0% tvarovek, včetně kotvení</t>
  </si>
  <si>
    <t>334951045</t>
  </si>
  <si>
    <t>2.2</t>
  </si>
  <si>
    <t>Kruhové potrubí z pozinkovaného plechu (spiro), ⌀200mm, 10% tvarovek, včetně kotvení</t>
  </si>
  <si>
    <t>1866117401</t>
  </si>
  <si>
    <t>2.3</t>
  </si>
  <si>
    <t>Kruhové potrubí z pozinkovaného plechu (spiro), ⌀250mm, 10% tvarovek, včetně kotvení</t>
  </si>
  <si>
    <t>725773174</t>
  </si>
  <si>
    <t>2.4</t>
  </si>
  <si>
    <t>Flexibilní potrubí, s akustickou izolací pro útlum hluku, ⌀200mm</t>
  </si>
  <si>
    <t>-54968774</t>
  </si>
  <si>
    <t>2.5</t>
  </si>
  <si>
    <t>Flexibilní potrubí, s akustickou izolací pro útlum hluku, ⌀250mm</t>
  </si>
  <si>
    <t>1652535537</t>
  </si>
  <si>
    <t>Tvarovky</t>
  </si>
  <si>
    <t>2.6</t>
  </si>
  <si>
    <t>Přechodová tvarovka z hranatého na kruhové potrubí, rozměr 250x200/⌀200, pozink</t>
  </si>
  <si>
    <t>-1763834837</t>
  </si>
  <si>
    <t>2.7</t>
  </si>
  <si>
    <t>Přechodová tvarovka z hranatého na kruhové potrubí, rozměr 250x200/⌀250, pozink</t>
  </si>
  <si>
    <t>3180571</t>
  </si>
  <si>
    <t>2.8</t>
  </si>
  <si>
    <t>Přechodová tvarovka pro osazení hranaté žaluzie a napojení na kruhové potrubí, rozměr 160x160/⌀100, pozink</t>
  </si>
  <si>
    <t>1385640731</t>
  </si>
  <si>
    <t>2.9</t>
  </si>
  <si>
    <t>Přechodová tvarovka pro osazení hranaté žaluzie a napojení na kruhové potrubí, rozměr 350x350/⌀200, pozink</t>
  </si>
  <si>
    <t>-1280152864</t>
  </si>
  <si>
    <t>Klapky</t>
  </si>
  <si>
    <t>2.10</t>
  </si>
  <si>
    <t>Mechanická uzavírací klapka, do kruhového potrubí dimenze 200 mm, servo pohon 24V, s havarijní funkcí, materiál pozink</t>
  </si>
  <si>
    <t>-1310902456</t>
  </si>
  <si>
    <t>Distribuční prvky - mřížky (vyústky) a příslušenství</t>
  </si>
  <si>
    <t>2.11</t>
  </si>
  <si>
    <t>Přívodní mřížka 400x150 mm (hl. 60 mm), jednořadá, horizontální stavitelné lamely, regulovatelná-regulační ústrojí, materiál pozink, lak bílá barva, (osazení pomocí sedla)</t>
  </si>
  <si>
    <t>-934579604</t>
  </si>
  <si>
    <t>2.12</t>
  </si>
  <si>
    <t>Odvodní mřížka 400x150 mm (hl. 60 mm), jednořadá, horizontální stavitelné lamely, regulovatelná-regulační ústrojí, materiál pozink, lak bílá barva,  (osazení pomocí sedla)</t>
  </si>
  <si>
    <t>-1830728202</t>
  </si>
  <si>
    <t>2.13</t>
  </si>
  <si>
    <t>Hranaté sedlo pro osazení mřížky rozměru 400x150 mm na kruhové potrubí ⌀200 mm, materiál pozink</t>
  </si>
  <si>
    <t>614022243</t>
  </si>
  <si>
    <t>2.14</t>
  </si>
  <si>
    <t>Hranaté sedlo pro osazení mřížky rozměru 400x150 mm na kruhové potrubí ⌀250 mm, materiál pozink</t>
  </si>
  <si>
    <t>604587416</t>
  </si>
  <si>
    <t>D6</t>
  </si>
  <si>
    <t>Protidešťové koncové prvky</t>
  </si>
  <si>
    <t>2.15</t>
  </si>
  <si>
    <t>Protidešťová žaluzie výfuková, rozměr 160x160 mm, min. 65% voln. průtočné plochy, horizontální lamely, ochranná síťka, pozink, lakování v barvě fasády</t>
  </si>
  <si>
    <t>-1340678908</t>
  </si>
  <si>
    <t>2.16</t>
  </si>
  <si>
    <t>(PZ2) Protidešťová žaluzie výfuková, rozměr 350x350 mm, min. 65% voln. průtočné plochy, horizontální lamely, ochranná síťka, pozink, lakování v barvě fasády</t>
  </si>
  <si>
    <t>1040007774</t>
  </si>
  <si>
    <t>2.17</t>
  </si>
  <si>
    <t>(PZ1) Protidešťová žaluzie sací, rozměr 350x350 mm, min. 65% voln. průtočné plochy, horizontální lamely, ochranná síťka, pozink, lakování v barvě fasády</t>
  </si>
  <si>
    <t>636182806</t>
  </si>
  <si>
    <t>D7</t>
  </si>
  <si>
    <t>Protihlukové prvky</t>
  </si>
  <si>
    <t>2.18</t>
  </si>
  <si>
    <t>Tlumič hluku kruhový, průměr 200 mm, délka 1000 mm, mateiál pozink</t>
  </si>
  <si>
    <t>1083231835</t>
  </si>
  <si>
    <t>2.19</t>
  </si>
  <si>
    <t>Tlumič hluku kruhový, průměr 250 mm, délka 1500 mm, mateiál pozink</t>
  </si>
  <si>
    <t>-88777902</t>
  </si>
  <si>
    <t>D8</t>
  </si>
  <si>
    <t>Izolace</t>
  </si>
  <si>
    <t>2.20</t>
  </si>
  <si>
    <t>Tepelná izolace z minerální vlny s vnější hliníkovou vrstvou, pro kruhové potrubí, tl. 50 mm, (pro sání a výfuk)</t>
  </si>
  <si>
    <t>-1525420575</t>
  </si>
  <si>
    <t>D9</t>
  </si>
  <si>
    <t>Přefukové mřížky</t>
  </si>
  <si>
    <t>2.21</t>
  </si>
  <si>
    <t>Stěnová mřížka přefuková, rozměr 800x200 mm (hl.40 mm), jednořadá, horizontální pevné lamely, volná průtočná plocha min. 0,069m2, s instalačním rámečkem, materiál hliník, lak bílá barva</t>
  </si>
  <si>
    <t>-1703551485</t>
  </si>
  <si>
    <t>Regulace a elektro</t>
  </si>
  <si>
    <t>3.1</t>
  </si>
  <si>
    <t>Čidlo CO2 prostorové, pro montáž na zeď, řídící signál 10V</t>
  </si>
  <si>
    <t>-273814024</t>
  </si>
  <si>
    <t>3.2</t>
  </si>
  <si>
    <t>Čidlo teploty prostorové, pro montáž na zeď, řídící signál 10V</t>
  </si>
  <si>
    <t>-1355875062</t>
  </si>
  <si>
    <t>4.1</t>
  </si>
  <si>
    <t>Doprava materiálu, přesun materiálu</t>
  </si>
  <si>
    <t>kpl</t>
  </si>
  <si>
    <t>1919473694</t>
  </si>
  <si>
    <t>4.2</t>
  </si>
  <si>
    <t>Stavební přípomoce, provedení prostupů pro potrubí ve svislých a vodorovných konstrukcích, vč. zapravení konstrukcí po instalaci</t>
  </si>
  <si>
    <t>-704479056</t>
  </si>
  <si>
    <t>4.3</t>
  </si>
  <si>
    <t>Zkoušky systému, uvedení do provozu, předávací protokoly</t>
  </si>
  <si>
    <t>-1822963592</t>
  </si>
  <si>
    <t>4.4</t>
  </si>
  <si>
    <t>Zaregulování všech ditribučních prvků a klapek, zaregulování celého systému VZT</t>
  </si>
  <si>
    <t>-685072678</t>
  </si>
  <si>
    <t>4.5</t>
  </si>
  <si>
    <t>Provedení kotvení potrubí, závěsy, ocelové pomocné konstrukce</t>
  </si>
  <si>
    <t>-304946694</t>
  </si>
  <si>
    <t>4.6</t>
  </si>
  <si>
    <t>Montáž tepelné izolace na potrubí</t>
  </si>
  <si>
    <t>-1299090269</t>
  </si>
  <si>
    <t>4.7</t>
  </si>
  <si>
    <t>-365363901</t>
  </si>
  <si>
    <t>4.8</t>
  </si>
  <si>
    <t>Zaškolení obsluhy</t>
  </si>
  <si>
    <t>2124466628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</si>
</sst>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43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ROUND(AG104,2)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44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45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46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47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48</v>
      </c>
      <c r="E32" s="49"/>
      <c r="F32" s="32" t="s">
        <v>49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ROUND(AZ94+SUM(CD104:CD108),2)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ROUND(AV94+SUM(BY104:BY108),2)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50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ROUND(BA94+SUM(CE104:CE108),2)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ROUND(AW94+SUM(BZ104:BZ108),2)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51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ROUND(BB94+SUM(CF104:CF108),2)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52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ROUND(BC94+SUM(CG104:CG108),2)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53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ROUND(BD94+SUM(CH104:CH108),2)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54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55</v>
      </c>
      <c r="U38" s="56"/>
      <c r="V38" s="56"/>
      <c r="W38" s="56"/>
      <c r="X38" s="58" t="s">
        <v>56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58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60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59</v>
      </c>
      <c r="AI60" s="45"/>
      <c r="AJ60" s="45"/>
      <c r="AK60" s="45"/>
      <c r="AL60" s="45"/>
      <c r="AM60" s="66" t="s">
        <v>60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61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62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59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60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59</v>
      </c>
      <c r="AI75" s="45"/>
      <c r="AJ75" s="45"/>
      <c r="AK75" s="45"/>
      <c r="AL75" s="45"/>
      <c r="AM75" s="66" t="s">
        <v>60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63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ZSORLIKUCH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Energetické úspory objekt ZŠ Orlí v Liberci, č.p.140 - REVIZE R1 - 01/2023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p.p.č.1612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24</v>
      </c>
      <c r="AJ87" s="42"/>
      <c r="AK87" s="42"/>
      <c r="AL87" s="42"/>
      <c r="AM87" s="81" t="str">
        <f>IF(AN8="","",AN8)</f>
        <v>26.1.2023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26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Statutární město Liberec, Nám. Dr.E.Beneše 1,46059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34</v>
      </c>
      <c r="AJ89" s="42"/>
      <c r="AK89" s="42"/>
      <c r="AL89" s="42"/>
      <c r="AM89" s="82" t="str">
        <f>IF(E17="","",E17)</f>
        <v>FS Vision, s.r.o., Liberec</v>
      </c>
      <c r="AN89" s="73"/>
      <c r="AO89" s="73"/>
      <c r="AP89" s="73"/>
      <c r="AQ89" s="42"/>
      <c r="AR89" s="43"/>
      <c r="AS89" s="83" t="s">
        <v>64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32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38</v>
      </c>
      <c r="AJ90" s="42"/>
      <c r="AK90" s="42"/>
      <c r="AL90" s="42"/>
      <c r="AM90" s="82" t="str">
        <f>IF(E20="","",E20)</f>
        <v>Ing.Jaroslav Šíma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65</v>
      </c>
      <c r="D92" s="96"/>
      <c r="E92" s="96"/>
      <c r="F92" s="96"/>
      <c r="G92" s="96"/>
      <c r="H92" s="97"/>
      <c r="I92" s="98" t="s">
        <v>66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67</v>
      </c>
      <c r="AH92" s="96"/>
      <c r="AI92" s="96"/>
      <c r="AJ92" s="96"/>
      <c r="AK92" s="96"/>
      <c r="AL92" s="96"/>
      <c r="AM92" s="96"/>
      <c r="AN92" s="98" t="s">
        <v>68</v>
      </c>
      <c r="AO92" s="96"/>
      <c r="AP92" s="100"/>
      <c r="AQ92" s="101" t="s">
        <v>69</v>
      </c>
      <c r="AR92" s="43"/>
      <c r="AS92" s="102" t="s">
        <v>70</v>
      </c>
      <c r="AT92" s="103" t="s">
        <v>71</v>
      </c>
      <c r="AU92" s="103" t="s">
        <v>72</v>
      </c>
      <c r="AV92" s="103" t="s">
        <v>73</v>
      </c>
      <c r="AW92" s="103" t="s">
        <v>74</v>
      </c>
      <c r="AX92" s="103" t="s">
        <v>75</v>
      </c>
      <c r="AY92" s="103" t="s">
        <v>76</v>
      </c>
      <c r="AZ92" s="103" t="s">
        <v>77</v>
      </c>
      <c r="BA92" s="103" t="s">
        <v>78</v>
      </c>
      <c r="BB92" s="103" t="s">
        <v>79</v>
      </c>
      <c r="BC92" s="103" t="s">
        <v>80</v>
      </c>
      <c r="BD92" s="104" t="s">
        <v>81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82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ROUND(AS95,2)</f>
        <v>0</v>
      </c>
      <c r="AT94" s="116">
        <f>ROUND(SUM(AV94:AW94),2)</f>
        <v>0</v>
      </c>
      <c r="AU94" s="117">
        <f>ROUND(AU95,5)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ROUND(AZ95,2)</f>
        <v>0</v>
      </c>
      <c r="BA94" s="116">
        <f>ROUND(BA95,2)</f>
        <v>0</v>
      </c>
      <c r="BB94" s="116">
        <f>ROUND(BB95,2)</f>
        <v>0</v>
      </c>
      <c r="BC94" s="116">
        <f>ROUND(BC95,2)</f>
        <v>0</v>
      </c>
      <c r="BD94" s="118">
        <f>ROUND(BD95,2)</f>
        <v>0</v>
      </c>
      <c r="BE94" s="6"/>
      <c r="BS94" s="119" t="s">
        <v>83</v>
      </c>
      <c r="BT94" s="119" t="s">
        <v>84</v>
      </c>
      <c r="BU94" s="120" t="s">
        <v>85</v>
      </c>
      <c r="BV94" s="119" t="s">
        <v>86</v>
      </c>
      <c r="BW94" s="119" t="s">
        <v>5</v>
      </c>
      <c r="BX94" s="119" t="s">
        <v>87</v>
      </c>
      <c r="CL94" s="119" t="s">
        <v>19</v>
      </c>
    </row>
    <row r="95" spans="1:91" s="7" customFormat="1" ht="16.5" customHeight="1">
      <c r="A95" s="7"/>
      <c r="B95" s="121"/>
      <c r="C95" s="122"/>
      <c r="D95" s="123" t="s">
        <v>88</v>
      </c>
      <c r="E95" s="123"/>
      <c r="F95" s="123"/>
      <c r="G95" s="123"/>
      <c r="H95" s="123"/>
      <c r="I95" s="124"/>
      <c r="J95" s="123" t="s">
        <v>89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ROUND(AG96+SUM(AG97:AG99)+AG102,2)</f>
        <v>0</v>
      </c>
      <c r="AH95" s="124"/>
      <c r="AI95" s="124"/>
      <c r="AJ95" s="124"/>
      <c r="AK95" s="124"/>
      <c r="AL95" s="124"/>
      <c r="AM95" s="124"/>
      <c r="AN95" s="126">
        <f>SUM(AG95,AT95)</f>
        <v>0</v>
      </c>
      <c r="AO95" s="124"/>
      <c r="AP95" s="124"/>
      <c r="AQ95" s="127" t="s">
        <v>90</v>
      </c>
      <c r="AR95" s="128"/>
      <c r="AS95" s="129">
        <f>ROUND(AS96+SUM(AS97:AS99)+AS102,2)</f>
        <v>0</v>
      </c>
      <c r="AT95" s="130">
        <f>ROUND(SUM(AV95:AW95),2)</f>
        <v>0</v>
      </c>
      <c r="AU95" s="131">
        <f>ROUND(AU96+SUM(AU97:AU99)+AU102,5)</f>
        <v>0</v>
      </c>
      <c r="AV95" s="130">
        <f>ROUND(AZ95*L32,2)</f>
        <v>0</v>
      </c>
      <c r="AW95" s="130">
        <f>ROUND(BA95*L33,2)</f>
        <v>0</v>
      </c>
      <c r="AX95" s="130">
        <f>ROUND(BB95*L32,2)</f>
        <v>0</v>
      </c>
      <c r="AY95" s="130">
        <f>ROUND(BC95*L33,2)</f>
        <v>0</v>
      </c>
      <c r="AZ95" s="130">
        <f>ROUND(AZ96+SUM(AZ97:AZ99)+AZ102,2)</f>
        <v>0</v>
      </c>
      <c r="BA95" s="130">
        <f>ROUND(BA96+SUM(BA97:BA99)+BA102,2)</f>
        <v>0</v>
      </c>
      <c r="BB95" s="130">
        <f>ROUND(BB96+SUM(BB97:BB99)+BB102,2)</f>
        <v>0</v>
      </c>
      <c r="BC95" s="130">
        <f>ROUND(BC96+SUM(BC97:BC99)+BC102,2)</f>
        <v>0</v>
      </c>
      <c r="BD95" s="132">
        <f>ROUND(BD96+SUM(BD97:BD99)+BD102,2)</f>
        <v>0</v>
      </c>
      <c r="BE95" s="7"/>
      <c r="BS95" s="133" t="s">
        <v>83</v>
      </c>
      <c r="BT95" s="133" t="s">
        <v>91</v>
      </c>
      <c r="BU95" s="133" t="s">
        <v>85</v>
      </c>
      <c r="BV95" s="133" t="s">
        <v>86</v>
      </c>
      <c r="BW95" s="133" t="s">
        <v>92</v>
      </c>
      <c r="BX95" s="133" t="s">
        <v>5</v>
      </c>
      <c r="CL95" s="133" t="s">
        <v>19</v>
      </c>
      <c r="CM95" s="133" t="s">
        <v>93</v>
      </c>
    </row>
    <row r="96" spans="1:90" s="4" customFormat="1" ht="16.5" customHeight="1">
      <c r="A96" s="134" t="s">
        <v>94</v>
      </c>
      <c r="B96" s="72"/>
      <c r="C96" s="135"/>
      <c r="D96" s="135"/>
      <c r="E96" s="136" t="s">
        <v>95</v>
      </c>
      <c r="F96" s="136"/>
      <c r="G96" s="136"/>
      <c r="H96" s="136"/>
      <c r="I96" s="136"/>
      <c r="J96" s="135"/>
      <c r="K96" s="136" t="s">
        <v>89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'STAV - Stavební úpravy ob...'!J34</f>
        <v>0</v>
      </c>
      <c r="AH96" s="135"/>
      <c r="AI96" s="135"/>
      <c r="AJ96" s="135"/>
      <c r="AK96" s="135"/>
      <c r="AL96" s="135"/>
      <c r="AM96" s="135"/>
      <c r="AN96" s="137">
        <f>SUM(AG96,AT96)</f>
        <v>0</v>
      </c>
      <c r="AO96" s="135"/>
      <c r="AP96" s="135"/>
      <c r="AQ96" s="138" t="s">
        <v>96</v>
      </c>
      <c r="AR96" s="74"/>
      <c r="AS96" s="139">
        <v>0</v>
      </c>
      <c r="AT96" s="140">
        <f>ROUND(SUM(AV96:AW96),2)</f>
        <v>0</v>
      </c>
      <c r="AU96" s="141">
        <f>'STAV - Stavební úpravy ob...'!P154</f>
        <v>0</v>
      </c>
      <c r="AV96" s="140">
        <f>'STAV - Stavební úpravy ob...'!J37</f>
        <v>0</v>
      </c>
      <c r="AW96" s="140">
        <f>'STAV - Stavební úpravy ob...'!J38</f>
        <v>0</v>
      </c>
      <c r="AX96" s="140">
        <f>'STAV - Stavební úpravy ob...'!J39</f>
        <v>0</v>
      </c>
      <c r="AY96" s="140">
        <f>'STAV - Stavební úpravy ob...'!J40</f>
        <v>0</v>
      </c>
      <c r="AZ96" s="140">
        <f>'STAV - Stavební úpravy ob...'!F37</f>
        <v>0</v>
      </c>
      <c r="BA96" s="140">
        <f>'STAV - Stavební úpravy ob...'!F38</f>
        <v>0</v>
      </c>
      <c r="BB96" s="140">
        <f>'STAV - Stavební úpravy ob...'!F39</f>
        <v>0</v>
      </c>
      <c r="BC96" s="140">
        <f>'STAV - Stavební úpravy ob...'!F40</f>
        <v>0</v>
      </c>
      <c r="BD96" s="142">
        <f>'STAV - Stavební úpravy ob...'!F41</f>
        <v>0</v>
      </c>
      <c r="BE96" s="4"/>
      <c r="BT96" s="143" t="s">
        <v>93</v>
      </c>
      <c r="BV96" s="143" t="s">
        <v>86</v>
      </c>
      <c r="BW96" s="143" t="s">
        <v>97</v>
      </c>
      <c r="BX96" s="143" t="s">
        <v>92</v>
      </c>
      <c r="CL96" s="143" t="s">
        <v>19</v>
      </c>
    </row>
    <row r="97" spans="1:90" s="4" customFormat="1" ht="16.5" customHeight="1">
      <c r="A97" s="134" t="s">
        <v>94</v>
      </c>
      <c r="B97" s="72"/>
      <c r="C97" s="135"/>
      <c r="D97" s="135"/>
      <c r="E97" s="136" t="s">
        <v>98</v>
      </c>
      <c r="F97" s="136"/>
      <c r="G97" s="136"/>
      <c r="H97" s="136"/>
      <c r="I97" s="136"/>
      <c r="J97" s="135"/>
      <c r="K97" s="136" t="s">
        <v>99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'ÚT - Ústřední vytápění'!J34</f>
        <v>0</v>
      </c>
      <c r="AH97" s="135"/>
      <c r="AI97" s="135"/>
      <c r="AJ97" s="135"/>
      <c r="AK97" s="135"/>
      <c r="AL97" s="135"/>
      <c r="AM97" s="135"/>
      <c r="AN97" s="137">
        <f>SUM(AG97,AT97)</f>
        <v>0</v>
      </c>
      <c r="AO97" s="135"/>
      <c r="AP97" s="135"/>
      <c r="AQ97" s="138" t="s">
        <v>96</v>
      </c>
      <c r="AR97" s="74"/>
      <c r="AS97" s="139">
        <v>0</v>
      </c>
      <c r="AT97" s="140">
        <f>ROUND(SUM(AV97:AW97),2)</f>
        <v>0</v>
      </c>
      <c r="AU97" s="141">
        <f>'ÚT - Ústřední vytápění'!P139</f>
        <v>0</v>
      </c>
      <c r="AV97" s="140">
        <f>'ÚT - Ústřední vytápění'!J37</f>
        <v>0</v>
      </c>
      <c r="AW97" s="140">
        <f>'ÚT - Ústřední vytápění'!J38</f>
        <v>0</v>
      </c>
      <c r="AX97" s="140">
        <f>'ÚT - Ústřední vytápění'!J39</f>
        <v>0</v>
      </c>
      <c r="AY97" s="140">
        <f>'ÚT - Ústřední vytápění'!J40</f>
        <v>0</v>
      </c>
      <c r="AZ97" s="140">
        <f>'ÚT - Ústřední vytápění'!F37</f>
        <v>0</v>
      </c>
      <c r="BA97" s="140">
        <f>'ÚT - Ústřední vytápění'!F38</f>
        <v>0</v>
      </c>
      <c r="BB97" s="140">
        <f>'ÚT - Ústřední vytápění'!F39</f>
        <v>0</v>
      </c>
      <c r="BC97" s="140">
        <f>'ÚT - Ústřední vytápění'!F40</f>
        <v>0</v>
      </c>
      <c r="BD97" s="142">
        <f>'ÚT - Ústřední vytápění'!F41</f>
        <v>0</v>
      </c>
      <c r="BE97" s="4"/>
      <c r="BT97" s="143" t="s">
        <v>93</v>
      </c>
      <c r="BV97" s="143" t="s">
        <v>86</v>
      </c>
      <c r="BW97" s="143" t="s">
        <v>100</v>
      </c>
      <c r="BX97" s="143" t="s">
        <v>92</v>
      </c>
      <c r="CL97" s="143" t="s">
        <v>1</v>
      </c>
    </row>
    <row r="98" spans="1:90" s="4" customFormat="1" ht="16.5" customHeight="1">
      <c r="A98" s="134" t="s">
        <v>94</v>
      </c>
      <c r="B98" s="72"/>
      <c r="C98" s="135"/>
      <c r="D98" s="135"/>
      <c r="E98" s="136" t="s">
        <v>101</v>
      </c>
      <c r="F98" s="136"/>
      <c r="G98" s="136"/>
      <c r="H98" s="136"/>
      <c r="I98" s="136"/>
      <c r="J98" s="135"/>
      <c r="K98" s="136" t="s">
        <v>102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'ZTI - Zdravotně - technic...'!J34</f>
        <v>0</v>
      </c>
      <c r="AH98" s="135"/>
      <c r="AI98" s="135"/>
      <c r="AJ98" s="135"/>
      <c r="AK98" s="135"/>
      <c r="AL98" s="135"/>
      <c r="AM98" s="135"/>
      <c r="AN98" s="137">
        <f>SUM(AG98,AT98)</f>
        <v>0</v>
      </c>
      <c r="AO98" s="135"/>
      <c r="AP98" s="135"/>
      <c r="AQ98" s="138" t="s">
        <v>96</v>
      </c>
      <c r="AR98" s="74"/>
      <c r="AS98" s="139">
        <v>0</v>
      </c>
      <c r="AT98" s="140">
        <f>ROUND(SUM(AV98:AW98),2)</f>
        <v>0</v>
      </c>
      <c r="AU98" s="141">
        <f>'ZTI - Zdravotně - technic...'!P134</f>
        <v>0</v>
      </c>
      <c r="AV98" s="140">
        <f>'ZTI - Zdravotně - technic...'!J37</f>
        <v>0</v>
      </c>
      <c r="AW98" s="140">
        <f>'ZTI - Zdravotně - technic...'!J38</f>
        <v>0</v>
      </c>
      <c r="AX98" s="140">
        <f>'ZTI - Zdravotně - technic...'!J39</f>
        <v>0</v>
      </c>
      <c r="AY98" s="140">
        <f>'ZTI - Zdravotně - technic...'!J40</f>
        <v>0</v>
      </c>
      <c r="AZ98" s="140">
        <f>'ZTI - Zdravotně - technic...'!F37</f>
        <v>0</v>
      </c>
      <c r="BA98" s="140">
        <f>'ZTI - Zdravotně - technic...'!F38</f>
        <v>0</v>
      </c>
      <c r="BB98" s="140">
        <f>'ZTI - Zdravotně - technic...'!F39</f>
        <v>0</v>
      </c>
      <c r="BC98" s="140">
        <f>'ZTI - Zdravotně - technic...'!F40</f>
        <v>0</v>
      </c>
      <c r="BD98" s="142">
        <f>'ZTI - Zdravotně - technic...'!F41</f>
        <v>0</v>
      </c>
      <c r="BE98" s="4"/>
      <c r="BT98" s="143" t="s">
        <v>93</v>
      </c>
      <c r="BV98" s="143" t="s">
        <v>86</v>
      </c>
      <c r="BW98" s="143" t="s">
        <v>103</v>
      </c>
      <c r="BX98" s="143" t="s">
        <v>92</v>
      </c>
      <c r="CL98" s="143" t="s">
        <v>1</v>
      </c>
    </row>
    <row r="99" spans="1:90" s="4" customFormat="1" ht="23.25" customHeight="1">
      <c r="A99" s="4"/>
      <c r="B99" s="72"/>
      <c r="C99" s="135"/>
      <c r="D99" s="135"/>
      <c r="E99" s="136" t="s">
        <v>104</v>
      </c>
      <c r="F99" s="136"/>
      <c r="G99" s="136"/>
      <c r="H99" s="136"/>
      <c r="I99" s="136"/>
      <c r="J99" s="135"/>
      <c r="K99" s="136" t="s">
        <v>105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44">
        <f>ROUND(SUM(AG100:AG101),2)</f>
        <v>0</v>
      </c>
      <c r="AH99" s="135"/>
      <c r="AI99" s="135"/>
      <c r="AJ99" s="135"/>
      <c r="AK99" s="135"/>
      <c r="AL99" s="135"/>
      <c r="AM99" s="135"/>
      <c r="AN99" s="137">
        <f>SUM(AG99,AT99)</f>
        <v>0</v>
      </c>
      <c r="AO99" s="135"/>
      <c r="AP99" s="135"/>
      <c r="AQ99" s="138" t="s">
        <v>96</v>
      </c>
      <c r="AR99" s="74"/>
      <c r="AS99" s="139">
        <f>ROUND(SUM(AS100:AS101),2)</f>
        <v>0</v>
      </c>
      <c r="AT99" s="140">
        <f>ROUND(SUM(AV99:AW99),2)</f>
        <v>0</v>
      </c>
      <c r="AU99" s="141">
        <f>ROUND(SUM(AU100:AU101),5)</f>
        <v>0</v>
      </c>
      <c r="AV99" s="140">
        <f>ROUND(AZ99*L32,2)</f>
        <v>0</v>
      </c>
      <c r="AW99" s="140">
        <f>ROUND(BA99*L33,2)</f>
        <v>0</v>
      </c>
      <c r="AX99" s="140">
        <f>ROUND(BB99*L32,2)</f>
        <v>0</v>
      </c>
      <c r="AY99" s="140">
        <f>ROUND(BC99*L33,2)</f>
        <v>0</v>
      </c>
      <c r="AZ99" s="140">
        <f>ROUND(SUM(AZ100:AZ101),2)</f>
        <v>0</v>
      </c>
      <c r="BA99" s="140">
        <f>ROUND(SUM(BA100:BA101),2)</f>
        <v>0</v>
      </c>
      <c r="BB99" s="140">
        <f>ROUND(SUM(BB100:BB101),2)</f>
        <v>0</v>
      </c>
      <c r="BC99" s="140">
        <f>ROUND(SUM(BC100:BC101),2)</f>
        <v>0</v>
      </c>
      <c r="BD99" s="142">
        <f>ROUND(SUM(BD100:BD101),2)</f>
        <v>0</v>
      </c>
      <c r="BE99" s="4"/>
      <c r="BS99" s="143" t="s">
        <v>83</v>
      </c>
      <c r="BT99" s="143" t="s">
        <v>93</v>
      </c>
      <c r="BU99" s="143" t="s">
        <v>85</v>
      </c>
      <c r="BV99" s="143" t="s">
        <v>86</v>
      </c>
      <c r="BW99" s="143" t="s">
        <v>106</v>
      </c>
      <c r="BX99" s="143" t="s">
        <v>92</v>
      </c>
      <c r="CL99" s="143" t="s">
        <v>1</v>
      </c>
    </row>
    <row r="100" spans="1:90" s="4" customFormat="1" ht="16.5" customHeight="1">
      <c r="A100" s="134" t="s">
        <v>94</v>
      </c>
      <c r="B100" s="72"/>
      <c r="C100" s="135"/>
      <c r="D100" s="135"/>
      <c r="E100" s="135"/>
      <c r="F100" s="136" t="s">
        <v>107</v>
      </c>
      <c r="G100" s="136"/>
      <c r="H100" s="136"/>
      <c r="I100" s="136"/>
      <c r="J100" s="136"/>
      <c r="K100" s="135"/>
      <c r="L100" s="136" t="s">
        <v>108</v>
      </c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7">
        <f>'EI - Silnoproud stravování'!J36</f>
        <v>0</v>
      </c>
      <c r="AH100" s="135"/>
      <c r="AI100" s="135"/>
      <c r="AJ100" s="135"/>
      <c r="AK100" s="135"/>
      <c r="AL100" s="135"/>
      <c r="AM100" s="135"/>
      <c r="AN100" s="137">
        <f>SUM(AG100,AT100)</f>
        <v>0</v>
      </c>
      <c r="AO100" s="135"/>
      <c r="AP100" s="135"/>
      <c r="AQ100" s="138" t="s">
        <v>96</v>
      </c>
      <c r="AR100" s="74"/>
      <c r="AS100" s="139">
        <v>0</v>
      </c>
      <c r="AT100" s="140">
        <f>ROUND(SUM(AV100:AW100),2)</f>
        <v>0</v>
      </c>
      <c r="AU100" s="141">
        <f>'EI - Silnoproud stravování'!P139</f>
        <v>0</v>
      </c>
      <c r="AV100" s="140">
        <f>'EI - Silnoproud stravování'!J39</f>
        <v>0</v>
      </c>
      <c r="AW100" s="140">
        <f>'EI - Silnoproud stravování'!J40</f>
        <v>0</v>
      </c>
      <c r="AX100" s="140">
        <f>'EI - Silnoproud stravování'!J41</f>
        <v>0</v>
      </c>
      <c r="AY100" s="140">
        <f>'EI - Silnoproud stravování'!J42</f>
        <v>0</v>
      </c>
      <c r="AZ100" s="140">
        <f>'EI - Silnoproud stravování'!F39</f>
        <v>0</v>
      </c>
      <c r="BA100" s="140">
        <f>'EI - Silnoproud stravování'!F40</f>
        <v>0</v>
      </c>
      <c r="BB100" s="140">
        <f>'EI - Silnoproud stravování'!F41</f>
        <v>0</v>
      </c>
      <c r="BC100" s="140">
        <f>'EI - Silnoproud stravování'!F42</f>
        <v>0</v>
      </c>
      <c r="BD100" s="142">
        <f>'EI - Silnoproud stravování'!F43</f>
        <v>0</v>
      </c>
      <c r="BE100" s="4"/>
      <c r="BT100" s="143" t="s">
        <v>109</v>
      </c>
      <c r="BV100" s="143" t="s">
        <v>86</v>
      </c>
      <c r="BW100" s="143" t="s">
        <v>110</v>
      </c>
      <c r="BX100" s="143" t="s">
        <v>106</v>
      </c>
      <c r="CL100" s="143" t="s">
        <v>1</v>
      </c>
    </row>
    <row r="101" spans="1:90" s="4" customFormat="1" ht="16.5" customHeight="1">
      <c r="A101" s="134" t="s">
        <v>94</v>
      </c>
      <c r="B101" s="72"/>
      <c r="C101" s="135"/>
      <c r="D101" s="135"/>
      <c r="E101" s="135"/>
      <c r="F101" s="136" t="s">
        <v>111</v>
      </c>
      <c r="G101" s="136"/>
      <c r="H101" s="136"/>
      <c r="I101" s="136"/>
      <c r="J101" s="136"/>
      <c r="K101" s="135"/>
      <c r="L101" s="136" t="s">
        <v>112</v>
      </c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7">
        <f>'SLP - Slaboproud stravování'!J36</f>
        <v>0</v>
      </c>
      <c r="AH101" s="135"/>
      <c r="AI101" s="135"/>
      <c r="AJ101" s="135"/>
      <c r="AK101" s="135"/>
      <c r="AL101" s="135"/>
      <c r="AM101" s="135"/>
      <c r="AN101" s="137">
        <f>SUM(AG101,AT101)</f>
        <v>0</v>
      </c>
      <c r="AO101" s="135"/>
      <c r="AP101" s="135"/>
      <c r="AQ101" s="138" t="s">
        <v>96</v>
      </c>
      <c r="AR101" s="74"/>
      <c r="AS101" s="139">
        <v>0</v>
      </c>
      <c r="AT101" s="140">
        <f>ROUND(SUM(AV101:AW101),2)</f>
        <v>0</v>
      </c>
      <c r="AU101" s="141">
        <f>'SLP - Slaboproud stravování'!P138</f>
        <v>0</v>
      </c>
      <c r="AV101" s="140">
        <f>'SLP - Slaboproud stravování'!J39</f>
        <v>0</v>
      </c>
      <c r="AW101" s="140">
        <f>'SLP - Slaboproud stravování'!J40</f>
        <v>0</v>
      </c>
      <c r="AX101" s="140">
        <f>'SLP - Slaboproud stravování'!J41</f>
        <v>0</v>
      </c>
      <c r="AY101" s="140">
        <f>'SLP - Slaboproud stravování'!J42</f>
        <v>0</v>
      </c>
      <c r="AZ101" s="140">
        <f>'SLP - Slaboproud stravování'!F39</f>
        <v>0</v>
      </c>
      <c r="BA101" s="140">
        <f>'SLP - Slaboproud stravování'!F40</f>
        <v>0</v>
      </c>
      <c r="BB101" s="140">
        <f>'SLP - Slaboproud stravování'!F41</f>
        <v>0</v>
      </c>
      <c r="BC101" s="140">
        <f>'SLP - Slaboproud stravování'!F42</f>
        <v>0</v>
      </c>
      <c r="BD101" s="142">
        <f>'SLP - Slaboproud stravování'!F43</f>
        <v>0</v>
      </c>
      <c r="BE101" s="4"/>
      <c r="BT101" s="143" t="s">
        <v>109</v>
      </c>
      <c r="BV101" s="143" t="s">
        <v>86</v>
      </c>
      <c r="BW101" s="143" t="s">
        <v>113</v>
      </c>
      <c r="BX101" s="143" t="s">
        <v>106</v>
      </c>
      <c r="CL101" s="143" t="s">
        <v>1</v>
      </c>
    </row>
    <row r="102" spans="1:90" s="4" customFormat="1" ht="16.5" customHeight="1">
      <c r="A102" s="134" t="s">
        <v>94</v>
      </c>
      <c r="B102" s="72"/>
      <c r="C102" s="135"/>
      <c r="D102" s="135"/>
      <c r="E102" s="136" t="s">
        <v>114</v>
      </c>
      <c r="F102" s="136"/>
      <c r="G102" s="136"/>
      <c r="H102" s="136"/>
      <c r="I102" s="136"/>
      <c r="J102" s="135"/>
      <c r="K102" s="136" t="s">
        <v>115</v>
      </c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7">
        <f>'VZT - Vzduchotechnika'!J34</f>
        <v>0</v>
      </c>
      <c r="AH102" s="135"/>
      <c r="AI102" s="135"/>
      <c r="AJ102" s="135"/>
      <c r="AK102" s="135"/>
      <c r="AL102" s="135"/>
      <c r="AM102" s="135"/>
      <c r="AN102" s="137">
        <f>SUM(AG102,AT102)</f>
        <v>0</v>
      </c>
      <c r="AO102" s="135"/>
      <c r="AP102" s="135"/>
      <c r="AQ102" s="138" t="s">
        <v>96</v>
      </c>
      <c r="AR102" s="74"/>
      <c r="AS102" s="145">
        <v>0</v>
      </c>
      <c r="AT102" s="146">
        <f>ROUND(SUM(AV102:AW102),2)</f>
        <v>0</v>
      </c>
      <c r="AU102" s="147">
        <f>'VZT - Vzduchotechnika'!P143</f>
        <v>0</v>
      </c>
      <c r="AV102" s="146">
        <f>'VZT - Vzduchotechnika'!J37</f>
        <v>0</v>
      </c>
      <c r="AW102" s="146">
        <f>'VZT - Vzduchotechnika'!J38</f>
        <v>0</v>
      </c>
      <c r="AX102" s="146">
        <f>'VZT - Vzduchotechnika'!J39</f>
        <v>0</v>
      </c>
      <c r="AY102" s="146">
        <f>'VZT - Vzduchotechnika'!J40</f>
        <v>0</v>
      </c>
      <c r="AZ102" s="146">
        <f>'VZT - Vzduchotechnika'!F37</f>
        <v>0</v>
      </c>
      <c r="BA102" s="146">
        <f>'VZT - Vzduchotechnika'!F38</f>
        <v>0</v>
      </c>
      <c r="BB102" s="146">
        <f>'VZT - Vzduchotechnika'!F39</f>
        <v>0</v>
      </c>
      <c r="BC102" s="146">
        <f>'VZT - Vzduchotechnika'!F40</f>
        <v>0</v>
      </c>
      <c r="BD102" s="148">
        <f>'VZT - Vzduchotechnika'!F41</f>
        <v>0</v>
      </c>
      <c r="BE102" s="4"/>
      <c r="BT102" s="143" t="s">
        <v>93</v>
      </c>
      <c r="BV102" s="143" t="s">
        <v>86</v>
      </c>
      <c r="BW102" s="143" t="s">
        <v>116</v>
      </c>
      <c r="BX102" s="143" t="s">
        <v>92</v>
      </c>
      <c r="CL102" s="143" t="s">
        <v>1</v>
      </c>
    </row>
    <row r="103" spans="2:44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0"/>
    </row>
    <row r="104" spans="1:57" s="2" customFormat="1" ht="30" customHeight="1">
      <c r="A104" s="40"/>
      <c r="B104" s="41"/>
      <c r="C104" s="109" t="s">
        <v>117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112">
        <f>ROUND(SUM(AG105:AG108),2)</f>
        <v>0</v>
      </c>
      <c r="AH104" s="112"/>
      <c r="AI104" s="112"/>
      <c r="AJ104" s="112"/>
      <c r="AK104" s="112"/>
      <c r="AL104" s="112"/>
      <c r="AM104" s="112"/>
      <c r="AN104" s="112">
        <f>ROUND(SUM(AN105:AN108),2)</f>
        <v>0</v>
      </c>
      <c r="AO104" s="112"/>
      <c r="AP104" s="112"/>
      <c r="AQ104" s="149"/>
      <c r="AR104" s="43"/>
      <c r="AS104" s="102" t="s">
        <v>118</v>
      </c>
      <c r="AT104" s="103" t="s">
        <v>119</v>
      </c>
      <c r="AU104" s="103" t="s">
        <v>48</v>
      </c>
      <c r="AV104" s="104" t="s">
        <v>71</v>
      </c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89" s="2" customFormat="1" ht="19.9" customHeight="1">
      <c r="A105" s="40"/>
      <c r="B105" s="41"/>
      <c r="C105" s="42"/>
      <c r="D105" s="150" t="s">
        <v>120</v>
      </c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42"/>
      <c r="AD105" s="42"/>
      <c r="AE105" s="42"/>
      <c r="AF105" s="42"/>
      <c r="AG105" s="151">
        <f>ROUND(AG94*AS105,2)</f>
        <v>0</v>
      </c>
      <c r="AH105" s="137"/>
      <c r="AI105" s="137"/>
      <c r="AJ105" s="137"/>
      <c r="AK105" s="137"/>
      <c r="AL105" s="137"/>
      <c r="AM105" s="137"/>
      <c r="AN105" s="137">
        <f>ROUND(AG105+AV105,2)</f>
        <v>0</v>
      </c>
      <c r="AO105" s="137"/>
      <c r="AP105" s="137"/>
      <c r="AQ105" s="42"/>
      <c r="AR105" s="43"/>
      <c r="AS105" s="152">
        <v>0</v>
      </c>
      <c r="AT105" s="153" t="s">
        <v>121</v>
      </c>
      <c r="AU105" s="153" t="s">
        <v>49</v>
      </c>
      <c r="AV105" s="142">
        <f>ROUND(IF(AU105="základní",AG105*L32,IF(AU105="snížená",AG105*L33,0)),2)</f>
        <v>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V105" s="17" t="s">
        <v>122</v>
      </c>
      <c r="BY105" s="154">
        <f>IF(AU105="základní",AV105,0)</f>
        <v>0</v>
      </c>
      <c r="BZ105" s="154">
        <f>IF(AU105="snížená",AV105,0)</f>
        <v>0</v>
      </c>
      <c r="CA105" s="154">
        <v>0</v>
      </c>
      <c r="CB105" s="154">
        <v>0</v>
      </c>
      <c r="CC105" s="154">
        <v>0</v>
      </c>
      <c r="CD105" s="154">
        <f>IF(AU105="základní",AG105,0)</f>
        <v>0</v>
      </c>
      <c r="CE105" s="154">
        <f>IF(AU105="snížená",AG105,0)</f>
        <v>0</v>
      </c>
      <c r="CF105" s="154">
        <f>IF(AU105="zákl. přenesená",AG105,0)</f>
        <v>0</v>
      </c>
      <c r="CG105" s="154">
        <f>IF(AU105="sníž. přenesená",AG105,0)</f>
        <v>0</v>
      </c>
      <c r="CH105" s="154">
        <f>IF(AU105="nulová",AG105,0)</f>
        <v>0</v>
      </c>
      <c r="CI105" s="17">
        <f>IF(AU105="základní",1,IF(AU105="snížená",2,IF(AU105="zákl. přenesená",4,IF(AU105="sníž. přenesená",5,3))))</f>
        <v>1</v>
      </c>
      <c r="CJ105" s="17">
        <f>IF(AT105="stavební čast",1,IF(AT105="investiční čast",2,3))</f>
        <v>1</v>
      </c>
      <c r="CK105" s="17" t="str">
        <f>IF(D105="Vyplň vlastní","","x")</f>
        <v>x</v>
      </c>
    </row>
    <row r="106" spans="1:89" s="2" customFormat="1" ht="19.9" customHeight="1">
      <c r="A106" s="40"/>
      <c r="B106" s="41"/>
      <c r="C106" s="42"/>
      <c r="D106" s="155" t="s">
        <v>123</v>
      </c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42"/>
      <c r="AD106" s="42"/>
      <c r="AE106" s="42"/>
      <c r="AF106" s="42"/>
      <c r="AG106" s="151">
        <f>ROUND(AG94*AS106,2)</f>
        <v>0</v>
      </c>
      <c r="AH106" s="137"/>
      <c r="AI106" s="137"/>
      <c r="AJ106" s="137"/>
      <c r="AK106" s="137"/>
      <c r="AL106" s="137"/>
      <c r="AM106" s="137"/>
      <c r="AN106" s="137">
        <f>ROUND(AG106+AV106,2)</f>
        <v>0</v>
      </c>
      <c r="AO106" s="137"/>
      <c r="AP106" s="137"/>
      <c r="AQ106" s="42"/>
      <c r="AR106" s="43"/>
      <c r="AS106" s="152">
        <v>0</v>
      </c>
      <c r="AT106" s="153" t="s">
        <v>121</v>
      </c>
      <c r="AU106" s="153" t="s">
        <v>49</v>
      </c>
      <c r="AV106" s="142">
        <f>ROUND(IF(AU106="základní",AG106*L32,IF(AU106="snížená",AG106*L33,0)),2)</f>
        <v>0</v>
      </c>
      <c r="AW106" s="40"/>
      <c r="AX106" s="40"/>
      <c r="AY106" s="40"/>
      <c r="AZ106" s="40"/>
      <c r="BA106" s="40"/>
      <c r="BB106" s="40"/>
      <c r="BC106" s="40"/>
      <c r="BD106" s="40"/>
      <c r="BE106" s="40"/>
      <c r="BV106" s="17" t="s">
        <v>124</v>
      </c>
      <c r="BY106" s="154">
        <f>IF(AU106="základní",AV106,0)</f>
        <v>0</v>
      </c>
      <c r="BZ106" s="154">
        <f>IF(AU106="snížená",AV106,0)</f>
        <v>0</v>
      </c>
      <c r="CA106" s="154">
        <v>0</v>
      </c>
      <c r="CB106" s="154">
        <v>0</v>
      </c>
      <c r="CC106" s="154">
        <v>0</v>
      </c>
      <c r="CD106" s="154">
        <f>IF(AU106="základní",AG106,0)</f>
        <v>0</v>
      </c>
      <c r="CE106" s="154">
        <f>IF(AU106="snížená",AG106,0)</f>
        <v>0</v>
      </c>
      <c r="CF106" s="154">
        <f>IF(AU106="zákl. přenesená",AG106,0)</f>
        <v>0</v>
      </c>
      <c r="CG106" s="154">
        <f>IF(AU106="sníž. přenesená",AG106,0)</f>
        <v>0</v>
      </c>
      <c r="CH106" s="154">
        <f>IF(AU106="nulová",AG106,0)</f>
        <v>0</v>
      </c>
      <c r="CI106" s="17">
        <f>IF(AU106="základní",1,IF(AU106="snížená",2,IF(AU106="zákl. přenesená",4,IF(AU106="sníž. přenesená",5,3))))</f>
        <v>1</v>
      </c>
      <c r="CJ106" s="17">
        <f>IF(AT106="stavební čast",1,IF(AT106="investiční čast",2,3))</f>
        <v>1</v>
      </c>
      <c r="CK106" s="17" t="str">
        <f>IF(D106="Vyplň vlastní","","x")</f>
        <v/>
      </c>
    </row>
    <row r="107" spans="1:89" s="2" customFormat="1" ht="19.9" customHeight="1">
      <c r="A107" s="40"/>
      <c r="B107" s="41"/>
      <c r="C107" s="42"/>
      <c r="D107" s="155" t="s">
        <v>123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42"/>
      <c r="AD107" s="42"/>
      <c r="AE107" s="42"/>
      <c r="AF107" s="42"/>
      <c r="AG107" s="151">
        <f>ROUND(AG94*AS107,2)</f>
        <v>0</v>
      </c>
      <c r="AH107" s="137"/>
      <c r="AI107" s="137"/>
      <c r="AJ107" s="137"/>
      <c r="AK107" s="137"/>
      <c r="AL107" s="137"/>
      <c r="AM107" s="137"/>
      <c r="AN107" s="137">
        <f>ROUND(AG107+AV107,2)</f>
        <v>0</v>
      </c>
      <c r="AO107" s="137"/>
      <c r="AP107" s="137"/>
      <c r="AQ107" s="42"/>
      <c r="AR107" s="43"/>
      <c r="AS107" s="152">
        <v>0</v>
      </c>
      <c r="AT107" s="153" t="s">
        <v>121</v>
      </c>
      <c r="AU107" s="153" t="s">
        <v>49</v>
      </c>
      <c r="AV107" s="142">
        <f>ROUND(IF(AU107="základní",AG107*L32,IF(AU107="snížená",AG107*L33,0)),2)</f>
        <v>0</v>
      </c>
      <c r="AW107" s="40"/>
      <c r="AX107" s="40"/>
      <c r="AY107" s="40"/>
      <c r="AZ107" s="40"/>
      <c r="BA107" s="40"/>
      <c r="BB107" s="40"/>
      <c r="BC107" s="40"/>
      <c r="BD107" s="40"/>
      <c r="BE107" s="40"/>
      <c r="BV107" s="17" t="s">
        <v>124</v>
      </c>
      <c r="BY107" s="154">
        <f>IF(AU107="základní",AV107,0)</f>
        <v>0</v>
      </c>
      <c r="BZ107" s="154">
        <f>IF(AU107="snížená",AV107,0)</f>
        <v>0</v>
      </c>
      <c r="CA107" s="154">
        <v>0</v>
      </c>
      <c r="CB107" s="154">
        <v>0</v>
      </c>
      <c r="CC107" s="154">
        <v>0</v>
      </c>
      <c r="CD107" s="154">
        <f>IF(AU107="základní",AG107,0)</f>
        <v>0</v>
      </c>
      <c r="CE107" s="154">
        <f>IF(AU107="snížená",AG107,0)</f>
        <v>0</v>
      </c>
      <c r="CF107" s="154">
        <f>IF(AU107="zákl. přenesená",AG107,0)</f>
        <v>0</v>
      </c>
      <c r="CG107" s="154">
        <f>IF(AU107="sníž. přenesená",AG107,0)</f>
        <v>0</v>
      </c>
      <c r="CH107" s="154">
        <f>IF(AU107="nulová",AG107,0)</f>
        <v>0</v>
      </c>
      <c r="CI107" s="17">
        <f>IF(AU107="základní",1,IF(AU107="snížená",2,IF(AU107="zákl. přenesená",4,IF(AU107="sníž. přenesená",5,3))))</f>
        <v>1</v>
      </c>
      <c r="CJ107" s="17">
        <f>IF(AT107="stavební čast",1,IF(AT107="investiční čast",2,3))</f>
        <v>1</v>
      </c>
      <c r="CK107" s="17" t="str">
        <f>IF(D107="Vyplň vlastní","","x")</f>
        <v/>
      </c>
    </row>
    <row r="108" spans="1:89" s="2" customFormat="1" ht="19.9" customHeight="1">
      <c r="A108" s="40"/>
      <c r="B108" s="41"/>
      <c r="C108" s="42"/>
      <c r="D108" s="155" t="s">
        <v>123</v>
      </c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42"/>
      <c r="AD108" s="42"/>
      <c r="AE108" s="42"/>
      <c r="AF108" s="42"/>
      <c r="AG108" s="151">
        <f>ROUND(AG94*AS108,2)</f>
        <v>0</v>
      </c>
      <c r="AH108" s="137"/>
      <c r="AI108" s="137"/>
      <c r="AJ108" s="137"/>
      <c r="AK108" s="137"/>
      <c r="AL108" s="137"/>
      <c r="AM108" s="137"/>
      <c r="AN108" s="137">
        <f>ROUND(AG108+AV108,2)</f>
        <v>0</v>
      </c>
      <c r="AO108" s="137"/>
      <c r="AP108" s="137"/>
      <c r="AQ108" s="42"/>
      <c r="AR108" s="43"/>
      <c r="AS108" s="156">
        <v>0</v>
      </c>
      <c r="AT108" s="157" t="s">
        <v>121</v>
      </c>
      <c r="AU108" s="157" t="s">
        <v>49</v>
      </c>
      <c r="AV108" s="148">
        <f>ROUND(IF(AU108="základní",AG108*L32,IF(AU108="snížená",AG108*L33,0)),2)</f>
        <v>0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V108" s="17" t="s">
        <v>124</v>
      </c>
      <c r="BY108" s="154">
        <f>IF(AU108="základní",AV108,0)</f>
        <v>0</v>
      </c>
      <c r="BZ108" s="154">
        <f>IF(AU108="snížená",AV108,0)</f>
        <v>0</v>
      </c>
      <c r="CA108" s="154">
        <v>0</v>
      </c>
      <c r="CB108" s="154">
        <v>0</v>
      </c>
      <c r="CC108" s="154">
        <v>0</v>
      </c>
      <c r="CD108" s="154">
        <f>IF(AU108="základní",AG108,0)</f>
        <v>0</v>
      </c>
      <c r="CE108" s="154">
        <f>IF(AU108="snížená",AG108,0)</f>
        <v>0</v>
      </c>
      <c r="CF108" s="154">
        <f>IF(AU108="zákl. přenesená",AG108,0)</f>
        <v>0</v>
      </c>
      <c r="CG108" s="154">
        <f>IF(AU108="sníž. přenesená",AG108,0)</f>
        <v>0</v>
      </c>
      <c r="CH108" s="154">
        <f>IF(AU108="nulová",AG108,0)</f>
        <v>0</v>
      </c>
      <c r="CI108" s="17">
        <f>IF(AU108="základní",1,IF(AU108="snížená",2,IF(AU108="zákl. přenesená",4,IF(AU108="sníž. přenesená",5,3))))</f>
        <v>1</v>
      </c>
      <c r="CJ108" s="17">
        <f>IF(AT108="stavební čast",1,IF(AT108="investiční čast",2,3))</f>
        <v>1</v>
      </c>
      <c r="CK108" s="17" t="str">
        <f>IF(D108="Vyplň vlastní","","x")</f>
        <v/>
      </c>
    </row>
    <row r="109" spans="1:57" s="2" customFormat="1" ht="10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3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s="2" customFormat="1" ht="30" customHeight="1">
      <c r="A110" s="40"/>
      <c r="B110" s="41"/>
      <c r="C110" s="158" t="s">
        <v>125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60">
        <f>ROUND(AG94+AG104,2)</f>
        <v>0</v>
      </c>
      <c r="AH110" s="160"/>
      <c r="AI110" s="160"/>
      <c r="AJ110" s="160"/>
      <c r="AK110" s="160"/>
      <c r="AL110" s="160"/>
      <c r="AM110" s="160"/>
      <c r="AN110" s="160">
        <f>ROUND(AN94+AN104,2)</f>
        <v>0</v>
      </c>
      <c r="AO110" s="160"/>
      <c r="AP110" s="160"/>
      <c r="AQ110" s="159"/>
      <c r="AR110" s="43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43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</sheetData>
  <sheetProtection password="CC35" sheet="1" objects="1" scenarios="1" formatColumns="0" formatRows="0"/>
  <mergeCells count="88">
    <mergeCell ref="C92:G92"/>
    <mergeCell ref="D107:AB107"/>
    <mergeCell ref="D106:AB106"/>
    <mergeCell ref="D105:AB105"/>
    <mergeCell ref="D95:H95"/>
    <mergeCell ref="E102:I102"/>
    <mergeCell ref="E97:I97"/>
    <mergeCell ref="E96:I96"/>
    <mergeCell ref="E99:I99"/>
    <mergeCell ref="E98:I98"/>
    <mergeCell ref="F101:J101"/>
    <mergeCell ref="F100:J100"/>
    <mergeCell ref="I92:AF92"/>
    <mergeCell ref="J95:AF95"/>
    <mergeCell ref="K102:AF102"/>
    <mergeCell ref="K97:AF97"/>
    <mergeCell ref="K98:AF98"/>
    <mergeCell ref="K96:AF96"/>
    <mergeCell ref="K99:AF99"/>
    <mergeCell ref="L101:AF101"/>
    <mergeCell ref="L100:AF100"/>
    <mergeCell ref="L85:AJ85"/>
    <mergeCell ref="D108:AB108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0:AM100"/>
    <mergeCell ref="AG101:AM101"/>
    <mergeCell ref="AG99:AM99"/>
    <mergeCell ref="AG102:AM102"/>
    <mergeCell ref="AG105:AM105"/>
    <mergeCell ref="AG106:AM106"/>
    <mergeCell ref="AG98:AM98"/>
    <mergeCell ref="AG107:AM107"/>
    <mergeCell ref="AG97:AM97"/>
    <mergeCell ref="AG96:AM96"/>
    <mergeCell ref="AG95:AM95"/>
    <mergeCell ref="AG92:AM92"/>
    <mergeCell ref="AM87:AN87"/>
    <mergeCell ref="AM89:AP89"/>
    <mergeCell ref="AM90:AP90"/>
    <mergeCell ref="AN106:AP106"/>
    <mergeCell ref="AN105:AP105"/>
    <mergeCell ref="AN92:AP92"/>
    <mergeCell ref="AN102:AP102"/>
    <mergeCell ref="AN101:AP101"/>
    <mergeCell ref="AN95:AP95"/>
    <mergeCell ref="AN100:AP100"/>
    <mergeCell ref="AN96:AP96"/>
    <mergeCell ref="AN99:AP99"/>
    <mergeCell ref="AN98:AP98"/>
    <mergeCell ref="AN97:AP97"/>
    <mergeCell ref="AS89:AT91"/>
    <mergeCell ref="AN107:AP107"/>
    <mergeCell ref="AG108:AM108"/>
    <mergeCell ref="AN108:AP108"/>
    <mergeCell ref="AG94:AM94"/>
    <mergeCell ref="AN94:AP94"/>
    <mergeCell ref="AG104:AM104"/>
    <mergeCell ref="AN104:AP104"/>
    <mergeCell ref="AG110:AM110"/>
    <mergeCell ref="AN110:AP110"/>
  </mergeCells>
  <dataValidations count="2">
    <dataValidation type="list" allowBlank="1" showInputMessage="1" showErrorMessage="1" error="Povoleny jsou hodnoty základní, snížená, zákl. přenesená, sníž. přenesená, nulová." sqref="AU104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08">
      <formula1>"stavební čast, technologická čast, investiční čast"</formula1>
    </dataValidation>
  </dataValidations>
  <hyperlinks>
    <hyperlink ref="A96" location="'STAV - Stavební úpravy ob...'!C2" display="/"/>
    <hyperlink ref="A97" location="'ÚT - Ústřední vytápění'!C2" display="/"/>
    <hyperlink ref="A98" location="'ZTI - Zdravotně - technic...'!C2" display="/"/>
    <hyperlink ref="A100" location="'EI - Silnoproud stravování'!C2" display="/"/>
    <hyperlink ref="A101" location="'SLP - Slaboproud stravování'!C2" display="/"/>
    <hyperlink ref="A102" location="'VZT - Vzduch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s="1" customFormat="1" ht="12" customHeight="1">
      <c r="B8" s="20"/>
      <c r="D8" s="165" t="s">
        <v>127</v>
      </c>
      <c r="L8" s="20"/>
    </row>
    <row r="9" spans="1:31" s="2" customFormat="1" ht="16.5" customHeight="1">
      <c r="A9" s="40"/>
      <c r="B9" s="43"/>
      <c r="C9" s="40"/>
      <c r="D9" s="40"/>
      <c r="E9" s="166" t="s">
        <v>128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65" t="s">
        <v>129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3"/>
      <c r="C11" s="40"/>
      <c r="D11" s="40"/>
      <c r="E11" s="167" t="s">
        <v>130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3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3"/>
      <c r="C13" s="40"/>
      <c r="D13" s="165" t="s">
        <v>18</v>
      </c>
      <c r="E13" s="40"/>
      <c r="F13" s="143" t="s">
        <v>19</v>
      </c>
      <c r="G13" s="40"/>
      <c r="H13" s="40"/>
      <c r="I13" s="165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5" t="s">
        <v>22</v>
      </c>
      <c r="E14" s="40"/>
      <c r="F14" s="143" t="s">
        <v>23</v>
      </c>
      <c r="G14" s="40"/>
      <c r="H14" s="40"/>
      <c r="I14" s="165" t="s">
        <v>24</v>
      </c>
      <c r="J14" s="168" t="str">
        <f>'Rekapitulace stavby'!AN8</f>
        <v>26.1.2023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26</v>
      </c>
      <c r="E16" s="40"/>
      <c r="F16" s="40"/>
      <c r="G16" s="40"/>
      <c r="H16" s="40"/>
      <c r="I16" s="165" t="s">
        <v>27</v>
      </c>
      <c r="J16" s="143" t="s">
        <v>28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3"/>
      <c r="C17" s="40"/>
      <c r="D17" s="40"/>
      <c r="E17" s="143" t="s">
        <v>29</v>
      </c>
      <c r="F17" s="40"/>
      <c r="G17" s="40"/>
      <c r="H17" s="40"/>
      <c r="I17" s="165" t="s">
        <v>30</v>
      </c>
      <c r="J17" s="143" t="s">
        <v>31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3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3"/>
      <c r="C19" s="40"/>
      <c r="D19" s="165" t="s">
        <v>32</v>
      </c>
      <c r="E19" s="40"/>
      <c r="F19" s="40"/>
      <c r="G19" s="40"/>
      <c r="H19" s="40"/>
      <c r="I19" s="165" t="s">
        <v>27</v>
      </c>
      <c r="J19" s="33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3"/>
      <c r="C20" s="40"/>
      <c r="D20" s="40"/>
      <c r="E20" s="33" t="str">
        <f>'Rekapitulace stavby'!E14</f>
        <v>Vyplň údaj</v>
      </c>
      <c r="F20" s="143"/>
      <c r="G20" s="143"/>
      <c r="H20" s="143"/>
      <c r="I20" s="165" t="s">
        <v>30</v>
      </c>
      <c r="J20" s="33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3"/>
      <c r="C22" s="40"/>
      <c r="D22" s="165" t="s">
        <v>34</v>
      </c>
      <c r="E22" s="40"/>
      <c r="F22" s="40"/>
      <c r="G22" s="40"/>
      <c r="H22" s="40"/>
      <c r="I22" s="165" t="s">
        <v>27</v>
      </c>
      <c r="J22" s="143" t="s">
        <v>35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3"/>
      <c r="C23" s="40"/>
      <c r="D23" s="40"/>
      <c r="E23" s="143" t="s">
        <v>36</v>
      </c>
      <c r="F23" s="40"/>
      <c r="G23" s="40"/>
      <c r="H23" s="40"/>
      <c r="I23" s="165" t="s">
        <v>30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3"/>
      <c r="C25" s="40"/>
      <c r="D25" s="165" t="s">
        <v>38</v>
      </c>
      <c r="E25" s="40"/>
      <c r="F25" s="40"/>
      <c r="G25" s="40"/>
      <c r="H25" s="40"/>
      <c r="I25" s="165" t="s">
        <v>27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3"/>
      <c r="C26" s="40"/>
      <c r="D26" s="40"/>
      <c r="E26" s="143" t="s">
        <v>39</v>
      </c>
      <c r="F26" s="40"/>
      <c r="G26" s="40"/>
      <c r="H26" s="40"/>
      <c r="I26" s="165" t="s">
        <v>30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3"/>
      <c r="C28" s="40"/>
      <c r="D28" s="165" t="s">
        <v>40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9"/>
      <c r="B29" s="170"/>
      <c r="C29" s="169"/>
      <c r="D29" s="169"/>
      <c r="E29" s="171" t="s">
        <v>1</v>
      </c>
      <c r="F29" s="171"/>
      <c r="G29" s="171"/>
      <c r="H29" s="171"/>
      <c r="I29" s="169"/>
      <c r="J29" s="169"/>
      <c r="K29" s="169"/>
      <c r="L29" s="172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s="2" customFormat="1" ht="6.95" customHeight="1">
      <c r="A30" s="40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3"/>
      <c r="E31" s="173"/>
      <c r="F31" s="173"/>
      <c r="G31" s="173"/>
      <c r="H31" s="173"/>
      <c r="I31" s="173"/>
      <c r="J31" s="173"/>
      <c r="K31" s="173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143" t="s">
        <v>131</v>
      </c>
      <c r="E32" s="40"/>
      <c r="F32" s="40"/>
      <c r="G32" s="40"/>
      <c r="H32" s="40"/>
      <c r="I32" s="40"/>
      <c r="J32" s="174">
        <f>J98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5" t="s">
        <v>120</v>
      </c>
      <c r="E33" s="40"/>
      <c r="F33" s="40"/>
      <c r="G33" s="40"/>
      <c r="H33" s="40"/>
      <c r="I33" s="40"/>
      <c r="J33" s="174">
        <f>J125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3"/>
      <c r="C34" s="40"/>
      <c r="D34" s="176" t="s">
        <v>44</v>
      </c>
      <c r="E34" s="40"/>
      <c r="F34" s="40"/>
      <c r="G34" s="40"/>
      <c r="H34" s="40"/>
      <c r="I34" s="40"/>
      <c r="J34" s="177">
        <f>ROUND(J32+J33,2)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3"/>
      <c r="C35" s="40"/>
      <c r="D35" s="173"/>
      <c r="E35" s="173"/>
      <c r="F35" s="173"/>
      <c r="G35" s="173"/>
      <c r="H35" s="173"/>
      <c r="I35" s="173"/>
      <c r="J35" s="173"/>
      <c r="K35" s="173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40"/>
      <c r="F36" s="178" t="s">
        <v>46</v>
      </c>
      <c r="G36" s="40"/>
      <c r="H36" s="40"/>
      <c r="I36" s="178" t="s">
        <v>45</v>
      </c>
      <c r="J36" s="178" t="s">
        <v>47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3"/>
      <c r="C37" s="40"/>
      <c r="D37" s="179" t="s">
        <v>48</v>
      </c>
      <c r="E37" s="165" t="s">
        <v>49</v>
      </c>
      <c r="F37" s="180">
        <f>ROUND((SUM(BE125:BE132)+SUM(BE154:BE540)),2)</f>
        <v>0</v>
      </c>
      <c r="G37" s="40"/>
      <c r="H37" s="40"/>
      <c r="I37" s="181">
        <v>0.21</v>
      </c>
      <c r="J37" s="180">
        <f>ROUND(((SUM(BE125:BE132)+SUM(BE154:BE540))*I37),2)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165" t="s">
        <v>50</v>
      </c>
      <c r="F38" s="180">
        <f>ROUND((SUM(BF125:BF132)+SUM(BF154:BF540)),2)</f>
        <v>0</v>
      </c>
      <c r="G38" s="40"/>
      <c r="H38" s="40"/>
      <c r="I38" s="181">
        <v>0.15</v>
      </c>
      <c r="J38" s="180">
        <f>ROUND(((SUM(BF125:BF132)+SUM(BF154:BF540))*I38),2)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5" t="s">
        <v>51</v>
      </c>
      <c r="F39" s="180">
        <f>ROUND((SUM(BG125:BG132)+SUM(BG154:BG540)),2)</f>
        <v>0</v>
      </c>
      <c r="G39" s="40"/>
      <c r="H39" s="40"/>
      <c r="I39" s="181">
        <v>0.21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3"/>
      <c r="C40" s="40"/>
      <c r="D40" s="40"/>
      <c r="E40" s="165" t="s">
        <v>52</v>
      </c>
      <c r="F40" s="180">
        <f>ROUND((SUM(BH125:BH132)+SUM(BH154:BH540)),2)</f>
        <v>0</v>
      </c>
      <c r="G40" s="40"/>
      <c r="H40" s="40"/>
      <c r="I40" s="181">
        <v>0.15</v>
      </c>
      <c r="J40" s="180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53</v>
      </c>
      <c r="F41" s="180">
        <f>ROUND((SUM(BI125:BI132)+SUM(BI154:BI540)),2)</f>
        <v>0</v>
      </c>
      <c r="G41" s="40"/>
      <c r="H41" s="40"/>
      <c r="I41" s="181">
        <v>0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3"/>
      <c r="C43" s="182"/>
      <c r="D43" s="183" t="s">
        <v>54</v>
      </c>
      <c r="E43" s="184"/>
      <c r="F43" s="184"/>
      <c r="G43" s="185" t="s">
        <v>55</v>
      </c>
      <c r="H43" s="186" t="s">
        <v>56</v>
      </c>
      <c r="I43" s="184"/>
      <c r="J43" s="187">
        <f>SUM(J34:J41)</f>
        <v>0</v>
      </c>
      <c r="K43" s="188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40"/>
      <c r="B87" s="41"/>
      <c r="C87" s="42"/>
      <c r="D87" s="42"/>
      <c r="E87" s="200" t="s">
        <v>128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2" t="s">
        <v>129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STAV - Stavební úpravy objektu ZŠ Orlí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2" t="s">
        <v>22</v>
      </c>
      <c r="D91" s="42"/>
      <c r="E91" s="42"/>
      <c r="F91" s="27" t="str">
        <f>F14</f>
        <v>p.p.č.1612</v>
      </c>
      <c r="G91" s="42"/>
      <c r="H91" s="42"/>
      <c r="I91" s="32" t="s">
        <v>24</v>
      </c>
      <c r="J91" s="81" t="str">
        <f>IF(J14="","",J14)</f>
        <v>26.1.2023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2" t="s">
        <v>26</v>
      </c>
      <c r="D93" s="42"/>
      <c r="E93" s="42"/>
      <c r="F93" s="27" t="str">
        <f>E17</f>
        <v>Statutární město Liberec, Nám. Dr.E.Beneše 1,46059</v>
      </c>
      <c r="G93" s="42"/>
      <c r="H93" s="42"/>
      <c r="I93" s="32" t="s">
        <v>34</v>
      </c>
      <c r="J93" s="36" t="str">
        <f>E23</f>
        <v>FS Vision, s.r.o., Liberec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2" t="s">
        <v>32</v>
      </c>
      <c r="D94" s="42"/>
      <c r="E94" s="42"/>
      <c r="F94" s="27" t="str">
        <f>IF(E20="","",E20)</f>
        <v>Vyplň údaj</v>
      </c>
      <c r="G94" s="42"/>
      <c r="H94" s="42"/>
      <c r="I94" s="32" t="s">
        <v>38</v>
      </c>
      <c r="J94" s="36" t="str">
        <f>E26</f>
        <v>Ing.Jaroslav Šíma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201" t="s">
        <v>133</v>
      </c>
      <c r="D96" s="159"/>
      <c r="E96" s="159"/>
      <c r="F96" s="159"/>
      <c r="G96" s="159"/>
      <c r="H96" s="159"/>
      <c r="I96" s="159"/>
      <c r="J96" s="202" t="s">
        <v>134</v>
      </c>
      <c r="K96" s="159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135</v>
      </c>
      <c r="D98" s="42"/>
      <c r="E98" s="42"/>
      <c r="F98" s="42"/>
      <c r="G98" s="42"/>
      <c r="H98" s="42"/>
      <c r="I98" s="42"/>
      <c r="J98" s="112">
        <f>J154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7" t="s">
        <v>136</v>
      </c>
    </row>
    <row r="99" spans="1:31" s="9" customFormat="1" ht="24.95" customHeight="1">
      <c r="A99" s="9"/>
      <c r="B99" s="204"/>
      <c r="C99" s="205"/>
      <c r="D99" s="206" t="s">
        <v>137</v>
      </c>
      <c r="E99" s="207"/>
      <c r="F99" s="207"/>
      <c r="G99" s="207"/>
      <c r="H99" s="207"/>
      <c r="I99" s="207"/>
      <c r="J99" s="208">
        <f>J155</f>
        <v>0</v>
      </c>
      <c r="K99" s="205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5"/>
      <c r="D100" s="211" t="s">
        <v>138</v>
      </c>
      <c r="E100" s="212"/>
      <c r="F100" s="212"/>
      <c r="G100" s="212"/>
      <c r="H100" s="212"/>
      <c r="I100" s="212"/>
      <c r="J100" s="213">
        <f>J156</f>
        <v>0</v>
      </c>
      <c r="K100" s="135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5"/>
      <c r="D101" s="211" t="s">
        <v>139</v>
      </c>
      <c r="E101" s="212"/>
      <c r="F101" s="212"/>
      <c r="G101" s="212"/>
      <c r="H101" s="212"/>
      <c r="I101" s="212"/>
      <c r="J101" s="213">
        <f>J169</f>
        <v>0</v>
      </c>
      <c r="K101" s="135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5"/>
      <c r="D102" s="211" t="s">
        <v>140</v>
      </c>
      <c r="E102" s="212"/>
      <c r="F102" s="212"/>
      <c r="G102" s="212"/>
      <c r="H102" s="212"/>
      <c r="I102" s="212"/>
      <c r="J102" s="213">
        <f>J172</f>
        <v>0</v>
      </c>
      <c r="K102" s="135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5"/>
      <c r="D103" s="211" t="s">
        <v>141</v>
      </c>
      <c r="E103" s="212"/>
      <c r="F103" s="212"/>
      <c r="G103" s="212"/>
      <c r="H103" s="212"/>
      <c r="I103" s="212"/>
      <c r="J103" s="213">
        <f>J239</f>
        <v>0</v>
      </c>
      <c r="K103" s="135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5"/>
      <c r="D104" s="211" t="s">
        <v>142</v>
      </c>
      <c r="E104" s="212"/>
      <c r="F104" s="212"/>
      <c r="G104" s="212"/>
      <c r="H104" s="212"/>
      <c r="I104" s="212"/>
      <c r="J104" s="213">
        <f>J282</f>
        <v>0</v>
      </c>
      <c r="K104" s="135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5"/>
      <c r="D105" s="211" t="s">
        <v>143</v>
      </c>
      <c r="E105" s="212"/>
      <c r="F105" s="212"/>
      <c r="G105" s="212"/>
      <c r="H105" s="212"/>
      <c r="I105" s="212"/>
      <c r="J105" s="213">
        <f>J292</f>
        <v>0</v>
      </c>
      <c r="K105" s="135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4"/>
      <c r="C106" s="205"/>
      <c r="D106" s="206" t="s">
        <v>144</v>
      </c>
      <c r="E106" s="207"/>
      <c r="F106" s="207"/>
      <c r="G106" s="207"/>
      <c r="H106" s="207"/>
      <c r="I106" s="207"/>
      <c r="J106" s="208">
        <f>J294</f>
        <v>0</v>
      </c>
      <c r="K106" s="205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0"/>
      <c r="C107" s="135"/>
      <c r="D107" s="211" t="s">
        <v>145</v>
      </c>
      <c r="E107" s="212"/>
      <c r="F107" s="212"/>
      <c r="G107" s="212"/>
      <c r="H107" s="212"/>
      <c r="I107" s="212"/>
      <c r="J107" s="213">
        <f>J295</f>
        <v>0</v>
      </c>
      <c r="K107" s="135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5"/>
      <c r="D108" s="211" t="s">
        <v>146</v>
      </c>
      <c r="E108" s="212"/>
      <c r="F108" s="212"/>
      <c r="G108" s="212"/>
      <c r="H108" s="212"/>
      <c r="I108" s="212"/>
      <c r="J108" s="213">
        <f>J304</f>
        <v>0</v>
      </c>
      <c r="K108" s="135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5"/>
      <c r="D109" s="211" t="s">
        <v>147</v>
      </c>
      <c r="E109" s="212"/>
      <c r="F109" s="212"/>
      <c r="G109" s="212"/>
      <c r="H109" s="212"/>
      <c r="I109" s="212"/>
      <c r="J109" s="213">
        <f>J308</f>
        <v>0</v>
      </c>
      <c r="K109" s="135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5"/>
      <c r="D110" s="211" t="s">
        <v>148</v>
      </c>
      <c r="E110" s="212"/>
      <c r="F110" s="212"/>
      <c r="G110" s="212"/>
      <c r="H110" s="212"/>
      <c r="I110" s="212"/>
      <c r="J110" s="213">
        <f>J349</f>
        <v>0</v>
      </c>
      <c r="K110" s="135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5"/>
      <c r="D111" s="211" t="s">
        <v>149</v>
      </c>
      <c r="E111" s="212"/>
      <c r="F111" s="212"/>
      <c r="G111" s="212"/>
      <c r="H111" s="212"/>
      <c r="I111" s="212"/>
      <c r="J111" s="213">
        <f>J372</f>
        <v>0</v>
      </c>
      <c r="K111" s="135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5"/>
      <c r="D112" s="211" t="s">
        <v>150</v>
      </c>
      <c r="E112" s="212"/>
      <c r="F112" s="212"/>
      <c r="G112" s="212"/>
      <c r="H112" s="212"/>
      <c r="I112" s="212"/>
      <c r="J112" s="213">
        <f>J377</f>
        <v>0</v>
      </c>
      <c r="K112" s="135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5"/>
      <c r="D113" s="211" t="s">
        <v>151</v>
      </c>
      <c r="E113" s="212"/>
      <c r="F113" s="212"/>
      <c r="G113" s="212"/>
      <c r="H113" s="212"/>
      <c r="I113" s="212"/>
      <c r="J113" s="213">
        <f>J405</f>
        <v>0</v>
      </c>
      <c r="K113" s="135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5"/>
      <c r="D114" s="211" t="s">
        <v>152</v>
      </c>
      <c r="E114" s="212"/>
      <c r="F114" s="212"/>
      <c r="G114" s="212"/>
      <c r="H114" s="212"/>
      <c r="I114" s="212"/>
      <c r="J114" s="213">
        <f>J442</f>
        <v>0</v>
      </c>
      <c r="K114" s="135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5"/>
      <c r="D115" s="211" t="s">
        <v>153</v>
      </c>
      <c r="E115" s="212"/>
      <c r="F115" s="212"/>
      <c r="G115" s="212"/>
      <c r="H115" s="212"/>
      <c r="I115" s="212"/>
      <c r="J115" s="213">
        <f>J472</f>
        <v>0</v>
      </c>
      <c r="K115" s="135"/>
      <c r="L115" s="21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5"/>
      <c r="D116" s="211" t="s">
        <v>154</v>
      </c>
      <c r="E116" s="212"/>
      <c r="F116" s="212"/>
      <c r="G116" s="212"/>
      <c r="H116" s="212"/>
      <c r="I116" s="212"/>
      <c r="J116" s="213">
        <f>J507</f>
        <v>0</v>
      </c>
      <c r="K116" s="135"/>
      <c r="L116" s="21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204"/>
      <c r="C117" s="205"/>
      <c r="D117" s="206" t="s">
        <v>155</v>
      </c>
      <c r="E117" s="207"/>
      <c r="F117" s="207"/>
      <c r="G117" s="207"/>
      <c r="H117" s="207"/>
      <c r="I117" s="207"/>
      <c r="J117" s="208">
        <f>J530</f>
        <v>0</v>
      </c>
      <c r="K117" s="205"/>
      <c r="L117" s="20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210"/>
      <c r="C118" s="135"/>
      <c r="D118" s="211" t="s">
        <v>156</v>
      </c>
      <c r="E118" s="212"/>
      <c r="F118" s="212"/>
      <c r="G118" s="212"/>
      <c r="H118" s="212"/>
      <c r="I118" s="212"/>
      <c r="J118" s="213">
        <f>J531</f>
        <v>0</v>
      </c>
      <c r="K118" s="135"/>
      <c r="L118" s="21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0"/>
      <c r="C119" s="135"/>
      <c r="D119" s="211" t="s">
        <v>157</v>
      </c>
      <c r="E119" s="212"/>
      <c r="F119" s="212"/>
      <c r="G119" s="212"/>
      <c r="H119" s="212"/>
      <c r="I119" s="212"/>
      <c r="J119" s="213">
        <f>J533</f>
        <v>0</v>
      </c>
      <c r="K119" s="135"/>
      <c r="L119" s="21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0"/>
      <c r="C120" s="135"/>
      <c r="D120" s="211" t="s">
        <v>158</v>
      </c>
      <c r="E120" s="212"/>
      <c r="F120" s="212"/>
      <c r="G120" s="212"/>
      <c r="H120" s="212"/>
      <c r="I120" s="212"/>
      <c r="J120" s="213">
        <f>J535</f>
        <v>0</v>
      </c>
      <c r="K120" s="135"/>
      <c r="L120" s="21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0"/>
      <c r="C121" s="135"/>
      <c r="D121" s="211" t="s">
        <v>159</v>
      </c>
      <c r="E121" s="212"/>
      <c r="F121" s="212"/>
      <c r="G121" s="212"/>
      <c r="H121" s="212"/>
      <c r="I121" s="212"/>
      <c r="J121" s="213">
        <f>J537</f>
        <v>0</v>
      </c>
      <c r="K121" s="135"/>
      <c r="L121" s="21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0"/>
      <c r="C122" s="135"/>
      <c r="D122" s="211" t="s">
        <v>160</v>
      </c>
      <c r="E122" s="212"/>
      <c r="F122" s="212"/>
      <c r="G122" s="212"/>
      <c r="H122" s="212"/>
      <c r="I122" s="212"/>
      <c r="J122" s="213">
        <f>J539</f>
        <v>0</v>
      </c>
      <c r="K122" s="135"/>
      <c r="L122" s="21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9.25" customHeight="1">
      <c r="A125" s="40"/>
      <c r="B125" s="41"/>
      <c r="C125" s="203" t="s">
        <v>161</v>
      </c>
      <c r="D125" s="42"/>
      <c r="E125" s="42"/>
      <c r="F125" s="42"/>
      <c r="G125" s="42"/>
      <c r="H125" s="42"/>
      <c r="I125" s="42"/>
      <c r="J125" s="215">
        <f>ROUND(J126+J127+J128+J129+J130+J131,2)</f>
        <v>0</v>
      </c>
      <c r="K125" s="42"/>
      <c r="L125" s="65"/>
      <c r="N125" s="216" t="s">
        <v>48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65" s="2" customFormat="1" ht="18" customHeight="1">
      <c r="A126" s="40"/>
      <c r="B126" s="41"/>
      <c r="C126" s="42"/>
      <c r="D126" s="155" t="s">
        <v>162</v>
      </c>
      <c r="E126" s="150"/>
      <c r="F126" s="150"/>
      <c r="G126" s="42"/>
      <c r="H126" s="42"/>
      <c r="I126" s="42"/>
      <c r="J126" s="151">
        <v>0</v>
      </c>
      <c r="K126" s="42"/>
      <c r="L126" s="217"/>
      <c r="M126" s="218"/>
      <c r="N126" s="219" t="s">
        <v>50</v>
      </c>
      <c r="O126" s="218"/>
      <c r="P126" s="218"/>
      <c r="Q126" s="218"/>
      <c r="R126" s="218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21" t="s">
        <v>163</v>
      </c>
      <c r="AZ126" s="218"/>
      <c r="BA126" s="218"/>
      <c r="BB126" s="218"/>
      <c r="BC126" s="218"/>
      <c r="BD126" s="218"/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221" t="s">
        <v>93</v>
      </c>
      <c r="BK126" s="218"/>
      <c r="BL126" s="218"/>
      <c r="BM126" s="218"/>
    </row>
    <row r="127" spans="1:65" s="2" customFormat="1" ht="18" customHeight="1">
      <c r="A127" s="40"/>
      <c r="B127" s="41"/>
      <c r="C127" s="42"/>
      <c r="D127" s="155" t="s">
        <v>164</v>
      </c>
      <c r="E127" s="150"/>
      <c r="F127" s="150"/>
      <c r="G127" s="42"/>
      <c r="H127" s="42"/>
      <c r="I127" s="42"/>
      <c r="J127" s="151">
        <v>0</v>
      </c>
      <c r="K127" s="42"/>
      <c r="L127" s="217"/>
      <c r="M127" s="218"/>
      <c r="N127" s="219" t="s">
        <v>50</v>
      </c>
      <c r="O127" s="218"/>
      <c r="P127" s="218"/>
      <c r="Q127" s="218"/>
      <c r="R127" s="218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21" t="s">
        <v>163</v>
      </c>
      <c r="AZ127" s="218"/>
      <c r="BA127" s="218"/>
      <c r="BB127" s="218"/>
      <c r="BC127" s="218"/>
      <c r="BD127" s="218"/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221" t="s">
        <v>93</v>
      </c>
      <c r="BK127" s="218"/>
      <c r="BL127" s="218"/>
      <c r="BM127" s="218"/>
    </row>
    <row r="128" spans="1:65" s="2" customFormat="1" ht="18" customHeight="1">
      <c r="A128" s="40"/>
      <c r="B128" s="41"/>
      <c r="C128" s="42"/>
      <c r="D128" s="155" t="s">
        <v>165</v>
      </c>
      <c r="E128" s="150"/>
      <c r="F128" s="150"/>
      <c r="G128" s="42"/>
      <c r="H128" s="42"/>
      <c r="I128" s="42"/>
      <c r="J128" s="151">
        <v>0</v>
      </c>
      <c r="K128" s="42"/>
      <c r="L128" s="217"/>
      <c r="M128" s="218"/>
      <c r="N128" s="219" t="s">
        <v>50</v>
      </c>
      <c r="O128" s="218"/>
      <c r="P128" s="218"/>
      <c r="Q128" s="218"/>
      <c r="R128" s="218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21" t="s">
        <v>163</v>
      </c>
      <c r="AZ128" s="218"/>
      <c r="BA128" s="218"/>
      <c r="BB128" s="218"/>
      <c r="BC128" s="218"/>
      <c r="BD128" s="218"/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221" t="s">
        <v>93</v>
      </c>
      <c r="BK128" s="218"/>
      <c r="BL128" s="218"/>
      <c r="BM128" s="218"/>
    </row>
    <row r="129" spans="1:65" s="2" customFormat="1" ht="18" customHeight="1">
      <c r="A129" s="40"/>
      <c r="B129" s="41"/>
      <c r="C129" s="42"/>
      <c r="D129" s="155" t="s">
        <v>166</v>
      </c>
      <c r="E129" s="150"/>
      <c r="F129" s="150"/>
      <c r="G129" s="42"/>
      <c r="H129" s="42"/>
      <c r="I129" s="42"/>
      <c r="J129" s="151">
        <v>0</v>
      </c>
      <c r="K129" s="42"/>
      <c r="L129" s="217"/>
      <c r="M129" s="218"/>
      <c r="N129" s="219" t="s">
        <v>50</v>
      </c>
      <c r="O129" s="218"/>
      <c r="P129" s="218"/>
      <c r="Q129" s="218"/>
      <c r="R129" s="218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21" t="s">
        <v>163</v>
      </c>
      <c r="AZ129" s="218"/>
      <c r="BA129" s="218"/>
      <c r="BB129" s="218"/>
      <c r="BC129" s="218"/>
      <c r="BD129" s="218"/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221" t="s">
        <v>93</v>
      </c>
      <c r="BK129" s="218"/>
      <c r="BL129" s="218"/>
      <c r="BM129" s="218"/>
    </row>
    <row r="130" spans="1:65" s="2" customFormat="1" ht="18" customHeight="1">
      <c r="A130" s="40"/>
      <c r="B130" s="41"/>
      <c r="C130" s="42"/>
      <c r="D130" s="155" t="s">
        <v>167</v>
      </c>
      <c r="E130" s="150"/>
      <c r="F130" s="150"/>
      <c r="G130" s="42"/>
      <c r="H130" s="42"/>
      <c r="I130" s="42"/>
      <c r="J130" s="151">
        <v>0</v>
      </c>
      <c r="K130" s="42"/>
      <c r="L130" s="217"/>
      <c r="M130" s="218"/>
      <c r="N130" s="219" t="s">
        <v>50</v>
      </c>
      <c r="O130" s="218"/>
      <c r="P130" s="218"/>
      <c r="Q130" s="218"/>
      <c r="R130" s="218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21" t="s">
        <v>163</v>
      </c>
      <c r="AZ130" s="218"/>
      <c r="BA130" s="218"/>
      <c r="BB130" s="218"/>
      <c r="BC130" s="218"/>
      <c r="BD130" s="218"/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221" t="s">
        <v>93</v>
      </c>
      <c r="BK130" s="218"/>
      <c r="BL130" s="218"/>
      <c r="BM130" s="218"/>
    </row>
    <row r="131" spans="1:65" s="2" customFormat="1" ht="18" customHeight="1">
      <c r="A131" s="40"/>
      <c r="B131" s="41"/>
      <c r="C131" s="42"/>
      <c r="D131" s="150" t="s">
        <v>168</v>
      </c>
      <c r="E131" s="42"/>
      <c r="F131" s="42"/>
      <c r="G131" s="42"/>
      <c r="H131" s="42"/>
      <c r="I131" s="42"/>
      <c r="J131" s="151">
        <f>ROUND(J32*T131,2)</f>
        <v>0</v>
      </c>
      <c r="K131" s="42"/>
      <c r="L131" s="217"/>
      <c r="M131" s="218"/>
      <c r="N131" s="219" t="s">
        <v>50</v>
      </c>
      <c r="O131" s="218"/>
      <c r="P131" s="218"/>
      <c r="Q131" s="218"/>
      <c r="R131" s="218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21" t="s">
        <v>169</v>
      </c>
      <c r="AZ131" s="218"/>
      <c r="BA131" s="218"/>
      <c r="BB131" s="218"/>
      <c r="BC131" s="218"/>
      <c r="BD131" s="218"/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221" t="s">
        <v>93</v>
      </c>
      <c r="BK131" s="218"/>
      <c r="BL131" s="218"/>
      <c r="BM131" s="218"/>
    </row>
    <row r="132" spans="1:31" s="2" customFormat="1" ht="12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29.25" customHeight="1">
      <c r="A133" s="40"/>
      <c r="B133" s="41"/>
      <c r="C133" s="158" t="s">
        <v>125</v>
      </c>
      <c r="D133" s="159"/>
      <c r="E133" s="159"/>
      <c r="F133" s="159"/>
      <c r="G133" s="159"/>
      <c r="H133" s="159"/>
      <c r="I133" s="159"/>
      <c r="J133" s="160">
        <f>ROUND(J98+J125,2)</f>
        <v>0</v>
      </c>
      <c r="K133" s="159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6.95" customHeight="1">
      <c r="A134" s="40"/>
      <c r="B134" s="68"/>
      <c r="C134" s="69"/>
      <c r="D134" s="69"/>
      <c r="E134" s="69"/>
      <c r="F134" s="69"/>
      <c r="G134" s="69"/>
      <c r="H134" s="69"/>
      <c r="I134" s="69"/>
      <c r="J134" s="69"/>
      <c r="K134" s="69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8" spans="1:31" s="2" customFormat="1" ht="6.95" customHeight="1">
      <c r="A138" s="40"/>
      <c r="B138" s="70"/>
      <c r="C138" s="71"/>
      <c r="D138" s="71"/>
      <c r="E138" s="71"/>
      <c r="F138" s="71"/>
      <c r="G138" s="71"/>
      <c r="H138" s="71"/>
      <c r="I138" s="71"/>
      <c r="J138" s="71"/>
      <c r="K138" s="71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24.95" customHeight="1">
      <c r="A139" s="40"/>
      <c r="B139" s="41"/>
      <c r="C139" s="23" t="s">
        <v>170</v>
      </c>
      <c r="D139" s="42"/>
      <c r="E139" s="42"/>
      <c r="F139" s="42"/>
      <c r="G139" s="42"/>
      <c r="H139" s="42"/>
      <c r="I139" s="42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6.95" customHeight="1">
      <c r="A140" s="40"/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2" customHeight="1">
      <c r="A141" s="40"/>
      <c r="B141" s="41"/>
      <c r="C141" s="32" t="s">
        <v>16</v>
      </c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26.25" customHeight="1">
      <c r="A142" s="40"/>
      <c r="B142" s="41"/>
      <c r="C142" s="42"/>
      <c r="D142" s="42"/>
      <c r="E142" s="200" t="str">
        <f>E7</f>
        <v>Energetické úspory objekt ZŠ Orlí v Liberci, č.p.140 - REVIZE R1 - 01/2023</v>
      </c>
      <c r="F142" s="32"/>
      <c r="G142" s="32"/>
      <c r="H142" s="32"/>
      <c r="I142" s="42"/>
      <c r="J142" s="42"/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2:12" s="1" customFormat="1" ht="12" customHeight="1">
      <c r="B143" s="21"/>
      <c r="C143" s="32" t="s">
        <v>127</v>
      </c>
      <c r="D143" s="22"/>
      <c r="E143" s="22"/>
      <c r="F143" s="22"/>
      <c r="G143" s="22"/>
      <c r="H143" s="22"/>
      <c r="I143" s="22"/>
      <c r="J143" s="22"/>
      <c r="K143" s="22"/>
      <c r="L143" s="20"/>
    </row>
    <row r="144" spans="1:31" s="2" customFormat="1" ht="16.5" customHeight="1">
      <c r="A144" s="40"/>
      <c r="B144" s="41"/>
      <c r="C144" s="42"/>
      <c r="D144" s="42"/>
      <c r="E144" s="200" t="s">
        <v>128</v>
      </c>
      <c r="F144" s="42"/>
      <c r="G144" s="42"/>
      <c r="H144" s="42"/>
      <c r="I144" s="42"/>
      <c r="J144" s="42"/>
      <c r="K144" s="42"/>
      <c r="L144" s="65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s="2" customFormat="1" ht="12" customHeight="1">
      <c r="A145" s="40"/>
      <c r="B145" s="41"/>
      <c r="C145" s="32" t="s">
        <v>129</v>
      </c>
      <c r="D145" s="42"/>
      <c r="E145" s="42"/>
      <c r="F145" s="42"/>
      <c r="G145" s="42"/>
      <c r="H145" s="42"/>
      <c r="I145" s="42"/>
      <c r="J145" s="42"/>
      <c r="K145" s="42"/>
      <c r="L145" s="65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s="2" customFormat="1" ht="16.5" customHeight="1">
      <c r="A146" s="40"/>
      <c r="B146" s="41"/>
      <c r="C146" s="42"/>
      <c r="D146" s="42"/>
      <c r="E146" s="78" t="str">
        <f>E11</f>
        <v>STAV - Stavební úpravy objektu ZŠ Orlí</v>
      </c>
      <c r="F146" s="42"/>
      <c r="G146" s="42"/>
      <c r="H146" s="42"/>
      <c r="I146" s="42"/>
      <c r="J146" s="42"/>
      <c r="K146" s="42"/>
      <c r="L146" s="65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1:31" s="2" customFormat="1" ht="6.95" customHeight="1">
      <c r="A147" s="40"/>
      <c r="B147" s="41"/>
      <c r="C147" s="42"/>
      <c r="D147" s="42"/>
      <c r="E147" s="42"/>
      <c r="F147" s="42"/>
      <c r="G147" s="42"/>
      <c r="H147" s="42"/>
      <c r="I147" s="42"/>
      <c r="J147" s="42"/>
      <c r="K147" s="42"/>
      <c r="L147" s="65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1:31" s="2" customFormat="1" ht="12" customHeight="1">
      <c r="A148" s="40"/>
      <c r="B148" s="41"/>
      <c r="C148" s="32" t="s">
        <v>22</v>
      </c>
      <c r="D148" s="42"/>
      <c r="E148" s="42"/>
      <c r="F148" s="27" t="str">
        <f>F14</f>
        <v>p.p.č.1612</v>
      </c>
      <c r="G148" s="42"/>
      <c r="H148" s="42"/>
      <c r="I148" s="32" t="s">
        <v>24</v>
      </c>
      <c r="J148" s="81" t="str">
        <f>IF(J14="","",J14)</f>
        <v>26.1.2023</v>
      </c>
      <c r="K148" s="42"/>
      <c r="L148" s="65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1:31" s="2" customFormat="1" ht="6.95" customHeight="1">
      <c r="A149" s="40"/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65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1:31" s="2" customFormat="1" ht="25.65" customHeight="1">
      <c r="A150" s="40"/>
      <c r="B150" s="41"/>
      <c r="C150" s="32" t="s">
        <v>26</v>
      </c>
      <c r="D150" s="42"/>
      <c r="E150" s="42"/>
      <c r="F150" s="27" t="str">
        <f>E17</f>
        <v>Statutární město Liberec, Nám. Dr.E.Beneše 1,46059</v>
      </c>
      <c r="G150" s="42"/>
      <c r="H150" s="42"/>
      <c r="I150" s="32" t="s">
        <v>34</v>
      </c>
      <c r="J150" s="36" t="str">
        <f>E23</f>
        <v>FS Vision, s.r.o., Liberec</v>
      </c>
      <c r="K150" s="42"/>
      <c r="L150" s="65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1:31" s="2" customFormat="1" ht="15.15" customHeight="1">
      <c r="A151" s="40"/>
      <c r="B151" s="41"/>
      <c r="C151" s="32" t="s">
        <v>32</v>
      </c>
      <c r="D151" s="42"/>
      <c r="E151" s="42"/>
      <c r="F151" s="27" t="str">
        <f>IF(E20="","",E20)</f>
        <v>Vyplň údaj</v>
      </c>
      <c r="G151" s="42"/>
      <c r="H151" s="42"/>
      <c r="I151" s="32" t="s">
        <v>38</v>
      </c>
      <c r="J151" s="36" t="str">
        <f>E26</f>
        <v>Ing.Jaroslav Šíma</v>
      </c>
      <c r="K151" s="42"/>
      <c r="L151" s="65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1:31" s="2" customFormat="1" ht="10.3" customHeight="1">
      <c r="A152" s="40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65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1:31" s="11" customFormat="1" ht="29.25" customHeight="1">
      <c r="A153" s="223"/>
      <c r="B153" s="224"/>
      <c r="C153" s="225" t="s">
        <v>171</v>
      </c>
      <c r="D153" s="226" t="s">
        <v>69</v>
      </c>
      <c r="E153" s="226" t="s">
        <v>65</v>
      </c>
      <c r="F153" s="226" t="s">
        <v>66</v>
      </c>
      <c r="G153" s="226" t="s">
        <v>172</v>
      </c>
      <c r="H153" s="226" t="s">
        <v>173</v>
      </c>
      <c r="I153" s="226" t="s">
        <v>174</v>
      </c>
      <c r="J153" s="226" t="s">
        <v>134</v>
      </c>
      <c r="K153" s="227" t="s">
        <v>175</v>
      </c>
      <c r="L153" s="228"/>
      <c r="M153" s="102" t="s">
        <v>1</v>
      </c>
      <c r="N153" s="103" t="s">
        <v>48</v>
      </c>
      <c r="O153" s="103" t="s">
        <v>176</v>
      </c>
      <c r="P153" s="103" t="s">
        <v>177</v>
      </c>
      <c r="Q153" s="103" t="s">
        <v>178</v>
      </c>
      <c r="R153" s="103" t="s">
        <v>179</v>
      </c>
      <c r="S153" s="103" t="s">
        <v>180</v>
      </c>
      <c r="T153" s="104" t="s">
        <v>181</v>
      </c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</row>
    <row r="154" spans="1:63" s="2" customFormat="1" ht="22.8" customHeight="1">
      <c r="A154" s="40"/>
      <c r="B154" s="41"/>
      <c r="C154" s="109" t="s">
        <v>182</v>
      </c>
      <c r="D154" s="42"/>
      <c r="E154" s="42"/>
      <c r="F154" s="42"/>
      <c r="G154" s="42"/>
      <c r="H154" s="42"/>
      <c r="I154" s="42"/>
      <c r="J154" s="229">
        <f>BK154</f>
        <v>0</v>
      </c>
      <c r="K154" s="42"/>
      <c r="L154" s="43"/>
      <c r="M154" s="105"/>
      <c r="N154" s="230"/>
      <c r="O154" s="106"/>
      <c r="P154" s="231">
        <f>P155+P294+P530</f>
        <v>0</v>
      </c>
      <c r="Q154" s="106"/>
      <c r="R154" s="231">
        <f>R155+R294+R530</f>
        <v>14.51411239</v>
      </c>
      <c r="S154" s="106"/>
      <c r="T154" s="232">
        <f>T155+T294+T530</f>
        <v>18.13682836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7" t="s">
        <v>83</v>
      </c>
      <c r="AU154" s="17" t="s">
        <v>136</v>
      </c>
      <c r="BK154" s="233">
        <f>BK155+BK294+BK530</f>
        <v>0</v>
      </c>
    </row>
    <row r="155" spans="1:63" s="12" customFormat="1" ht="25.9" customHeight="1">
      <c r="A155" s="12"/>
      <c r="B155" s="234"/>
      <c r="C155" s="235"/>
      <c r="D155" s="236" t="s">
        <v>83</v>
      </c>
      <c r="E155" s="237" t="s">
        <v>183</v>
      </c>
      <c r="F155" s="237" t="s">
        <v>184</v>
      </c>
      <c r="G155" s="235"/>
      <c r="H155" s="235"/>
      <c r="I155" s="238"/>
      <c r="J155" s="239">
        <f>BK155</f>
        <v>0</v>
      </c>
      <c r="K155" s="235"/>
      <c r="L155" s="240"/>
      <c r="M155" s="241"/>
      <c r="N155" s="242"/>
      <c r="O155" s="242"/>
      <c r="P155" s="243">
        <f>P156+P169+P172+P239+P282+P292</f>
        <v>0</v>
      </c>
      <c r="Q155" s="242"/>
      <c r="R155" s="243">
        <f>R156+R169+R172+R239+R282+R292</f>
        <v>8.170509639999999</v>
      </c>
      <c r="S155" s="242"/>
      <c r="T155" s="244">
        <f>T156+T169+T172+T239+T282+T292</f>
        <v>16.325682999999998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5" t="s">
        <v>91</v>
      </c>
      <c r="AT155" s="246" t="s">
        <v>83</v>
      </c>
      <c r="AU155" s="246" t="s">
        <v>84</v>
      </c>
      <c r="AY155" s="245" t="s">
        <v>185</v>
      </c>
      <c r="BK155" s="247">
        <f>BK156+BK169+BK172+BK239+BK282+BK292</f>
        <v>0</v>
      </c>
    </row>
    <row r="156" spans="1:63" s="12" customFormat="1" ht="22.8" customHeight="1">
      <c r="A156" s="12"/>
      <c r="B156" s="234"/>
      <c r="C156" s="235"/>
      <c r="D156" s="236" t="s">
        <v>83</v>
      </c>
      <c r="E156" s="248" t="s">
        <v>109</v>
      </c>
      <c r="F156" s="248" t="s">
        <v>186</v>
      </c>
      <c r="G156" s="235"/>
      <c r="H156" s="235"/>
      <c r="I156" s="238"/>
      <c r="J156" s="249">
        <f>BK156</f>
        <v>0</v>
      </c>
      <c r="K156" s="235"/>
      <c r="L156" s="240"/>
      <c r="M156" s="241"/>
      <c r="N156" s="242"/>
      <c r="O156" s="242"/>
      <c r="P156" s="243">
        <f>SUM(P157:P168)</f>
        <v>0</v>
      </c>
      <c r="Q156" s="242"/>
      <c r="R156" s="243">
        <f>SUM(R157:R168)</f>
        <v>2.1109437599999996</v>
      </c>
      <c r="S156" s="242"/>
      <c r="T156" s="244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5" t="s">
        <v>91</v>
      </c>
      <c r="AT156" s="246" t="s">
        <v>83</v>
      </c>
      <c r="AU156" s="246" t="s">
        <v>91</v>
      </c>
      <c r="AY156" s="245" t="s">
        <v>185</v>
      </c>
      <c r="BK156" s="247">
        <f>SUM(BK157:BK168)</f>
        <v>0</v>
      </c>
    </row>
    <row r="157" spans="1:65" s="2" customFormat="1" ht="16.5" customHeight="1">
      <c r="A157" s="40"/>
      <c r="B157" s="41"/>
      <c r="C157" s="250" t="s">
        <v>91</v>
      </c>
      <c r="D157" s="250" t="s">
        <v>187</v>
      </c>
      <c r="E157" s="251" t="s">
        <v>188</v>
      </c>
      <c r="F157" s="252" t="s">
        <v>189</v>
      </c>
      <c r="G157" s="253" t="s">
        <v>190</v>
      </c>
      <c r="H157" s="254">
        <v>0.068</v>
      </c>
      <c r="I157" s="255"/>
      <c r="J157" s="256">
        <f>ROUND(I157*H157,2)</f>
        <v>0</v>
      </c>
      <c r="K157" s="252" t="s">
        <v>191</v>
      </c>
      <c r="L157" s="43"/>
      <c r="M157" s="257" t="s">
        <v>1</v>
      </c>
      <c r="N157" s="258" t="s">
        <v>49</v>
      </c>
      <c r="O157" s="93"/>
      <c r="P157" s="259">
        <f>O157*H157</f>
        <v>0</v>
      </c>
      <c r="Q157" s="259">
        <v>1.94302</v>
      </c>
      <c r="R157" s="259">
        <f>Q157*H157</f>
        <v>0.13212536</v>
      </c>
      <c r="S157" s="259">
        <v>0</v>
      </c>
      <c r="T157" s="26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1" t="s">
        <v>192</v>
      </c>
      <c r="AT157" s="261" t="s">
        <v>187</v>
      </c>
      <c r="AU157" s="261" t="s">
        <v>93</v>
      </c>
      <c r="AY157" s="17" t="s">
        <v>185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7" t="s">
        <v>91</v>
      </c>
      <c r="BK157" s="154">
        <f>ROUND(I157*H157,2)</f>
        <v>0</v>
      </c>
      <c r="BL157" s="17" t="s">
        <v>192</v>
      </c>
      <c r="BM157" s="261" t="s">
        <v>193</v>
      </c>
    </row>
    <row r="158" spans="1:51" s="13" customFormat="1" ht="12">
      <c r="A158" s="13"/>
      <c r="B158" s="262"/>
      <c r="C158" s="263"/>
      <c r="D158" s="264" t="s">
        <v>194</v>
      </c>
      <c r="E158" s="265" t="s">
        <v>1</v>
      </c>
      <c r="F158" s="266" t="s">
        <v>195</v>
      </c>
      <c r="G158" s="263"/>
      <c r="H158" s="267">
        <v>0.068</v>
      </c>
      <c r="I158" s="268"/>
      <c r="J158" s="263"/>
      <c r="K158" s="263"/>
      <c r="L158" s="269"/>
      <c r="M158" s="270"/>
      <c r="N158" s="271"/>
      <c r="O158" s="271"/>
      <c r="P158" s="271"/>
      <c r="Q158" s="271"/>
      <c r="R158" s="271"/>
      <c r="S158" s="271"/>
      <c r="T158" s="27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3" t="s">
        <v>194</v>
      </c>
      <c r="AU158" s="273" t="s">
        <v>93</v>
      </c>
      <c r="AV158" s="13" t="s">
        <v>93</v>
      </c>
      <c r="AW158" s="13" t="s">
        <v>37</v>
      </c>
      <c r="AX158" s="13" t="s">
        <v>91</v>
      </c>
      <c r="AY158" s="273" t="s">
        <v>185</v>
      </c>
    </row>
    <row r="159" spans="1:65" s="2" customFormat="1" ht="24.15" customHeight="1">
      <c r="A159" s="40"/>
      <c r="B159" s="41"/>
      <c r="C159" s="250" t="s">
        <v>93</v>
      </c>
      <c r="D159" s="250" t="s">
        <v>187</v>
      </c>
      <c r="E159" s="251" t="s">
        <v>196</v>
      </c>
      <c r="F159" s="252" t="s">
        <v>197</v>
      </c>
      <c r="G159" s="253" t="s">
        <v>198</v>
      </c>
      <c r="H159" s="254">
        <v>0.034</v>
      </c>
      <c r="I159" s="255"/>
      <c r="J159" s="256">
        <f>ROUND(I159*H159,2)</f>
        <v>0</v>
      </c>
      <c r="K159" s="252" t="s">
        <v>191</v>
      </c>
      <c r="L159" s="43"/>
      <c r="M159" s="257" t="s">
        <v>1</v>
      </c>
      <c r="N159" s="258" t="s">
        <v>49</v>
      </c>
      <c r="O159" s="93"/>
      <c r="P159" s="259">
        <f>O159*H159</f>
        <v>0</v>
      </c>
      <c r="Q159" s="259">
        <v>1.09</v>
      </c>
      <c r="R159" s="259">
        <f>Q159*H159</f>
        <v>0.03706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192</v>
      </c>
      <c r="AT159" s="261" t="s">
        <v>187</v>
      </c>
      <c r="AU159" s="261" t="s">
        <v>93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192</v>
      </c>
      <c r="BM159" s="261" t="s">
        <v>199</v>
      </c>
    </row>
    <row r="160" spans="1:51" s="13" customFormat="1" ht="12">
      <c r="A160" s="13"/>
      <c r="B160" s="262"/>
      <c r="C160" s="263"/>
      <c r="D160" s="264" t="s">
        <v>194</v>
      </c>
      <c r="E160" s="265" t="s">
        <v>1</v>
      </c>
      <c r="F160" s="266" t="s">
        <v>200</v>
      </c>
      <c r="G160" s="263"/>
      <c r="H160" s="267">
        <v>0.034</v>
      </c>
      <c r="I160" s="268"/>
      <c r="J160" s="263"/>
      <c r="K160" s="263"/>
      <c r="L160" s="269"/>
      <c r="M160" s="270"/>
      <c r="N160" s="271"/>
      <c r="O160" s="271"/>
      <c r="P160" s="271"/>
      <c r="Q160" s="271"/>
      <c r="R160" s="271"/>
      <c r="S160" s="271"/>
      <c r="T160" s="27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3" t="s">
        <v>194</v>
      </c>
      <c r="AU160" s="273" t="s">
        <v>93</v>
      </c>
      <c r="AV160" s="13" t="s">
        <v>93</v>
      </c>
      <c r="AW160" s="13" t="s">
        <v>37</v>
      </c>
      <c r="AX160" s="13" t="s">
        <v>91</v>
      </c>
      <c r="AY160" s="273" t="s">
        <v>185</v>
      </c>
    </row>
    <row r="161" spans="1:65" s="2" customFormat="1" ht="37.8" customHeight="1">
      <c r="A161" s="40"/>
      <c r="B161" s="41"/>
      <c r="C161" s="250" t="s">
        <v>109</v>
      </c>
      <c r="D161" s="250" t="s">
        <v>187</v>
      </c>
      <c r="E161" s="251" t="s">
        <v>201</v>
      </c>
      <c r="F161" s="252" t="s">
        <v>202</v>
      </c>
      <c r="G161" s="253" t="s">
        <v>203</v>
      </c>
      <c r="H161" s="254">
        <v>4.16</v>
      </c>
      <c r="I161" s="255"/>
      <c r="J161" s="256">
        <f>ROUND(I161*H161,2)</f>
        <v>0</v>
      </c>
      <c r="K161" s="252" t="s">
        <v>191</v>
      </c>
      <c r="L161" s="43"/>
      <c r="M161" s="257" t="s">
        <v>1</v>
      </c>
      <c r="N161" s="258" t="s">
        <v>49</v>
      </c>
      <c r="O161" s="93"/>
      <c r="P161" s="259">
        <f>O161*H161</f>
        <v>0</v>
      </c>
      <c r="Q161" s="259">
        <v>0.25365</v>
      </c>
      <c r="R161" s="259">
        <f>Q161*H161</f>
        <v>1.055184</v>
      </c>
      <c r="S161" s="259">
        <v>0</v>
      </c>
      <c r="T161" s="26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1" t="s">
        <v>192</v>
      </c>
      <c r="AT161" s="261" t="s">
        <v>187</v>
      </c>
      <c r="AU161" s="261" t="s">
        <v>93</v>
      </c>
      <c r="AY161" s="17" t="s">
        <v>185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91</v>
      </c>
      <c r="BK161" s="154">
        <f>ROUND(I161*H161,2)</f>
        <v>0</v>
      </c>
      <c r="BL161" s="17" t="s">
        <v>192</v>
      </c>
      <c r="BM161" s="261" t="s">
        <v>204</v>
      </c>
    </row>
    <row r="162" spans="1:51" s="13" customFormat="1" ht="12">
      <c r="A162" s="13"/>
      <c r="B162" s="262"/>
      <c r="C162" s="263"/>
      <c r="D162" s="264" t="s">
        <v>194</v>
      </c>
      <c r="E162" s="265" t="s">
        <v>1</v>
      </c>
      <c r="F162" s="266" t="s">
        <v>205</v>
      </c>
      <c r="G162" s="263"/>
      <c r="H162" s="267">
        <v>4.16</v>
      </c>
      <c r="I162" s="268"/>
      <c r="J162" s="263"/>
      <c r="K162" s="263"/>
      <c r="L162" s="269"/>
      <c r="M162" s="270"/>
      <c r="N162" s="271"/>
      <c r="O162" s="271"/>
      <c r="P162" s="271"/>
      <c r="Q162" s="271"/>
      <c r="R162" s="271"/>
      <c r="S162" s="271"/>
      <c r="T162" s="27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3" t="s">
        <v>194</v>
      </c>
      <c r="AU162" s="273" t="s">
        <v>93</v>
      </c>
      <c r="AV162" s="13" t="s">
        <v>93</v>
      </c>
      <c r="AW162" s="13" t="s">
        <v>37</v>
      </c>
      <c r="AX162" s="13" t="s">
        <v>91</v>
      </c>
      <c r="AY162" s="273" t="s">
        <v>185</v>
      </c>
    </row>
    <row r="163" spans="1:65" s="2" customFormat="1" ht="24.15" customHeight="1">
      <c r="A163" s="40"/>
      <c r="B163" s="41"/>
      <c r="C163" s="250" t="s">
        <v>192</v>
      </c>
      <c r="D163" s="250" t="s">
        <v>187</v>
      </c>
      <c r="E163" s="251" t="s">
        <v>206</v>
      </c>
      <c r="F163" s="252" t="s">
        <v>207</v>
      </c>
      <c r="G163" s="253" t="s">
        <v>203</v>
      </c>
      <c r="H163" s="254">
        <v>6.318</v>
      </c>
      <c r="I163" s="255"/>
      <c r="J163" s="256">
        <f>ROUND(I163*H163,2)</f>
        <v>0</v>
      </c>
      <c r="K163" s="252" t="s">
        <v>191</v>
      </c>
      <c r="L163" s="43"/>
      <c r="M163" s="257" t="s">
        <v>1</v>
      </c>
      <c r="N163" s="258" t="s">
        <v>49</v>
      </c>
      <c r="O163" s="93"/>
      <c r="P163" s="259">
        <f>O163*H163</f>
        <v>0</v>
      </c>
      <c r="Q163" s="259">
        <v>0.1094</v>
      </c>
      <c r="R163" s="259">
        <f>Q163*H163</f>
        <v>0.6911892</v>
      </c>
      <c r="S163" s="259">
        <v>0</v>
      </c>
      <c r="T163" s="26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1" t="s">
        <v>192</v>
      </c>
      <c r="AT163" s="261" t="s">
        <v>187</v>
      </c>
      <c r="AU163" s="261" t="s">
        <v>93</v>
      </c>
      <c r="AY163" s="17" t="s">
        <v>185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7" t="s">
        <v>91</v>
      </c>
      <c r="BK163" s="154">
        <f>ROUND(I163*H163,2)</f>
        <v>0</v>
      </c>
      <c r="BL163" s="17" t="s">
        <v>192</v>
      </c>
      <c r="BM163" s="261" t="s">
        <v>208</v>
      </c>
    </row>
    <row r="164" spans="1:51" s="13" customFormat="1" ht="12">
      <c r="A164" s="13"/>
      <c r="B164" s="262"/>
      <c r="C164" s="263"/>
      <c r="D164" s="264" t="s">
        <v>194</v>
      </c>
      <c r="E164" s="265" t="s">
        <v>1</v>
      </c>
      <c r="F164" s="266" t="s">
        <v>209</v>
      </c>
      <c r="G164" s="263"/>
      <c r="H164" s="267">
        <v>6.318</v>
      </c>
      <c r="I164" s="268"/>
      <c r="J164" s="263"/>
      <c r="K164" s="263"/>
      <c r="L164" s="269"/>
      <c r="M164" s="270"/>
      <c r="N164" s="271"/>
      <c r="O164" s="271"/>
      <c r="P164" s="271"/>
      <c r="Q164" s="271"/>
      <c r="R164" s="271"/>
      <c r="S164" s="271"/>
      <c r="T164" s="27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3" t="s">
        <v>194</v>
      </c>
      <c r="AU164" s="273" t="s">
        <v>93</v>
      </c>
      <c r="AV164" s="13" t="s">
        <v>93</v>
      </c>
      <c r="AW164" s="13" t="s">
        <v>37</v>
      </c>
      <c r="AX164" s="13" t="s">
        <v>91</v>
      </c>
      <c r="AY164" s="273" t="s">
        <v>185</v>
      </c>
    </row>
    <row r="165" spans="1:65" s="2" customFormat="1" ht="24.15" customHeight="1">
      <c r="A165" s="40"/>
      <c r="B165" s="41"/>
      <c r="C165" s="250" t="s">
        <v>210</v>
      </c>
      <c r="D165" s="250" t="s">
        <v>187</v>
      </c>
      <c r="E165" s="251" t="s">
        <v>211</v>
      </c>
      <c r="F165" s="252" t="s">
        <v>212</v>
      </c>
      <c r="G165" s="253" t="s">
        <v>203</v>
      </c>
      <c r="H165" s="254">
        <v>2.398</v>
      </c>
      <c r="I165" s="255"/>
      <c r="J165" s="256">
        <f>ROUND(I165*H165,2)</f>
        <v>0</v>
      </c>
      <c r="K165" s="252" t="s">
        <v>213</v>
      </c>
      <c r="L165" s="43"/>
      <c r="M165" s="257" t="s">
        <v>1</v>
      </c>
      <c r="N165" s="258" t="s">
        <v>49</v>
      </c>
      <c r="O165" s="93"/>
      <c r="P165" s="259">
        <f>O165*H165</f>
        <v>0</v>
      </c>
      <c r="Q165" s="259">
        <v>0.0525</v>
      </c>
      <c r="R165" s="259">
        <f>Q165*H165</f>
        <v>0.125895</v>
      </c>
      <c r="S165" s="259">
        <v>0</v>
      </c>
      <c r="T165" s="26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1" t="s">
        <v>192</v>
      </c>
      <c r="AT165" s="261" t="s">
        <v>187</v>
      </c>
      <c r="AU165" s="261" t="s">
        <v>93</v>
      </c>
      <c r="AY165" s="17" t="s">
        <v>185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7" t="s">
        <v>91</v>
      </c>
      <c r="BK165" s="154">
        <f>ROUND(I165*H165,2)</f>
        <v>0</v>
      </c>
      <c r="BL165" s="17" t="s">
        <v>192</v>
      </c>
      <c r="BM165" s="261" t="s">
        <v>214</v>
      </c>
    </row>
    <row r="166" spans="1:51" s="13" customFormat="1" ht="12">
      <c r="A166" s="13"/>
      <c r="B166" s="262"/>
      <c r="C166" s="263"/>
      <c r="D166" s="264" t="s">
        <v>194</v>
      </c>
      <c r="E166" s="265" t="s">
        <v>1</v>
      </c>
      <c r="F166" s="266" t="s">
        <v>215</v>
      </c>
      <c r="G166" s="263"/>
      <c r="H166" s="267">
        <v>2.398</v>
      </c>
      <c r="I166" s="268"/>
      <c r="J166" s="263"/>
      <c r="K166" s="263"/>
      <c r="L166" s="269"/>
      <c r="M166" s="270"/>
      <c r="N166" s="271"/>
      <c r="O166" s="271"/>
      <c r="P166" s="271"/>
      <c r="Q166" s="271"/>
      <c r="R166" s="271"/>
      <c r="S166" s="271"/>
      <c r="T166" s="27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3" t="s">
        <v>194</v>
      </c>
      <c r="AU166" s="273" t="s">
        <v>93</v>
      </c>
      <c r="AV166" s="13" t="s">
        <v>93</v>
      </c>
      <c r="AW166" s="13" t="s">
        <v>37</v>
      </c>
      <c r="AX166" s="13" t="s">
        <v>91</v>
      </c>
      <c r="AY166" s="273" t="s">
        <v>185</v>
      </c>
    </row>
    <row r="167" spans="1:65" s="2" customFormat="1" ht="24.15" customHeight="1">
      <c r="A167" s="40"/>
      <c r="B167" s="41"/>
      <c r="C167" s="250" t="s">
        <v>216</v>
      </c>
      <c r="D167" s="250" t="s">
        <v>187</v>
      </c>
      <c r="E167" s="251" t="s">
        <v>217</v>
      </c>
      <c r="F167" s="252" t="s">
        <v>218</v>
      </c>
      <c r="G167" s="253" t="s">
        <v>203</v>
      </c>
      <c r="H167" s="254">
        <v>0.39</v>
      </c>
      <c r="I167" s="255"/>
      <c r="J167" s="256">
        <f>ROUND(I167*H167,2)</f>
        <v>0</v>
      </c>
      <c r="K167" s="252" t="s">
        <v>191</v>
      </c>
      <c r="L167" s="43"/>
      <c r="M167" s="257" t="s">
        <v>1</v>
      </c>
      <c r="N167" s="258" t="s">
        <v>49</v>
      </c>
      <c r="O167" s="93"/>
      <c r="P167" s="259">
        <f>O167*H167</f>
        <v>0</v>
      </c>
      <c r="Q167" s="259">
        <v>0.17818</v>
      </c>
      <c r="R167" s="259">
        <f>Q167*H167</f>
        <v>0.0694902</v>
      </c>
      <c r="S167" s="259">
        <v>0</v>
      </c>
      <c r="T167" s="26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1" t="s">
        <v>192</v>
      </c>
      <c r="AT167" s="261" t="s">
        <v>187</v>
      </c>
      <c r="AU167" s="261" t="s">
        <v>93</v>
      </c>
      <c r="AY167" s="17" t="s">
        <v>185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7" t="s">
        <v>91</v>
      </c>
      <c r="BK167" s="154">
        <f>ROUND(I167*H167,2)</f>
        <v>0</v>
      </c>
      <c r="BL167" s="17" t="s">
        <v>192</v>
      </c>
      <c r="BM167" s="261" t="s">
        <v>219</v>
      </c>
    </row>
    <row r="168" spans="1:51" s="13" customFormat="1" ht="12">
      <c r="A168" s="13"/>
      <c r="B168" s="262"/>
      <c r="C168" s="263"/>
      <c r="D168" s="264" t="s">
        <v>194</v>
      </c>
      <c r="E168" s="265" t="s">
        <v>1</v>
      </c>
      <c r="F168" s="266" t="s">
        <v>220</v>
      </c>
      <c r="G168" s="263"/>
      <c r="H168" s="267">
        <v>0.39</v>
      </c>
      <c r="I168" s="268"/>
      <c r="J168" s="263"/>
      <c r="K168" s="263"/>
      <c r="L168" s="269"/>
      <c r="M168" s="270"/>
      <c r="N168" s="271"/>
      <c r="O168" s="271"/>
      <c r="P168" s="271"/>
      <c r="Q168" s="271"/>
      <c r="R168" s="271"/>
      <c r="S168" s="271"/>
      <c r="T168" s="27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3" t="s">
        <v>194</v>
      </c>
      <c r="AU168" s="273" t="s">
        <v>93</v>
      </c>
      <c r="AV168" s="13" t="s">
        <v>93</v>
      </c>
      <c r="AW168" s="13" t="s">
        <v>37</v>
      </c>
      <c r="AX168" s="13" t="s">
        <v>91</v>
      </c>
      <c r="AY168" s="273" t="s">
        <v>185</v>
      </c>
    </row>
    <row r="169" spans="1:63" s="12" customFormat="1" ht="22.8" customHeight="1">
      <c r="A169" s="12"/>
      <c r="B169" s="234"/>
      <c r="C169" s="235"/>
      <c r="D169" s="236" t="s">
        <v>83</v>
      </c>
      <c r="E169" s="248" t="s">
        <v>192</v>
      </c>
      <c r="F169" s="248" t="s">
        <v>221</v>
      </c>
      <c r="G169" s="235"/>
      <c r="H169" s="235"/>
      <c r="I169" s="238"/>
      <c r="J169" s="249">
        <f>BK169</f>
        <v>0</v>
      </c>
      <c r="K169" s="235"/>
      <c r="L169" s="240"/>
      <c r="M169" s="241"/>
      <c r="N169" s="242"/>
      <c r="O169" s="242"/>
      <c r="P169" s="243">
        <f>SUM(P170:P171)</f>
        <v>0</v>
      </c>
      <c r="Q169" s="242"/>
      <c r="R169" s="243">
        <f>SUM(R170:R171)</f>
        <v>0.05328</v>
      </c>
      <c r="S169" s="242"/>
      <c r="T169" s="244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5" t="s">
        <v>91</v>
      </c>
      <c r="AT169" s="246" t="s">
        <v>83</v>
      </c>
      <c r="AU169" s="246" t="s">
        <v>91</v>
      </c>
      <c r="AY169" s="245" t="s">
        <v>185</v>
      </c>
      <c r="BK169" s="247">
        <f>SUM(BK170:BK171)</f>
        <v>0</v>
      </c>
    </row>
    <row r="170" spans="1:65" s="2" customFormat="1" ht="24.15" customHeight="1">
      <c r="A170" s="40"/>
      <c r="B170" s="41"/>
      <c r="C170" s="250" t="s">
        <v>222</v>
      </c>
      <c r="D170" s="250" t="s">
        <v>187</v>
      </c>
      <c r="E170" s="251" t="s">
        <v>223</v>
      </c>
      <c r="F170" s="252" t="s">
        <v>224</v>
      </c>
      <c r="G170" s="253" t="s">
        <v>225</v>
      </c>
      <c r="H170" s="254">
        <v>1</v>
      </c>
      <c r="I170" s="255"/>
      <c r="J170" s="256">
        <f>ROUND(I170*H170,2)</f>
        <v>0</v>
      </c>
      <c r="K170" s="252" t="s">
        <v>191</v>
      </c>
      <c r="L170" s="43"/>
      <c r="M170" s="257" t="s">
        <v>1</v>
      </c>
      <c r="N170" s="258" t="s">
        <v>49</v>
      </c>
      <c r="O170" s="93"/>
      <c r="P170" s="259">
        <f>O170*H170</f>
        <v>0</v>
      </c>
      <c r="Q170" s="259">
        <v>0.05328</v>
      </c>
      <c r="R170" s="259">
        <f>Q170*H170</f>
        <v>0.05328</v>
      </c>
      <c r="S170" s="259">
        <v>0</v>
      </c>
      <c r="T170" s="26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1" t="s">
        <v>192</v>
      </c>
      <c r="AT170" s="261" t="s">
        <v>187</v>
      </c>
      <c r="AU170" s="261" t="s">
        <v>93</v>
      </c>
      <c r="AY170" s="17" t="s">
        <v>185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91</v>
      </c>
      <c r="BK170" s="154">
        <f>ROUND(I170*H170,2)</f>
        <v>0</v>
      </c>
      <c r="BL170" s="17" t="s">
        <v>192</v>
      </c>
      <c r="BM170" s="261" t="s">
        <v>226</v>
      </c>
    </row>
    <row r="171" spans="1:51" s="13" customFormat="1" ht="12">
      <c r="A171" s="13"/>
      <c r="B171" s="262"/>
      <c r="C171" s="263"/>
      <c r="D171" s="264" t="s">
        <v>194</v>
      </c>
      <c r="E171" s="265" t="s">
        <v>1</v>
      </c>
      <c r="F171" s="266" t="s">
        <v>227</v>
      </c>
      <c r="G171" s="263"/>
      <c r="H171" s="267">
        <v>1</v>
      </c>
      <c r="I171" s="268"/>
      <c r="J171" s="263"/>
      <c r="K171" s="263"/>
      <c r="L171" s="269"/>
      <c r="M171" s="270"/>
      <c r="N171" s="271"/>
      <c r="O171" s="271"/>
      <c r="P171" s="271"/>
      <c r="Q171" s="271"/>
      <c r="R171" s="271"/>
      <c r="S171" s="271"/>
      <c r="T171" s="27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3" t="s">
        <v>194</v>
      </c>
      <c r="AU171" s="273" t="s">
        <v>93</v>
      </c>
      <c r="AV171" s="13" t="s">
        <v>93</v>
      </c>
      <c r="AW171" s="13" t="s">
        <v>37</v>
      </c>
      <c r="AX171" s="13" t="s">
        <v>91</v>
      </c>
      <c r="AY171" s="273" t="s">
        <v>185</v>
      </c>
    </row>
    <row r="172" spans="1:63" s="12" customFormat="1" ht="22.8" customHeight="1">
      <c r="A172" s="12"/>
      <c r="B172" s="234"/>
      <c r="C172" s="235"/>
      <c r="D172" s="236" t="s">
        <v>83</v>
      </c>
      <c r="E172" s="248" t="s">
        <v>216</v>
      </c>
      <c r="F172" s="248" t="s">
        <v>228</v>
      </c>
      <c r="G172" s="235"/>
      <c r="H172" s="235"/>
      <c r="I172" s="238"/>
      <c r="J172" s="249">
        <f>BK172</f>
        <v>0</v>
      </c>
      <c r="K172" s="235"/>
      <c r="L172" s="240"/>
      <c r="M172" s="241"/>
      <c r="N172" s="242"/>
      <c r="O172" s="242"/>
      <c r="P172" s="243">
        <f>SUM(P173:P238)</f>
        <v>0</v>
      </c>
      <c r="Q172" s="242"/>
      <c r="R172" s="243">
        <f>SUM(R173:R238)</f>
        <v>5.994610879999999</v>
      </c>
      <c r="S172" s="242"/>
      <c r="T172" s="244">
        <f>SUM(T173:T238)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5" t="s">
        <v>91</v>
      </c>
      <c r="AT172" s="246" t="s">
        <v>83</v>
      </c>
      <c r="AU172" s="246" t="s">
        <v>91</v>
      </c>
      <c r="AY172" s="245" t="s">
        <v>185</v>
      </c>
      <c r="BK172" s="247">
        <f>SUM(BK173:BK238)</f>
        <v>0</v>
      </c>
    </row>
    <row r="173" spans="1:65" s="2" customFormat="1" ht="21.75" customHeight="1">
      <c r="A173" s="40"/>
      <c r="B173" s="41"/>
      <c r="C173" s="250" t="s">
        <v>229</v>
      </c>
      <c r="D173" s="250" t="s">
        <v>187</v>
      </c>
      <c r="E173" s="251" t="s">
        <v>230</v>
      </c>
      <c r="F173" s="252" t="s">
        <v>231</v>
      </c>
      <c r="G173" s="253" t="s">
        <v>203</v>
      </c>
      <c r="H173" s="254">
        <v>1.6</v>
      </c>
      <c r="I173" s="255"/>
      <c r="J173" s="256">
        <f>ROUND(I173*H173,2)</f>
        <v>0</v>
      </c>
      <c r="K173" s="252" t="s">
        <v>191</v>
      </c>
      <c r="L173" s="43"/>
      <c r="M173" s="257" t="s">
        <v>1</v>
      </c>
      <c r="N173" s="258" t="s">
        <v>49</v>
      </c>
      <c r="O173" s="93"/>
      <c r="P173" s="259">
        <f>O173*H173</f>
        <v>0</v>
      </c>
      <c r="Q173" s="259">
        <v>0.04</v>
      </c>
      <c r="R173" s="259">
        <f>Q173*H173</f>
        <v>0.064</v>
      </c>
      <c r="S173" s="259">
        <v>0</v>
      </c>
      <c r="T173" s="26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61" t="s">
        <v>192</v>
      </c>
      <c r="AT173" s="261" t="s">
        <v>187</v>
      </c>
      <c r="AU173" s="261" t="s">
        <v>93</v>
      </c>
      <c r="AY173" s="17" t="s">
        <v>185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7" t="s">
        <v>91</v>
      </c>
      <c r="BK173" s="154">
        <f>ROUND(I173*H173,2)</f>
        <v>0</v>
      </c>
      <c r="BL173" s="17" t="s">
        <v>192</v>
      </c>
      <c r="BM173" s="261" t="s">
        <v>232</v>
      </c>
    </row>
    <row r="174" spans="1:51" s="13" customFormat="1" ht="12">
      <c r="A174" s="13"/>
      <c r="B174" s="262"/>
      <c r="C174" s="263"/>
      <c r="D174" s="264" t="s">
        <v>194</v>
      </c>
      <c r="E174" s="265" t="s">
        <v>1</v>
      </c>
      <c r="F174" s="266" t="s">
        <v>233</v>
      </c>
      <c r="G174" s="263"/>
      <c r="H174" s="267">
        <v>1.6</v>
      </c>
      <c r="I174" s="268"/>
      <c r="J174" s="263"/>
      <c r="K174" s="263"/>
      <c r="L174" s="269"/>
      <c r="M174" s="270"/>
      <c r="N174" s="271"/>
      <c r="O174" s="271"/>
      <c r="P174" s="271"/>
      <c r="Q174" s="271"/>
      <c r="R174" s="271"/>
      <c r="S174" s="271"/>
      <c r="T174" s="27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3" t="s">
        <v>194</v>
      </c>
      <c r="AU174" s="273" t="s">
        <v>93</v>
      </c>
      <c r="AV174" s="13" t="s">
        <v>93</v>
      </c>
      <c r="AW174" s="13" t="s">
        <v>37</v>
      </c>
      <c r="AX174" s="13" t="s">
        <v>91</v>
      </c>
      <c r="AY174" s="273" t="s">
        <v>185</v>
      </c>
    </row>
    <row r="175" spans="1:65" s="2" customFormat="1" ht="24.15" customHeight="1">
      <c r="A175" s="40"/>
      <c r="B175" s="41"/>
      <c r="C175" s="250" t="s">
        <v>234</v>
      </c>
      <c r="D175" s="250" t="s">
        <v>187</v>
      </c>
      <c r="E175" s="251" t="s">
        <v>235</v>
      </c>
      <c r="F175" s="252" t="s">
        <v>236</v>
      </c>
      <c r="G175" s="253" t="s">
        <v>203</v>
      </c>
      <c r="H175" s="254">
        <v>28.108</v>
      </c>
      <c r="I175" s="255"/>
      <c r="J175" s="256">
        <f>ROUND(I175*H175,2)</f>
        <v>0</v>
      </c>
      <c r="K175" s="252" t="s">
        <v>191</v>
      </c>
      <c r="L175" s="43"/>
      <c r="M175" s="257" t="s">
        <v>1</v>
      </c>
      <c r="N175" s="258" t="s">
        <v>49</v>
      </c>
      <c r="O175" s="93"/>
      <c r="P175" s="259">
        <f>O175*H175</f>
        <v>0</v>
      </c>
      <c r="Q175" s="259">
        <v>0.00494</v>
      </c>
      <c r="R175" s="259">
        <f>Q175*H175</f>
        <v>0.13885352</v>
      </c>
      <c r="S175" s="259">
        <v>0</v>
      </c>
      <c r="T175" s="26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61" t="s">
        <v>192</v>
      </c>
      <c r="AT175" s="261" t="s">
        <v>187</v>
      </c>
      <c r="AU175" s="261" t="s">
        <v>93</v>
      </c>
      <c r="AY175" s="17" t="s">
        <v>185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7" t="s">
        <v>91</v>
      </c>
      <c r="BK175" s="154">
        <f>ROUND(I175*H175,2)</f>
        <v>0</v>
      </c>
      <c r="BL175" s="17" t="s">
        <v>192</v>
      </c>
      <c r="BM175" s="261" t="s">
        <v>237</v>
      </c>
    </row>
    <row r="176" spans="1:51" s="13" customFormat="1" ht="12">
      <c r="A176" s="13"/>
      <c r="B176" s="262"/>
      <c r="C176" s="263"/>
      <c r="D176" s="264" t="s">
        <v>194</v>
      </c>
      <c r="E176" s="265" t="s">
        <v>1</v>
      </c>
      <c r="F176" s="266" t="s">
        <v>238</v>
      </c>
      <c r="G176" s="263"/>
      <c r="H176" s="267">
        <v>10.692</v>
      </c>
      <c r="I176" s="268"/>
      <c r="J176" s="263"/>
      <c r="K176" s="263"/>
      <c r="L176" s="269"/>
      <c r="M176" s="270"/>
      <c r="N176" s="271"/>
      <c r="O176" s="271"/>
      <c r="P176" s="271"/>
      <c r="Q176" s="271"/>
      <c r="R176" s="271"/>
      <c r="S176" s="271"/>
      <c r="T176" s="27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3" t="s">
        <v>194</v>
      </c>
      <c r="AU176" s="273" t="s">
        <v>93</v>
      </c>
      <c r="AV176" s="13" t="s">
        <v>93</v>
      </c>
      <c r="AW176" s="13" t="s">
        <v>37</v>
      </c>
      <c r="AX176" s="13" t="s">
        <v>84</v>
      </c>
      <c r="AY176" s="273" t="s">
        <v>185</v>
      </c>
    </row>
    <row r="177" spans="1:51" s="13" customFormat="1" ht="12">
      <c r="A177" s="13"/>
      <c r="B177" s="262"/>
      <c r="C177" s="263"/>
      <c r="D177" s="264" t="s">
        <v>194</v>
      </c>
      <c r="E177" s="265" t="s">
        <v>1</v>
      </c>
      <c r="F177" s="266" t="s">
        <v>239</v>
      </c>
      <c r="G177" s="263"/>
      <c r="H177" s="267">
        <v>17.416</v>
      </c>
      <c r="I177" s="268"/>
      <c r="J177" s="263"/>
      <c r="K177" s="263"/>
      <c r="L177" s="269"/>
      <c r="M177" s="270"/>
      <c r="N177" s="271"/>
      <c r="O177" s="271"/>
      <c r="P177" s="271"/>
      <c r="Q177" s="271"/>
      <c r="R177" s="271"/>
      <c r="S177" s="271"/>
      <c r="T177" s="27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3" t="s">
        <v>194</v>
      </c>
      <c r="AU177" s="273" t="s">
        <v>93</v>
      </c>
      <c r="AV177" s="13" t="s">
        <v>93</v>
      </c>
      <c r="AW177" s="13" t="s">
        <v>37</v>
      </c>
      <c r="AX177" s="13" t="s">
        <v>84</v>
      </c>
      <c r="AY177" s="273" t="s">
        <v>185</v>
      </c>
    </row>
    <row r="178" spans="1:51" s="14" customFormat="1" ht="12">
      <c r="A178" s="14"/>
      <c r="B178" s="274"/>
      <c r="C178" s="275"/>
      <c r="D178" s="264" t="s">
        <v>194</v>
      </c>
      <c r="E178" s="276" t="s">
        <v>1</v>
      </c>
      <c r="F178" s="277" t="s">
        <v>240</v>
      </c>
      <c r="G178" s="275"/>
      <c r="H178" s="278">
        <v>28.108</v>
      </c>
      <c r="I178" s="279"/>
      <c r="J178" s="275"/>
      <c r="K178" s="275"/>
      <c r="L178" s="280"/>
      <c r="M178" s="281"/>
      <c r="N178" s="282"/>
      <c r="O178" s="282"/>
      <c r="P178" s="282"/>
      <c r="Q178" s="282"/>
      <c r="R178" s="282"/>
      <c r="S178" s="282"/>
      <c r="T178" s="28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4" t="s">
        <v>194</v>
      </c>
      <c r="AU178" s="284" t="s">
        <v>93</v>
      </c>
      <c r="AV178" s="14" t="s">
        <v>192</v>
      </c>
      <c r="AW178" s="14" t="s">
        <v>37</v>
      </c>
      <c r="AX178" s="14" t="s">
        <v>91</v>
      </c>
      <c r="AY178" s="284" t="s">
        <v>185</v>
      </c>
    </row>
    <row r="179" spans="1:65" s="2" customFormat="1" ht="33" customHeight="1">
      <c r="A179" s="40"/>
      <c r="B179" s="41"/>
      <c r="C179" s="250" t="s">
        <v>241</v>
      </c>
      <c r="D179" s="250" t="s">
        <v>187</v>
      </c>
      <c r="E179" s="251" t="s">
        <v>242</v>
      </c>
      <c r="F179" s="252" t="s">
        <v>243</v>
      </c>
      <c r="G179" s="253" t="s">
        <v>203</v>
      </c>
      <c r="H179" s="254">
        <v>193.76</v>
      </c>
      <c r="I179" s="255"/>
      <c r="J179" s="256">
        <f>ROUND(I179*H179,2)</f>
        <v>0</v>
      </c>
      <c r="K179" s="252" t="s">
        <v>1</v>
      </c>
      <c r="L179" s="43"/>
      <c r="M179" s="257" t="s">
        <v>1</v>
      </c>
      <c r="N179" s="258" t="s">
        <v>49</v>
      </c>
      <c r="O179" s="93"/>
      <c r="P179" s="259">
        <f>O179*H179</f>
        <v>0</v>
      </c>
      <c r="Q179" s="259">
        <v>0.00026</v>
      </c>
      <c r="R179" s="259">
        <f>Q179*H179</f>
        <v>0.050377599999999995</v>
      </c>
      <c r="S179" s="259">
        <v>0</v>
      </c>
      <c r="T179" s="26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61" t="s">
        <v>192</v>
      </c>
      <c r="AT179" s="261" t="s">
        <v>187</v>
      </c>
      <c r="AU179" s="261" t="s">
        <v>93</v>
      </c>
      <c r="AY179" s="17" t="s">
        <v>185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7" t="s">
        <v>91</v>
      </c>
      <c r="BK179" s="154">
        <f>ROUND(I179*H179,2)</f>
        <v>0</v>
      </c>
      <c r="BL179" s="17" t="s">
        <v>192</v>
      </c>
      <c r="BM179" s="261" t="s">
        <v>244</v>
      </c>
    </row>
    <row r="180" spans="1:51" s="13" customFormat="1" ht="12">
      <c r="A180" s="13"/>
      <c r="B180" s="262"/>
      <c r="C180" s="263"/>
      <c r="D180" s="264" t="s">
        <v>194</v>
      </c>
      <c r="E180" s="265" t="s">
        <v>1</v>
      </c>
      <c r="F180" s="266" t="s">
        <v>245</v>
      </c>
      <c r="G180" s="263"/>
      <c r="H180" s="267">
        <v>29.358</v>
      </c>
      <c r="I180" s="268"/>
      <c r="J180" s="263"/>
      <c r="K180" s="263"/>
      <c r="L180" s="269"/>
      <c r="M180" s="270"/>
      <c r="N180" s="271"/>
      <c r="O180" s="271"/>
      <c r="P180" s="271"/>
      <c r="Q180" s="271"/>
      <c r="R180" s="271"/>
      <c r="S180" s="271"/>
      <c r="T180" s="27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3" t="s">
        <v>194</v>
      </c>
      <c r="AU180" s="273" t="s">
        <v>93</v>
      </c>
      <c r="AV180" s="13" t="s">
        <v>93</v>
      </c>
      <c r="AW180" s="13" t="s">
        <v>37</v>
      </c>
      <c r="AX180" s="13" t="s">
        <v>84</v>
      </c>
      <c r="AY180" s="273" t="s">
        <v>185</v>
      </c>
    </row>
    <row r="181" spans="1:51" s="13" customFormat="1" ht="12">
      <c r="A181" s="13"/>
      <c r="B181" s="262"/>
      <c r="C181" s="263"/>
      <c r="D181" s="264" t="s">
        <v>194</v>
      </c>
      <c r="E181" s="265" t="s">
        <v>1</v>
      </c>
      <c r="F181" s="266" t="s">
        <v>246</v>
      </c>
      <c r="G181" s="263"/>
      <c r="H181" s="267">
        <v>79.826</v>
      </c>
      <c r="I181" s="268"/>
      <c r="J181" s="263"/>
      <c r="K181" s="263"/>
      <c r="L181" s="269"/>
      <c r="M181" s="270"/>
      <c r="N181" s="271"/>
      <c r="O181" s="271"/>
      <c r="P181" s="271"/>
      <c r="Q181" s="271"/>
      <c r="R181" s="271"/>
      <c r="S181" s="271"/>
      <c r="T181" s="27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3" t="s">
        <v>194</v>
      </c>
      <c r="AU181" s="273" t="s">
        <v>93</v>
      </c>
      <c r="AV181" s="13" t="s">
        <v>93</v>
      </c>
      <c r="AW181" s="13" t="s">
        <v>37</v>
      </c>
      <c r="AX181" s="13" t="s">
        <v>84</v>
      </c>
      <c r="AY181" s="273" t="s">
        <v>185</v>
      </c>
    </row>
    <row r="182" spans="1:51" s="13" customFormat="1" ht="12">
      <c r="A182" s="13"/>
      <c r="B182" s="262"/>
      <c r="C182" s="263"/>
      <c r="D182" s="264" t="s">
        <v>194</v>
      </c>
      <c r="E182" s="265" t="s">
        <v>1</v>
      </c>
      <c r="F182" s="266" t="s">
        <v>247</v>
      </c>
      <c r="G182" s="263"/>
      <c r="H182" s="267">
        <v>84.576</v>
      </c>
      <c r="I182" s="268"/>
      <c r="J182" s="263"/>
      <c r="K182" s="263"/>
      <c r="L182" s="269"/>
      <c r="M182" s="270"/>
      <c r="N182" s="271"/>
      <c r="O182" s="271"/>
      <c r="P182" s="271"/>
      <c r="Q182" s="271"/>
      <c r="R182" s="271"/>
      <c r="S182" s="271"/>
      <c r="T182" s="27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3" t="s">
        <v>194</v>
      </c>
      <c r="AU182" s="273" t="s">
        <v>93</v>
      </c>
      <c r="AV182" s="13" t="s">
        <v>93</v>
      </c>
      <c r="AW182" s="13" t="s">
        <v>37</v>
      </c>
      <c r="AX182" s="13" t="s">
        <v>84</v>
      </c>
      <c r="AY182" s="273" t="s">
        <v>185</v>
      </c>
    </row>
    <row r="183" spans="1:51" s="15" customFormat="1" ht="12">
      <c r="A183" s="15"/>
      <c r="B183" s="285"/>
      <c r="C183" s="286"/>
      <c r="D183" s="264" t="s">
        <v>194</v>
      </c>
      <c r="E183" s="287" t="s">
        <v>1</v>
      </c>
      <c r="F183" s="288" t="s">
        <v>248</v>
      </c>
      <c r="G183" s="286"/>
      <c r="H183" s="289">
        <v>193.76</v>
      </c>
      <c r="I183" s="290"/>
      <c r="J183" s="286"/>
      <c r="K183" s="286"/>
      <c r="L183" s="291"/>
      <c r="M183" s="292"/>
      <c r="N183" s="293"/>
      <c r="O183" s="293"/>
      <c r="P183" s="293"/>
      <c r="Q183" s="293"/>
      <c r="R183" s="293"/>
      <c r="S183" s="293"/>
      <c r="T183" s="29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5" t="s">
        <v>194</v>
      </c>
      <c r="AU183" s="295" t="s">
        <v>93</v>
      </c>
      <c r="AV183" s="15" t="s">
        <v>109</v>
      </c>
      <c r="AW183" s="15" t="s">
        <v>37</v>
      </c>
      <c r="AX183" s="15" t="s">
        <v>91</v>
      </c>
      <c r="AY183" s="295" t="s">
        <v>185</v>
      </c>
    </row>
    <row r="184" spans="1:65" s="2" customFormat="1" ht="37.8" customHeight="1">
      <c r="A184" s="40"/>
      <c r="B184" s="41"/>
      <c r="C184" s="250" t="s">
        <v>249</v>
      </c>
      <c r="D184" s="250" t="s">
        <v>187</v>
      </c>
      <c r="E184" s="251" t="s">
        <v>250</v>
      </c>
      <c r="F184" s="252" t="s">
        <v>251</v>
      </c>
      <c r="G184" s="253" t="s">
        <v>203</v>
      </c>
      <c r="H184" s="254">
        <v>193.76</v>
      </c>
      <c r="I184" s="255"/>
      <c r="J184" s="256">
        <f>ROUND(I184*H184,2)</f>
        <v>0</v>
      </c>
      <c r="K184" s="252" t="s">
        <v>191</v>
      </c>
      <c r="L184" s="43"/>
      <c r="M184" s="257" t="s">
        <v>1</v>
      </c>
      <c r="N184" s="258" t="s">
        <v>49</v>
      </c>
      <c r="O184" s="93"/>
      <c r="P184" s="259">
        <f>O184*H184</f>
        <v>0</v>
      </c>
      <c r="Q184" s="259">
        <v>0.00438</v>
      </c>
      <c r="R184" s="259">
        <f>Q184*H184</f>
        <v>0.8486688</v>
      </c>
      <c r="S184" s="259">
        <v>0</v>
      </c>
      <c r="T184" s="26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61" t="s">
        <v>192</v>
      </c>
      <c r="AT184" s="261" t="s">
        <v>187</v>
      </c>
      <c r="AU184" s="261" t="s">
        <v>93</v>
      </c>
      <c r="AY184" s="17" t="s">
        <v>185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7" t="s">
        <v>91</v>
      </c>
      <c r="BK184" s="154">
        <f>ROUND(I184*H184,2)</f>
        <v>0</v>
      </c>
      <c r="BL184" s="17" t="s">
        <v>192</v>
      </c>
      <c r="BM184" s="261" t="s">
        <v>252</v>
      </c>
    </row>
    <row r="185" spans="1:51" s="13" customFormat="1" ht="12">
      <c r="A185" s="13"/>
      <c r="B185" s="262"/>
      <c r="C185" s="263"/>
      <c r="D185" s="264" t="s">
        <v>194</v>
      </c>
      <c r="E185" s="265" t="s">
        <v>1</v>
      </c>
      <c r="F185" s="266" t="s">
        <v>245</v>
      </c>
      <c r="G185" s="263"/>
      <c r="H185" s="267">
        <v>29.358</v>
      </c>
      <c r="I185" s="268"/>
      <c r="J185" s="263"/>
      <c r="K185" s="263"/>
      <c r="L185" s="269"/>
      <c r="M185" s="270"/>
      <c r="N185" s="271"/>
      <c r="O185" s="271"/>
      <c r="P185" s="271"/>
      <c r="Q185" s="271"/>
      <c r="R185" s="271"/>
      <c r="S185" s="271"/>
      <c r="T185" s="27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3" t="s">
        <v>194</v>
      </c>
      <c r="AU185" s="273" t="s">
        <v>93</v>
      </c>
      <c r="AV185" s="13" t="s">
        <v>93</v>
      </c>
      <c r="AW185" s="13" t="s">
        <v>37</v>
      </c>
      <c r="AX185" s="13" t="s">
        <v>84</v>
      </c>
      <c r="AY185" s="273" t="s">
        <v>185</v>
      </c>
    </row>
    <row r="186" spans="1:51" s="13" customFormat="1" ht="12">
      <c r="A186" s="13"/>
      <c r="B186" s="262"/>
      <c r="C186" s="263"/>
      <c r="D186" s="264" t="s">
        <v>194</v>
      </c>
      <c r="E186" s="265" t="s">
        <v>1</v>
      </c>
      <c r="F186" s="266" t="s">
        <v>246</v>
      </c>
      <c r="G186" s="263"/>
      <c r="H186" s="267">
        <v>79.826</v>
      </c>
      <c r="I186" s="268"/>
      <c r="J186" s="263"/>
      <c r="K186" s="263"/>
      <c r="L186" s="269"/>
      <c r="M186" s="270"/>
      <c r="N186" s="271"/>
      <c r="O186" s="271"/>
      <c r="P186" s="271"/>
      <c r="Q186" s="271"/>
      <c r="R186" s="271"/>
      <c r="S186" s="271"/>
      <c r="T186" s="27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3" t="s">
        <v>194</v>
      </c>
      <c r="AU186" s="273" t="s">
        <v>93</v>
      </c>
      <c r="AV186" s="13" t="s">
        <v>93</v>
      </c>
      <c r="AW186" s="13" t="s">
        <v>37</v>
      </c>
      <c r="AX186" s="13" t="s">
        <v>84</v>
      </c>
      <c r="AY186" s="273" t="s">
        <v>185</v>
      </c>
    </row>
    <row r="187" spans="1:51" s="13" customFormat="1" ht="12">
      <c r="A187" s="13"/>
      <c r="B187" s="262"/>
      <c r="C187" s="263"/>
      <c r="D187" s="264" t="s">
        <v>194</v>
      </c>
      <c r="E187" s="265" t="s">
        <v>1</v>
      </c>
      <c r="F187" s="266" t="s">
        <v>247</v>
      </c>
      <c r="G187" s="263"/>
      <c r="H187" s="267">
        <v>84.576</v>
      </c>
      <c r="I187" s="268"/>
      <c r="J187" s="263"/>
      <c r="K187" s="263"/>
      <c r="L187" s="269"/>
      <c r="M187" s="270"/>
      <c r="N187" s="271"/>
      <c r="O187" s="271"/>
      <c r="P187" s="271"/>
      <c r="Q187" s="271"/>
      <c r="R187" s="271"/>
      <c r="S187" s="271"/>
      <c r="T187" s="27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3" t="s">
        <v>194</v>
      </c>
      <c r="AU187" s="273" t="s">
        <v>93</v>
      </c>
      <c r="AV187" s="13" t="s">
        <v>93</v>
      </c>
      <c r="AW187" s="13" t="s">
        <v>37</v>
      </c>
      <c r="AX187" s="13" t="s">
        <v>84</v>
      </c>
      <c r="AY187" s="273" t="s">
        <v>185</v>
      </c>
    </row>
    <row r="188" spans="1:51" s="15" customFormat="1" ht="12">
      <c r="A188" s="15"/>
      <c r="B188" s="285"/>
      <c r="C188" s="286"/>
      <c r="D188" s="264" t="s">
        <v>194</v>
      </c>
      <c r="E188" s="287" t="s">
        <v>1</v>
      </c>
      <c r="F188" s="288" t="s">
        <v>248</v>
      </c>
      <c r="G188" s="286"/>
      <c r="H188" s="289">
        <v>193.76</v>
      </c>
      <c r="I188" s="290"/>
      <c r="J188" s="286"/>
      <c r="K188" s="286"/>
      <c r="L188" s="291"/>
      <c r="M188" s="292"/>
      <c r="N188" s="293"/>
      <c r="O188" s="293"/>
      <c r="P188" s="293"/>
      <c r="Q188" s="293"/>
      <c r="R188" s="293"/>
      <c r="S188" s="293"/>
      <c r="T188" s="29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5" t="s">
        <v>194</v>
      </c>
      <c r="AU188" s="295" t="s">
        <v>93</v>
      </c>
      <c r="AV188" s="15" t="s">
        <v>109</v>
      </c>
      <c r="AW188" s="15" t="s">
        <v>37</v>
      </c>
      <c r="AX188" s="15" t="s">
        <v>91</v>
      </c>
      <c r="AY188" s="295" t="s">
        <v>185</v>
      </c>
    </row>
    <row r="189" spans="1:65" s="2" customFormat="1" ht="44.25" customHeight="1">
      <c r="A189" s="40"/>
      <c r="B189" s="41"/>
      <c r="C189" s="250" t="s">
        <v>253</v>
      </c>
      <c r="D189" s="250" t="s">
        <v>187</v>
      </c>
      <c r="E189" s="251" t="s">
        <v>254</v>
      </c>
      <c r="F189" s="252" t="s">
        <v>255</v>
      </c>
      <c r="G189" s="253" t="s">
        <v>203</v>
      </c>
      <c r="H189" s="254">
        <v>193.76</v>
      </c>
      <c r="I189" s="255"/>
      <c r="J189" s="256">
        <f>ROUND(I189*H189,2)</f>
        <v>0</v>
      </c>
      <c r="K189" s="252" t="s">
        <v>191</v>
      </c>
      <c r="L189" s="43"/>
      <c r="M189" s="257" t="s">
        <v>1</v>
      </c>
      <c r="N189" s="258" t="s">
        <v>49</v>
      </c>
      <c r="O189" s="93"/>
      <c r="P189" s="259">
        <f>O189*H189</f>
        <v>0</v>
      </c>
      <c r="Q189" s="259">
        <v>0.004</v>
      </c>
      <c r="R189" s="259">
        <f>Q189*H189</f>
        <v>0.77504</v>
      </c>
      <c r="S189" s="259">
        <v>0</v>
      </c>
      <c r="T189" s="26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1" t="s">
        <v>192</v>
      </c>
      <c r="AT189" s="261" t="s">
        <v>187</v>
      </c>
      <c r="AU189" s="261" t="s">
        <v>93</v>
      </c>
      <c r="AY189" s="17" t="s">
        <v>185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7" t="s">
        <v>91</v>
      </c>
      <c r="BK189" s="154">
        <f>ROUND(I189*H189,2)</f>
        <v>0</v>
      </c>
      <c r="BL189" s="17" t="s">
        <v>192</v>
      </c>
      <c r="BM189" s="261" t="s">
        <v>256</v>
      </c>
    </row>
    <row r="190" spans="1:51" s="13" customFormat="1" ht="12">
      <c r="A190" s="13"/>
      <c r="B190" s="262"/>
      <c r="C190" s="263"/>
      <c r="D190" s="264" t="s">
        <v>194</v>
      </c>
      <c r="E190" s="265" t="s">
        <v>1</v>
      </c>
      <c r="F190" s="266" t="s">
        <v>245</v>
      </c>
      <c r="G190" s="263"/>
      <c r="H190" s="267">
        <v>29.358</v>
      </c>
      <c r="I190" s="268"/>
      <c r="J190" s="263"/>
      <c r="K190" s="263"/>
      <c r="L190" s="269"/>
      <c r="M190" s="270"/>
      <c r="N190" s="271"/>
      <c r="O190" s="271"/>
      <c r="P190" s="271"/>
      <c r="Q190" s="271"/>
      <c r="R190" s="271"/>
      <c r="S190" s="271"/>
      <c r="T190" s="27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3" t="s">
        <v>194</v>
      </c>
      <c r="AU190" s="273" t="s">
        <v>93</v>
      </c>
      <c r="AV190" s="13" t="s">
        <v>93</v>
      </c>
      <c r="AW190" s="13" t="s">
        <v>37</v>
      </c>
      <c r="AX190" s="13" t="s">
        <v>84</v>
      </c>
      <c r="AY190" s="273" t="s">
        <v>185</v>
      </c>
    </row>
    <row r="191" spans="1:51" s="13" customFormat="1" ht="12">
      <c r="A191" s="13"/>
      <c r="B191" s="262"/>
      <c r="C191" s="263"/>
      <c r="D191" s="264" t="s">
        <v>194</v>
      </c>
      <c r="E191" s="265" t="s">
        <v>1</v>
      </c>
      <c r="F191" s="266" t="s">
        <v>246</v>
      </c>
      <c r="G191" s="263"/>
      <c r="H191" s="267">
        <v>79.826</v>
      </c>
      <c r="I191" s="268"/>
      <c r="J191" s="263"/>
      <c r="K191" s="263"/>
      <c r="L191" s="269"/>
      <c r="M191" s="270"/>
      <c r="N191" s="271"/>
      <c r="O191" s="271"/>
      <c r="P191" s="271"/>
      <c r="Q191" s="271"/>
      <c r="R191" s="271"/>
      <c r="S191" s="271"/>
      <c r="T191" s="27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3" t="s">
        <v>194</v>
      </c>
      <c r="AU191" s="273" t="s">
        <v>93</v>
      </c>
      <c r="AV191" s="13" t="s">
        <v>93</v>
      </c>
      <c r="AW191" s="13" t="s">
        <v>37</v>
      </c>
      <c r="AX191" s="13" t="s">
        <v>84</v>
      </c>
      <c r="AY191" s="273" t="s">
        <v>185</v>
      </c>
    </row>
    <row r="192" spans="1:51" s="13" customFormat="1" ht="12">
      <c r="A192" s="13"/>
      <c r="B192" s="262"/>
      <c r="C192" s="263"/>
      <c r="D192" s="264" t="s">
        <v>194</v>
      </c>
      <c r="E192" s="265" t="s">
        <v>1</v>
      </c>
      <c r="F192" s="266" t="s">
        <v>247</v>
      </c>
      <c r="G192" s="263"/>
      <c r="H192" s="267">
        <v>84.576</v>
      </c>
      <c r="I192" s="268"/>
      <c r="J192" s="263"/>
      <c r="K192" s="263"/>
      <c r="L192" s="269"/>
      <c r="M192" s="270"/>
      <c r="N192" s="271"/>
      <c r="O192" s="271"/>
      <c r="P192" s="271"/>
      <c r="Q192" s="271"/>
      <c r="R192" s="271"/>
      <c r="S192" s="271"/>
      <c r="T192" s="27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3" t="s">
        <v>194</v>
      </c>
      <c r="AU192" s="273" t="s">
        <v>93</v>
      </c>
      <c r="AV192" s="13" t="s">
        <v>93</v>
      </c>
      <c r="AW192" s="13" t="s">
        <v>37</v>
      </c>
      <c r="AX192" s="13" t="s">
        <v>84</v>
      </c>
      <c r="AY192" s="273" t="s">
        <v>185</v>
      </c>
    </row>
    <row r="193" spans="1:51" s="15" customFormat="1" ht="12">
      <c r="A193" s="15"/>
      <c r="B193" s="285"/>
      <c r="C193" s="286"/>
      <c r="D193" s="264" t="s">
        <v>194</v>
      </c>
      <c r="E193" s="287" t="s">
        <v>1</v>
      </c>
      <c r="F193" s="288" t="s">
        <v>248</v>
      </c>
      <c r="G193" s="286"/>
      <c r="H193" s="289">
        <v>193.76</v>
      </c>
      <c r="I193" s="290"/>
      <c r="J193" s="286"/>
      <c r="K193" s="286"/>
      <c r="L193" s="291"/>
      <c r="M193" s="292"/>
      <c r="N193" s="293"/>
      <c r="O193" s="293"/>
      <c r="P193" s="293"/>
      <c r="Q193" s="293"/>
      <c r="R193" s="293"/>
      <c r="S193" s="293"/>
      <c r="T193" s="29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5" t="s">
        <v>194</v>
      </c>
      <c r="AU193" s="295" t="s">
        <v>93</v>
      </c>
      <c r="AV193" s="15" t="s">
        <v>109</v>
      </c>
      <c r="AW193" s="15" t="s">
        <v>37</v>
      </c>
      <c r="AX193" s="15" t="s">
        <v>91</v>
      </c>
      <c r="AY193" s="295" t="s">
        <v>185</v>
      </c>
    </row>
    <row r="194" spans="1:65" s="2" customFormat="1" ht="44.25" customHeight="1">
      <c r="A194" s="40"/>
      <c r="B194" s="41"/>
      <c r="C194" s="250" t="s">
        <v>257</v>
      </c>
      <c r="D194" s="250" t="s">
        <v>187</v>
      </c>
      <c r="E194" s="251" t="s">
        <v>258</v>
      </c>
      <c r="F194" s="252" t="s">
        <v>259</v>
      </c>
      <c r="G194" s="253" t="s">
        <v>203</v>
      </c>
      <c r="H194" s="254">
        <v>28.108</v>
      </c>
      <c r="I194" s="255"/>
      <c r="J194" s="256">
        <f>ROUND(I194*H194,2)</f>
        <v>0</v>
      </c>
      <c r="K194" s="252" t="s">
        <v>191</v>
      </c>
      <c r="L194" s="43"/>
      <c r="M194" s="257" t="s">
        <v>1</v>
      </c>
      <c r="N194" s="258" t="s">
        <v>49</v>
      </c>
      <c r="O194" s="93"/>
      <c r="P194" s="259">
        <f>O194*H194</f>
        <v>0</v>
      </c>
      <c r="Q194" s="259">
        <v>0.01838</v>
      </c>
      <c r="R194" s="259">
        <f>Q194*H194</f>
        <v>0.51662504</v>
      </c>
      <c r="S194" s="259">
        <v>0</v>
      </c>
      <c r="T194" s="26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61" t="s">
        <v>192</v>
      </c>
      <c r="AT194" s="261" t="s">
        <v>187</v>
      </c>
      <c r="AU194" s="261" t="s">
        <v>93</v>
      </c>
      <c r="AY194" s="17" t="s">
        <v>185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7" t="s">
        <v>91</v>
      </c>
      <c r="BK194" s="154">
        <f>ROUND(I194*H194,2)</f>
        <v>0</v>
      </c>
      <c r="BL194" s="17" t="s">
        <v>192</v>
      </c>
      <c r="BM194" s="261" t="s">
        <v>260</v>
      </c>
    </row>
    <row r="195" spans="1:51" s="13" customFormat="1" ht="12">
      <c r="A195" s="13"/>
      <c r="B195" s="262"/>
      <c r="C195" s="263"/>
      <c r="D195" s="264" t="s">
        <v>194</v>
      </c>
      <c r="E195" s="265" t="s">
        <v>1</v>
      </c>
      <c r="F195" s="266" t="s">
        <v>238</v>
      </c>
      <c r="G195" s="263"/>
      <c r="H195" s="267">
        <v>10.692</v>
      </c>
      <c r="I195" s="268"/>
      <c r="J195" s="263"/>
      <c r="K195" s="263"/>
      <c r="L195" s="269"/>
      <c r="M195" s="270"/>
      <c r="N195" s="271"/>
      <c r="O195" s="271"/>
      <c r="P195" s="271"/>
      <c r="Q195" s="271"/>
      <c r="R195" s="271"/>
      <c r="S195" s="271"/>
      <c r="T195" s="27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3" t="s">
        <v>194</v>
      </c>
      <c r="AU195" s="273" t="s">
        <v>93</v>
      </c>
      <c r="AV195" s="13" t="s">
        <v>93</v>
      </c>
      <c r="AW195" s="13" t="s">
        <v>37</v>
      </c>
      <c r="AX195" s="13" t="s">
        <v>84</v>
      </c>
      <c r="AY195" s="273" t="s">
        <v>185</v>
      </c>
    </row>
    <row r="196" spans="1:51" s="13" customFormat="1" ht="12">
      <c r="A196" s="13"/>
      <c r="B196" s="262"/>
      <c r="C196" s="263"/>
      <c r="D196" s="264" t="s">
        <v>194</v>
      </c>
      <c r="E196" s="265" t="s">
        <v>1</v>
      </c>
      <c r="F196" s="266" t="s">
        <v>239</v>
      </c>
      <c r="G196" s="263"/>
      <c r="H196" s="267">
        <v>17.416</v>
      </c>
      <c r="I196" s="268"/>
      <c r="J196" s="263"/>
      <c r="K196" s="263"/>
      <c r="L196" s="269"/>
      <c r="M196" s="270"/>
      <c r="N196" s="271"/>
      <c r="O196" s="271"/>
      <c r="P196" s="271"/>
      <c r="Q196" s="271"/>
      <c r="R196" s="271"/>
      <c r="S196" s="271"/>
      <c r="T196" s="27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3" t="s">
        <v>194</v>
      </c>
      <c r="AU196" s="273" t="s">
        <v>93</v>
      </c>
      <c r="AV196" s="13" t="s">
        <v>93</v>
      </c>
      <c r="AW196" s="13" t="s">
        <v>37</v>
      </c>
      <c r="AX196" s="13" t="s">
        <v>84</v>
      </c>
      <c r="AY196" s="273" t="s">
        <v>185</v>
      </c>
    </row>
    <row r="197" spans="1:51" s="14" customFormat="1" ht="12">
      <c r="A197" s="14"/>
      <c r="B197" s="274"/>
      <c r="C197" s="275"/>
      <c r="D197" s="264" t="s">
        <v>194</v>
      </c>
      <c r="E197" s="276" t="s">
        <v>1</v>
      </c>
      <c r="F197" s="277" t="s">
        <v>240</v>
      </c>
      <c r="G197" s="275"/>
      <c r="H197" s="278">
        <v>28.108</v>
      </c>
      <c r="I197" s="279"/>
      <c r="J197" s="275"/>
      <c r="K197" s="275"/>
      <c r="L197" s="280"/>
      <c r="M197" s="281"/>
      <c r="N197" s="282"/>
      <c r="O197" s="282"/>
      <c r="P197" s="282"/>
      <c r="Q197" s="282"/>
      <c r="R197" s="282"/>
      <c r="S197" s="282"/>
      <c r="T197" s="28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4" t="s">
        <v>194</v>
      </c>
      <c r="AU197" s="284" t="s">
        <v>93</v>
      </c>
      <c r="AV197" s="14" t="s">
        <v>192</v>
      </c>
      <c r="AW197" s="14" t="s">
        <v>37</v>
      </c>
      <c r="AX197" s="14" t="s">
        <v>91</v>
      </c>
      <c r="AY197" s="284" t="s">
        <v>185</v>
      </c>
    </row>
    <row r="198" spans="1:65" s="2" customFormat="1" ht="24.15" customHeight="1">
      <c r="A198" s="40"/>
      <c r="B198" s="41"/>
      <c r="C198" s="250" t="s">
        <v>261</v>
      </c>
      <c r="D198" s="250" t="s">
        <v>187</v>
      </c>
      <c r="E198" s="251" t="s">
        <v>262</v>
      </c>
      <c r="F198" s="252" t="s">
        <v>263</v>
      </c>
      <c r="G198" s="253" t="s">
        <v>203</v>
      </c>
      <c r="H198" s="254">
        <v>28.108</v>
      </c>
      <c r="I198" s="255"/>
      <c r="J198" s="256">
        <f>ROUND(I198*H198,2)</f>
        <v>0</v>
      </c>
      <c r="K198" s="252" t="s">
        <v>191</v>
      </c>
      <c r="L198" s="43"/>
      <c r="M198" s="257" t="s">
        <v>1</v>
      </c>
      <c r="N198" s="258" t="s">
        <v>49</v>
      </c>
      <c r="O198" s="93"/>
      <c r="P198" s="259">
        <f>O198*H198</f>
        <v>0</v>
      </c>
      <c r="Q198" s="259">
        <v>0.0079</v>
      </c>
      <c r="R198" s="259">
        <f>Q198*H198</f>
        <v>0.22205320000000003</v>
      </c>
      <c r="S198" s="259">
        <v>0</v>
      </c>
      <c r="T198" s="26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61" t="s">
        <v>192</v>
      </c>
      <c r="AT198" s="261" t="s">
        <v>187</v>
      </c>
      <c r="AU198" s="261" t="s">
        <v>93</v>
      </c>
      <c r="AY198" s="17" t="s">
        <v>185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7" t="s">
        <v>91</v>
      </c>
      <c r="BK198" s="154">
        <f>ROUND(I198*H198,2)</f>
        <v>0</v>
      </c>
      <c r="BL198" s="17" t="s">
        <v>192</v>
      </c>
      <c r="BM198" s="261" t="s">
        <v>264</v>
      </c>
    </row>
    <row r="199" spans="1:65" s="2" customFormat="1" ht="37.8" customHeight="1">
      <c r="A199" s="40"/>
      <c r="B199" s="41"/>
      <c r="C199" s="250" t="s">
        <v>8</v>
      </c>
      <c r="D199" s="250" t="s">
        <v>187</v>
      </c>
      <c r="E199" s="251" t="s">
        <v>265</v>
      </c>
      <c r="F199" s="252" t="s">
        <v>266</v>
      </c>
      <c r="G199" s="253" t="s">
        <v>203</v>
      </c>
      <c r="H199" s="254">
        <v>193.76</v>
      </c>
      <c r="I199" s="255"/>
      <c r="J199" s="256">
        <f>ROUND(I199*H199,2)</f>
        <v>0</v>
      </c>
      <c r="K199" s="252" t="s">
        <v>191</v>
      </c>
      <c r="L199" s="43"/>
      <c r="M199" s="257" t="s">
        <v>1</v>
      </c>
      <c r="N199" s="258" t="s">
        <v>49</v>
      </c>
      <c r="O199" s="93"/>
      <c r="P199" s="259">
        <f>O199*H199</f>
        <v>0</v>
      </c>
      <c r="Q199" s="259">
        <v>0.0156</v>
      </c>
      <c r="R199" s="259">
        <f>Q199*H199</f>
        <v>3.0226559999999996</v>
      </c>
      <c r="S199" s="259">
        <v>0</v>
      </c>
      <c r="T199" s="26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61" t="s">
        <v>192</v>
      </c>
      <c r="AT199" s="261" t="s">
        <v>187</v>
      </c>
      <c r="AU199" s="261" t="s">
        <v>93</v>
      </c>
      <c r="AY199" s="17" t="s">
        <v>185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7" t="s">
        <v>91</v>
      </c>
      <c r="BK199" s="154">
        <f>ROUND(I199*H199,2)</f>
        <v>0</v>
      </c>
      <c r="BL199" s="17" t="s">
        <v>192</v>
      </c>
      <c r="BM199" s="261" t="s">
        <v>267</v>
      </c>
    </row>
    <row r="200" spans="1:51" s="13" customFormat="1" ht="12">
      <c r="A200" s="13"/>
      <c r="B200" s="262"/>
      <c r="C200" s="263"/>
      <c r="D200" s="264" t="s">
        <v>194</v>
      </c>
      <c r="E200" s="265" t="s">
        <v>1</v>
      </c>
      <c r="F200" s="266" t="s">
        <v>245</v>
      </c>
      <c r="G200" s="263"/>
      <c r="H200" s="267">
        <v>29.358</v>
      </c>
      <c r="I200" s="268"/>
      <c r="J200" s="263"/>
      <c r="K200" s="263"/>
      <c r="L200" s="269"/>
      <c r="M200" s="270"/>
      <c r="N200" s="271"/>
      <c r="O200" s="271"/>
      <c r="P200" s="271"/>
      <c r="Q200" s="271"/>
      <c r="R200" s="271"/>
      <c r="S200" s="271"/>
      <c r="T200" s="27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3" t="s">
        <v>194</v>
      </c>
      <c r="AU200" s="273" t="s">
        <v>93</v>
      </c>
      <c r="AV200" s="13" t="s">
        <v>93</v>
      </c>
      <c r="AW200" s="13" t="s">
        <v>37</v>
      </c>
      <c r="AX200" s="13" t="s">
        <v>84</v>
      </c>
      <c r="AY200" s="273" t="s">
        <v>185</v>
      </c>
    </row>
    <row r="201" spans="1:51" s="13" customFormat="1" ht="12">
      <c r="A201" s="13"/>
      <c r="B201" s="262"/>
      <c r="C201" s="263"/>
      <c r="D201" s="264" t="s">
        <v>194</v>
      </c>
      <c r="E201" s="265" t="s">
        <v>1</v>
      </c>
      <c r="F201" s="266" t="s">
        <v>246</v>
      </c>
      <c r="G201" s="263"/>
      <c r="H201" s="267">
        <v>79.826</v>
      </c>
      <c r="I201" s="268"/>
      <c r="J201" s="263"/>
      <c r="K201" s="263"/>
      <c r="L201" s="269"/>
      <c r="M201" s="270"/>
      <c r="N201" s="271"/>
      <c r="O201" s="271"/>
      <c r="P201" s="271"/>
      <c r="Q201" s="271"/>
      <c r="R201" s="271"/>
      <c r="S201" s="271"/>
      <c r="T201" s="27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3" t="s">
        <v>194</v>
      </c>
      <c r="AU201" s="273" t="s">
        <v>93</v>
      </c>
      <c r="AV201" s="13" t="s">
        <v>93</v>
      </c>
      <c r="AW201" s="13" t="s">
        <v>37</v>
      </c>
      <c r="AX201" s="13" t="s">
        <v>84</v>
      </c>
      <c r="AY201" s="273" t="s">
        <v>185</v>
      </c>
    </row>
    <row r="202" spans="1:51" s="13" customFormat="1" ht="12">
      <c r="A202" s="13"/>
      <c r="B202" s="262"/>
      <c r="C202" s="263"/>
      <c r="D202" s="264" t="s">
        <v>194</v>
      </c>
      <c r="E202" s="265" t="s">
        <v>1</v>
      </c>
      <c r="F202" s="266" t="s">
        <v>247</v>
      </c>
      <c r="G202" s="263"/>
      <c r="H202" s="267">
        <v>84.576</v>
      </c>
      <c r="I202" s="268"/>
      <c r="J202" s="263"/>
      <c r="K202" s="263"/>
      <c r="L202" s="269"/>
      <c r="M202" s="270"/>
      <c r="N202" s="271"/>
      <c r="O202" s="271"/>
      <c r="P202" s="271"/>
      <c r="Q202" s="271"/>
      <c r="R202" s="271"/>
      <c r="S202" s="271"/>
      <c r="T202" s="27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3" t="s">
        <v>194</v>
      </c>
      <c r="AU202" s="273" t="s">
        <v>93</v>
      </c>
      <c r="AV202" s="13" t="s">
        <v>93</v>
      </c>
      <c r="AW202" s="13" t="s">
        <v>37</v>
      </c>
      <c r="AX202" s="13" t="s">
        <v>84</v>
      </c>
      <c r="AY202" s="273" t="s">
        <v>185</v>
      </c>
    </row>
    <row r="203" spans="1:51" s="15" customFormat="1" ht="12">
      <c r="A203" s="15"/>
      <c r="B203" s="285"/>
      <c r="C203" s="286"/>
      <c r="D203" s="264" t="s">
        <v>194</v>
      </c>
      <c r="E203" s="287" t="s">
        <v>1</v>
      </c>
      <c r="F203" s="288" t="s">
        <v>248</v>
      </c>
      <c r="G203" s="286"/>
      <c r="H203" s="289">
        <v>193.76</v>
      </c>
      <c r="I203" s="290"/>
      <c r="J203" s="286"/>
      <c r="K203" s="286"/>
      <c r="L203" s="291"/>
      <c r="M203" s="292"/>
      <c r="N203" s="293"/>
      <c r="O203" s="293"/>
      <c r="P203" s="293"/>
      <c r="Q203" s="293"/>
      <c r="R203" s="293"/>
      <c r="S203" s="293"/>
      <c r="T203" s="29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5" t="s">
        <v>194</v>
      </c>
      <c r="AU203" s="295" t="s">
        <v>93</v>
      </c>
      <c r="AV203" s="15" t="s">
        <v>109</v>
      </c>
      <c r="AW203" s="15" t="s">
        <v>37</v>
      </c>
      <c r="AX203" s="15" t="s">
        <v>91</v>
      </c>
      <c r="AY203" s="295" t="s">
        <v>185</v>
      </c>
    </row>
    <row r="204" spans="1:65" s="2" customFormat="1" ht="24.15" customHeight="1">
      <c r="A204" s="40"/>
      <c r="B204" s="41"/>
      <c r="C204" s="250" t="s">
        <v>268</v>
      </c>
      <c r="D204" s="250" t="s">
        <v>187</v>
      </c>
      <c r="E204" s="251" t="s">
        <v>269</v>
      </c>
      <c r="F204" s="252" t="s">
        <v>270</v>
      </c>
      <c r="G204" s="253" t="s">
        <v>203</v>
      </c>
      <c r="H204" s="254">
        <v>15.863</v>
      </c>
      <c r="I204" s="255"/>
      <c r="J204" s="256">
        <f>ROUND(I204*H204,2)</f>
        <v>0</v>
      </c>
      <c r="K204" s="252" t="s">
        <v>191</v>
      </c>
      <c r="L204" s="43"/>
      <c r="M204" s="257" t="s">
        <v>1</v>
      </c>
      <c r="N204" s="258" t="s">
        <v>49</v>
      </c>
      <c r="O204" s="93"/>
      <c r="P204" s="259">
        <f>O204*H204</f>
        <v>0</v>
      </c>
      <c r="Q204" s="259">
        <v>0</v>
      </c>
      <c r="R204" s="259">
        <f>Q204*H204</f>
        <v>0</v>
      </c>
      <c r="S204" s="259">
        <v>0</v>
      </c>
      <c r="T204" s="26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61" t="s">
        <v>192</v>
      </c>
      <c r="AT204" s="261" t="s">
        <v>187</v>
      </c>
      <c r="AU204" s="261" t="s">
        <v>93</v>
      </c>
      <c r="AY204" s="17" t="s">
        <v>185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7" t="s">
        <v>91</v>
      </c>
      <c r="BK204" s="154">
        <f>ROUND(I204*H204,2)</f>
        <v>0</v>
      </c>
      <c r="BL204" s="17" t="s">
        <v>192</v>
      </c>
      <c r="BM204" s="261" t="s">
        <v>271</v>
      </c>
    </row>
    <row r="205" spans="1:51" s="13" customFormat="1" ht="12">
      <c r="A205" s="13"/>
      <c r="B205" s="262"/>
      <c r="C205" s="263"/>
      <c r="D205" s="264" t="s">
        <v>194</v>
      </c>
      <c r="E205" s="265" t="s">
        <v>1</v>
      </c>
      <c r="F205" s="266" t="s">
        <v>272</v>
      </c>
      <c r="G205" s="263"/>
      <c r="H205" s="267">
        <v>15.863</v>
      </c>
      <c r="I205" s="268"/>
      <c r="J205" s="263"/>
      <c r="K205" s="263"/>
      <c r="L205" s="269"/>
      <c r="M205" s="270"/>
      <c r="N205" s="271"/>
      <c r="O205" s="271"/>
      <c r="P205" s="271"/>
      <c r="Q205" s="271"/>
      <c r="R205" s="271"/>
      <c r="S205" s="271"/>
      <c r="T205" s="27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3" t="s">
        <v>194</v>
      </c>
      <c r="AU205" s="273" t="s">
        <v>93</v>
      </c>
      <c r="AV205" s="13" t="s">
        <v>93</v>
      </c>
      <c r="AW205" s="13" t="s">
        <v>37</v>
      </c>
      <c r="AX205" s="13" t="s">
        <v>91</v>
      </c>
      <c r="AY205" s="273" t="s">
        <v>185</v>
      </c>
    </row>
    <row r="206" spans="1:65" s="2" customFormat="1" ht="24.15" customHeight="1">
      <c r="A206" s="40"/>
      <c r="B206" s="41"/>
      <c r="C206" s="250" t="s">
        <v>273</v>
      </c>
      <c r="D206" s="250" t="s">
        <v>187</v>
      </c>
      <c r="E206" s="251" t="s">
        <v>274</v>
      </c>
      <c r="F206" s="252" t="s">
        <v>275</v>
      </c>
      <c r="G206" s="253" t="s">
        <v>276</v>
      </c>
      <c r="H206" s="254">
        <v>57</v>
      </c>
      <c r="I206" s="255"/>
      <c r="J206" s="256">
        <f>ROUND(I206*H206,2)</f>
        <v>0</v>
      </c>
      <c r="K206" s="252" t="s">
        <v>191</v>
      </c>
      <c r="L206" s="43"/>
      <c r="M206" s="257" t="s">
        <v>1</v>
      </c>
      <c r="N206" s="258" t="s">
        <v>49</v>
      </c>
      <c r="O206" s="93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61" t="s">
        <v>192</v>
      </c>
      <c r="AT206" s="261" t="s">
        <v>187</v>
      </c>
      <c r="AU206" s="261" t="s">
        <v>93</v>
      </c>
      <c r="AY206" s="17" t="s">
        <v>185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7" t="s">
        <v>91</v>
      </c>
      <c r="BK206" s="154">
        <f>ROUND(I206*H206,2)</f>
        <v>0</v>
      </c>
      <c r="BL206" s="17" t="s">
        <v>192</v>
      </c>
      <c r="BM206" s="261" t="s">
        <v>277</v>
      </c>
    </row>
    <row r="207" spans="1:51" s="13" customFormat="1" ht="12">
      <c r="A207" s="13"/>
      <c r="B207" s="262"/>
      <c r="C207" s="263"/>
      <c r="D207" s="264" t="s">
        <v>194</v>
      </c>
      <c r="E207" s="265" t="s">
        <v>1</v>
      </c>
      <c r="F207" s="266" t="s">
        <v>278</v>
      </c>
      <c r="G207" s="263"/>
      <c r="H207" s="267">
        <v>27</v>
      </c>
      <c r="I207" s="268"/>
      <c r="J207" s="263"/>
      <c r="K207" s="263"/>
      <c r="L207" s="269"/>
      <c r="M207" s="270"/>
      <c r="N207" s="271"/>
      <c r="O207" s="271"/>
      <c r="P207" s="271"/>
      <c r="Q207" s="271"/>
      <c r="R207" s="271"/>
      <c r="S207" s="271"/>
      <c r="T207" s="27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3" t="s">
        <v>194</v>
      </c>
      <c r="AU207" s="273" t="s">
        <v>93</v>
      </c>
      <c r="AV207" s="13" t="s">
        <v>93</v>
      </c>
      <c r="AW207" s="13" t="s">
        <v>37</v>
      </c>
      <c r="AX207" s="13" t="s">
        <v>84</v>
      </c>
      <c r="AY207" s="273" t="s">
        <v>185</v>
      </c>
    </row>
    <row r="208" spans="1:51" s="13" customFormat="1" ht="12">
      <c r="A208" s="13"/>
      <c r="B208" s="262"/>
      <c r="C208" s="263"/>
      <c r="D208" s="264" t="s">
        <v>194</v>
      </c>
      <c r="E208" s="265" t="s">
        <v>1</v>
      </c>
      <c r="F208" s="266" t="s">
        <v>279</v>
      </c>
      <c r="G208" s="263"/>
      <c r="H208" s="267">
        <v>30</v>
      </c>
      <c r="I208" s="268"/>
      <c r="J208" s="263"/>
      <c r="K208" s="263"/>
      <c r="L208" s="269"/>
      <c r="M208" s="270"/>
      <c r="N208" s="271"/>
      <c r="O208" s="271"/>
      <c r="P208" s="271"/>
      <c r="Q208" s="271"/>
      <c r="R208" s="271"/>
      <c r="S208" s="271"/>
      <c r="T208" s="27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3" t="s">
        <v>194</v>
      </c>
      <c r="AU208" s="273" t="s">
        <v>93</v>
      </c>
      <c r="AV208" s="13" t="s">
        <v>93</v>
      </c>
      <c r="AW208" s="13" t="s">
        <v>37</v>
      </c>
      <c r="AX208" s="13" t="s">
        <v>84</v>
      </c>
      <c r="AY208" s="273" t="s">
        <v>185</v>
      </c>
    </row>
    <row r="209" spans="1:51" s="14" customFormat="1" ht="12">
      <c r="A209" s="14"/>
      <c r="B209" s="274"/>
      <c r="C209" s="275"/>
      <c r="D209" s="264" t="s">
        <v>194</v>
      </c>
      <c r="E209" s="276" t="s">
        <v>1</v>
      </c>
      <c r="F209" s="277" t="s">
        <v>280</v>
      </c>
      <c r="G209" s="275"/>
      <c r="H209" s="278">
        <v>57</v>
      </c>
      <c r="I209" s="279"/>
      <c r="J209" s="275"/>
      <c r="K209" s="275"/>
      <c r="L209" s="280"/>
      <c r="M209" s="281"/>
      <c r="N209" s="282"/>
      <c r="O209" s="282"/>
      <c r="P209" s="282"/>
      <c r="Q209" s="282"/>
      <c r="R209" s="282"/>
      <c r="S209" s="282"/>
      <c r="T209" s="28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4" t="s">
        <v>194</v>
      </c>
      <c r="AU209" s="284" t="s">
        <v>93</v>
      </c>
      <c r="AV209" s="14" t="s">
        <v>192</v>
      </c>
      <c r="AW209" s="14" t="s">
        <v>37</v>
      </c>
      <c r="AX209" s="14" t="s">
        <v>91</v>
      </c>
      <c r="AY209" s="284" t="s">
        <v>185</v>
      </c>
    </row>
    <row r="210" spans="1:65" s="2" customFormat="1" ht="24.15" customHeight="1">
      <c r="A210" s="40"/>
      <c r="B210" s="41"/>
      <c r="C210" s="296" t="s">
        <v>281</v>
      </c>
      <c r="D210" s="296" t="s">
        <v>282</v>
      </c>
      <c r="E210" s="297" t="s">
        <v>283</v>
      </c>
      <c r="F210" s="298" t="s">
        <v>284</v>
      </c>
      <c r="G210" s="299" t="s">
        <v>276</v>
      </c>
      <c r="H210" s="300">
        <v>59.85</v>
      </c>
      <c r="I210" s="301"/>
      <c r="J210" s="302">
        <f>ROUND(I210*H210,2)</f>
        <v>0</v>
      </c>
      <c r="K210" s="298" t="s">
        <v>191</v>
      </c>
      <c r="L210" s="303"/>
      <c r="M210" s="304" t="s">
        <v>1</v>
      </c>
      <c r="N210" s="305" t="s">
        <v>49</v>
      </c>
      <c r="O210" s="93"/>
      <c r="P210" s="259">
        <f>O210*H210</f>
        <v>0</v>
      </c>
      <c r="Q210" s="259">
        <v>0.00012</v>
      </c>
      <c r="R210" s="259">
        <f>Q210*H210</f>
        <v>0.007182</v>
      </c>
      <c r="S210" s="259">
        <v>0</v>
      </c>
      <c r="T210" s="26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61" t="s">
        <v>229</v>
      </c>
      <c r="AT210" s="261" t="s">
        <v>282</v>
      </c>
      <c r="AU210" s="261" t="s">
        <v>93</v>
      </c>
      <c r="AY210" s="17" t="s">
        <v>185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7" t="s">
        <v>91</v>
      </c>
      <c r="BK210" s="154">
        <f>ROUND(I210*H210,2)</f>
        <v>0</v>
      </c>
      <c r="BL210" s="17" t="s">
        <v>192</v>
      </c>
      <c r="BM210" s="261" t="s">
        <v>285</v>
      </c>
    </row>
    <row r="211" spans="1:51" s="13" customFormat="1" ht="12">
      <c r="A211" s="13"/>
      <c r="B211" s="262"/>
      <c r="C211" s="263"/>
      <c r="D211" s="264" t="s">
        <v>194</v>
      </c>
      <c r="E211" s="265" t="s">
        <v>1</v>
      </c>
      <c r="F211" s="266" t="s">
        <v>286</v>
      </c>
      <c r="G211" s="263"/>
      <c r="H211" s="267">
        <v>59.85</v>
      </c>
      <c r="I211" s="268"/>
      <c r="J211" s="263"/>
      <c r="K211" s="263"/>
      <c r="L211" s="269"/>
      <c r="M211" s="270"/>
      <c r="N211" s="271"/>
      <c r="O211" s="271"/>
      <c r="P211" s="271"/>
      <c r="Q211" s="271"/>
      <c r="R211" s="271"/>
      <c r="S211" s="271"/>
      <c r="T211" s="27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3" t="s">
        <v>194</v>
      </c>
      <c r="AU211" s="273" t="s">
        <v>93</v>
      </c>
      <c r="AV211" s="13" t="s">
        <v>93</v>
      </c>
      <c r="AW211" s="13" t="s">
        <v>37</v>
      </c>
      <c r="AX211" s="13" t="s">
        <v>91</v>
      </c>
      <c r="AY211" s="273" t="s">
        <v>185</v>
      </c>
    </row>
    <row r="212" spans="1:65" s="2" customFormat="1" ht="24.15" customHeight="1">
      <c r="A212" s="40"/>
      <c r="B212" s="41"/>
      <c r="C212" s="250" t="s">
        <v>287</v>
      </c>
      <c r="D212" s="250" t="s">
        <v>187</v>
      </c>
      <c r="E212" s="251" t="s">
        <v>288</v>
      </c>
      <c r="F212" s="252" t="s">
        <v>289</v>
      </c>
      <c r="G212" s="253" t="s">
        <v>276</v>
      </c>
      <c r="H212" s="254">
        <v>27</v>
      </c>
      <c r="I212" s="255"/>
      <c r="J212" s="256">
        <f>ROUND(I212*H212,2)</f>
        <v>0</v>
      </c>
      <c r="K212" s="252" t="s">
        <v>191</v>
      </c>
      <c r="L212" s="43"/>
      <c r="M212" s="257" t="s">
        <v>1</v>
      </c>
      <c r="N212" s="258" t="s">
        <v>49</v>
      </c>
      <c r="O212" s="93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61" t="s">
        <v>192</v>
      </c>
      <c r="AT212" s="261" t="s">
        <v>187</v>
      </c>
      <c r="AU212" s="261" t="s">
        <v>93</v>
      </c>
      <c r="AY212" s="17" t="s">
        <v>185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7" t="s">
        <v>91</v>
      </c>
      <c r="BK212" s="154">
        <f>ROUND(I212*H212,2)</f>
        <v>0</v>
      </c>
      <c r="BL212" s="17" t="s">
        <v>192</v>
      </c>
      <c r="BM212" s="261" t="s">
        <v>290</v>
      </c>
    </row>
    <row r="213" spans="1:51" s="13" customFormat="1" ht="12">
      <c r="A213" s="13"/>
      <c r="B213" s="262"/>
      <c r="C213" s="263"/>
      <c r="D213" s="264" t="s">
        <v>194</v>
      </c>
      <c r="E213" s="265" t="s">
        <v>1</v>
      </c>
      <c r="F213" s="266" t="s">
        <v>278</v>
      </c>
      <c r="G213" s="263"/>
      <c r="H213" s="267">
        <v>27</v>
      </c>
      <c r="I213" s="268"/>
      <c r="J213" s="263"/>
      <c r="K213" s="263"/>
      <c r="L213" s="269"/>
      <c r="M213" s="270"/>
      <c r="N213" s="271"/>
      <c r="O213" s="271"/>
      <c r="P213" s="271"/>
      <c r="Q213" s="271"/>
      <c r="R213" s="271"/>
      <c r="S213" s="271"/>
      <c r="T213" s="27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3" t="s">
        <v>194</v>
      </c>
      <c r="AU213" s="273" t="s">
        <v>93</v>
      </c>
      <c r="AV213" s="13" t="s">
        <v>93</v>
      </c>
      <c r="AW213" s="13" t="s">
        <v>37</v>
      </c>
      <c r="AX213" s="13" t="s">
        <v>84</v>
      </c>
      <c r="AY213" s="273" t="s">
        <v>185</v>
      </c>
    </row>
    <row r="214" spans="1:51" s="14" customFormat="1" ht="12">
      <c r="A214" s="14"/>
      <c r="B214" s="274"/>
      <c r="C214" s="275"/>
      <c r="D214" s="264" t="s">
        <v>194</v>
      </c>
      <c r="E214" s="276" t="s">
        <v>1</v>
      </c>
      <c r="F214" s="277" t="s">
        <v>291</v>
      </c>
      <c r="G214" s="275"/>
      <c r="H214" s="278">
        <v>27</v>
      </c>
      <c r="I214" s="279"/>
      <c r="J214" s="275"/>
      <c r="K214" s="275"/>
      <c r="L214" s="280"/>
      <c r="M214" s="281"/>
      <c r="N214" s="282"/>
      <c r="O214" s="282"/>
      <c r="P214" s="282"/>
      <c r="Q214" s="282"/>
      <c r="R214" s="282"/>
      <c r="S214" s="282"/>
      <c r="T214" s="28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4" t="s">
        <v>194</v>
      </c>
      <c r="AU214" s="284" t="s">
        <v>93</v>
      </c>
      <c r="AV214" s="14" t="s">
        <v>192</v>
      </c>
      <c r="AW214" s="14" t="s">
        <v>37</v>
      </c>
      <c r="AX214" s="14" t="s">
        <v>91</v>
      </c>
      <c r="AY214" s="284" t="s">
        <v>185</v>
      </c>
    </row>
    <row r="215" spans="1:65" s="2" customFormat="1" ht="24.15" customHeight="1">
      <c r="A215" s="40"/>
      <c r="B215" s="41"/>
      <c r="C215" s="296" t="s">
        <v>292</v>
      </c>
      <c r="D215" s="296" t="s">
        <v>282</v>
      </c>
      <c r="E215" s="297" t="s">
        <v>293</v>
      </c>
      <c r="F215" s="298" t="s">
        <v>294</v>
      </c>
      <c r="G215" s="299" t="s">
        <v>276</v>
      </c>
      <c r="H215" s="300">
        <v>28.35</v>
      </c>
      <c r="I215" s="301"/>
      <c r="J215" s="302">
        <f>ROUND(I215*H215,2)</f>
        <v>0</v>
      </c>
      <c r="K215" s="298" t="s">
        <v>191</v>
      </c>
      <c r="L215" s="303"/>
      <c r="M215" s="304" t="s">
        <v>1</v>
      </c>
      <c r="N215" s="305" t="s">
        <v>49</v>
      </c>
      <c r="O215" s="93"/>
      <c r="P215" s="259">
        <f>O215*H215</f>
        <v>0</v>
      </c>
      <c r="Q215" s="259">
        <v>4E-05</v>
      </c>
      <c r="R215" s="259">
        <f>Q215*H215</f>
        <v>0.0011340000000000002</v>
      </c>
      <c r="S215" s="259">
        <v>0</v>
      </c>
      <c r="T215" s="26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61" t="s">
        <v>229</v>
      </c>
      <c r="AT215" s="261" t="s">
        <v>282</v>
      </c>
      <c r="AU215" s="261" t="s">
        <v>93</v>
      </c>
      <c r="AY215" s="17" t="s">
        <v>185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7" t="s">
        <v>91</v>
      </c>
      <c r="BK215" s="154">
        <f>ROUND(I215*H215,2)</f>
        <v>0</v>
      </c>
      <c r="BL215" s="17" t="s">
        <v>192</v>
      </c>
      <c r="BM215" s="261" t="s">
        <v>295</v>
      </c>
    </row>
    <row r="216" spans="1:51" s="13" customFormat="1" ht="12">
      <c r="A216" s="13"/>
      <c r="B216" s="262"/>
      <c r="C216" s="263"/>
      <c r="D216" s="264" t="s">
        <v>194</v>
      </c>
      <c r="E216" s="265" t="s">
        <v>1</v>
      </c>
      <c r="F216" s="266" t="s">
        <v>296</v>
      </c>
      <c r="G216" s="263"/>
      <c r="H216" s="267">
        <v>28.35</v>
      </c>
      <c r="I216" s="268"/>
      <c r="J216" s="263"/>
      <c r="K216" s="263"/>
      <c r="L216" s="269"/>
      <c r="M216" s="270"/>
      <c r="N216" s="271"/>
      <c r="O216" s="271"/>
      <c r="P216" s="271"/>
      <c r="Q216" s="271"/>
      <c r="R216" s="271"/>
      <c r="S216" s="271"/>
      <c r="T216" s="27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3" t="s">
        <v>194</v>
      </c>
      <c r="AU216" s="273" t="s">
        <v>93</v>
      </c>
      <c r="AV216" s="13" t="s">
        <v>93</v>
      </c>
      <c r="AW216" s="13" t="s">
        <v>37</v>
      </c>
      <c r="AX216" s="13" t="s">
        <v>91</v>
      </c>
      <c r="AY216" s="273" t="s">
        <v>185</v>
      </c>
    </row>
    <row r="217" spans="1:65" s="2" customFormat="1" ht="16.5" customHeight="1">
      <c r="A217" s="40"/>
      <c r="B217" s="41"/>
      <c r="C217" s="250" t="s">
        <v>7</v>
      </c>
      <c r="D217" s="250" t="s">
        <v>187</v>
      </c>
      <c r="E217" s="251" t="s">
        <v>297</v>
      </c>
      <c r="F217" s="252" t="s">
        <v>298</v>
      </c>
      <c r="G217" s="253" t="s">
        <v>203</v>
      </c>
      <c r="H217" s="254">
        <v>0.111</v>
      </c>
      <c r="I217" s="255"/>
      <c r="J217" s="256">
        <f>ROUND(I217*H217,2)</f>
        <v>0</v>
      </c>
      <c r="K217" s="252" t="s">
        <v>191</v>
      </c>
      <c r="L217" s="43"/>
      <c r="M217" s="257" t="s">
        <v>1</v>
      </c>
      <c r="N217" s="258" t="s">
        <v>49</v>
      </c>
      <c r="O217" s="93"/>
      <c r="P217" s="259">
        <f>O217*H217</f>
        <v>0</v>
      </c>
      <c r="Q217" s="259">
        <v>0.01352</v>
      </c>
      <c r="R217" s="259">
        <f>Q217*H217</f>
        <v>0.00150072</v>
      </c>
      <c r="S217" s="259">
        <v>0</v>
      </c>
      <c r="T217" s="26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61" t="s">
        <v>192</v>
      </c>
      <c r="AT217" s="261" t="s">
        <v>187</v>
      </c>
      <c r="AU217" s="261" t="s">
        <v>93</v>
      </c>
      <c r="AY217" s="17" t="s">
        <v>185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7" t="s">
        <v>91</v>
      </c>
      <c r="BK217" s="154">
        <f>ROUND(I217*H217,2)</f>
        <v>0</v>
      </c>
      <c r="BL217" s="17" t="s">
        <v>192</v>
      </c>
      <c r="BM217" s="261" t="s">
        <v>299</v>
      </c>
    </row>
    <row r="218" spans="1:51" s="13" customFormat="1" ht="12">
      <c r="A218" s="13"/>
      <c r="B218" s="262"/>
      <c r="C218" s="263"/>
      <c r="D218" s="264" t="s">
        <v>194</v>
      </c>
      <c r="E218" s="265" t="s">
        <v>1</v>
      </c>
      <c r="F218" s="266" t="s">
        <v>300</v>
      </c>
      <c r="G218" s="263"/>
      <c r="H218" s="267">
        <v>0.043</v>
      </c>
      <c r="I218" s="268"/>
      <c r="J218" s="263"/>
      <c r="K218" s="263"/>
      <c r="L218" s="269"/>
      <c r="M218" s="270"/>
      <c r="N218" s="271"/>
      <c r="O218" s="271"/>
      <c r="P218" s="271"/>
      <c r="Q218" s="271"/>
      <c r="R218" s="271"/>
      <c r="S218" s="271"/>
      <c r="T218" s="27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3" t="s">
        <v>194</v>
      </c>
      <c r="AU218" s="273" t="s">
        <v>93</v>
      </c>
      <c r="AV218" s="13" t="s">
        <v>93</v>
      </c>
      <c r="AW218" s="13" t="s">
        <v>37</v>
      </c>
      <c r="AX218" s="13" t="s">
        <v>84</v>
      </c>
      <c r="AY218" s="273" t="s">
        <v>185</v>
      </c>
    </row>
    <row r="219" spans="1:51" s="13" customFormat="1" ht="12">
      <c r="A219" s="13"/>
      <c r="B219" s="262"/>
      <c r="C219" s="263"/>
      <c r="D219" s="264" t="s">
        <v>194</v>
      </c>
      <c r="E219" s="265" t="s">
        <v>1</v>
      </c>
      <c r="F219" s="266" t="s">
        <v>301</v>
      </c>
      <c r="G219" s="263"/>
      <c r="H219" s="267">
        <v>0.068</v>
      </c>
      <c r="I219" s="268"/>
      <c r="J219" s="263"/>
      <c r="K219" s="263"/>
      <c r="L219" s="269"/>
      <c r="M219" s="270"/>
      <c r="N219" s="271"/>
      <c r="O219" s="271"/>
      <c r="P219" s="271"/>
      <c r="Q219" s="271"/>
      <c r="R219" s="271"/>
      <c r="S219" s="271"/>
      <c r="T219" s="27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3" t="s">
        <v>194</v>
      </c>
      <c r="AU219" s="273" t="s">
        <v>93</v>
      </c>
      <c r="AV219" s="13" t="s">
        <v>93</v>
      </c>
      <c r="AW219" s="13" t="s">
        <v>37</v>
      </c>
      <c r="AX219" s="13" t="s">
        <v>84</v>
      </c>
      <c r="AY219" s="273" t="s">
        <v>185</v>
      </c>
    </row>
    <row r="220" spans="1:51" s="14" customFormat="1" ht="12">
      <c r="A220" s="14"/>
      <c r="B220" s="274"/>
      <c r="C220" s="275"/>
      <c r="D220" s="264" t="s">
        <v>194</v>
      </c>
      <c r="E220" s="276" t="s">
        <v>1</v>
      </c>
      <c r="F220" s="277" t="s">
        <v>240</v>
      </c>
      <c r="G220" s="275"/>
      <c r="H220" s="278">
        <v>0.111</v>
      </c>
      <c r="I220" s="279"/>
      <c r="J220" s="275"/>
      <c r="K220" s="275"/>
      <c r="L220" s="280"/>
      <c r="M220" s="281"/>
      <c r="N220" s="282"/>
      <c r="O220" s="282"/>
      <c r="P220" s="282"/>
      <c r="Q220" s="282"/>
      <c r="R220" s="282"/>
      <c r="S220" s="282"/>
      <c r="T220" s="28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4" t="s">
        <v>194</v>
      </c>
      <c r="AU220" s="284" t="s">
        <v>93</v>
      </c>
      <c r="AV220" s="14" t="s">
        <v>192</v>
      </c>
      <c r="AW220" s="14" t="s">
        <v>37</v>
      </c>
      <c r="AX220" s="14" t="s">
        <v>91</v>
      </c>
      <c r="AY220" s="284" t="s">
        <v>185</v>
      </c>
    </row>
    <row r="221" spans="1:65" s="2" customFormat="1" ht="16.5" customHeight="1">
      <c r="A221" s="40"/>
      <c r="B221" s="41"/>
      <c r="C221" s="250" t="s">
        <v>302</v>
      </c>
      <c r="D221" s="250" t="s">
        <v>187</v>
      </c>
      <c r="E221" s="251" t="s">
        <v>303</v>
      </c>
      <c r="F221" s="252" t="s">
        <v>304</v>
      </c>
      <c r="G221" s="253" t="s">
        <v>203</v>
      </c>
      <c r="H221" s="254">
        <v>0.043</v>
      </c>
      <c r="I221" s="255"/>
      <c r="J221" s="256">
        <f>ROUND(I221*H221,2)</f>
        <v>0</v>
      </c>
      <c r="K221" s="252" t="s">
        <v>191</v>
      </c>
      <c r="L221" s="43"/>
      <c r="M221" s="257" t="s">
        <v>1</v>
      </c>
      <c r="N221" s="258" t="s">
        <v>49</v>
      </c>
      <c r="O221" s="93"/>
      <c r="P221" s="259">
        <f>O221*H221</f>
        <v>0</v>
      </c>
      <c r="Q221" s="259">
        <v>0</v>
      </c>
      <c r="R221" s="259">
        <f>Q221*H221</f>
        <v>0</v>
      </c>
      <c r="S221" s="259">
        <v>0</v>
      </c>
      <c r="T221" s="26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61" t="s">
        <v>192</v>
      </c>
      <c r="AT221" s="261" t="s">
        <v>187</v>
      </c>
      <c r="AU221" s="261" t="s">
        <v>93</v>
      </c>
      <c r="AY221" s="17" t="s">
        <v>185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7" t="s">
        <v>91</v>
      </c>
      <c r="BK221" s="154">
        <f>ROUND(I221*H221,2)</f>
        <v>0</v>
      </c>
      <c r="BL221" s="17" t="s">
        <v>192</v>
      </c>
      <c r="BM221" s="261" t="s">
        <v>305</v>
      </c>
    </row>
    <row r="222" spans="1:65" s="2" customFormat="1" ht="24.15" customHeight="1">
      <c r="A222" s="40"/>
      <c r="B222" s="41"/>
      <c r="C222" s="250" t="s">
        <v>306</v>
      </c>
      <c r="D222" s="250" t="s">
        <v>187</v>
      </c>
      <c r="E222" s="251" t="s">
        <v>307</v>
      </c>
      <c r="F222" s="252" t="s">
        <v>308</v>
      </c>
      <c r="G222" s="253" t="s">
        <v>203</v>
      </c>
      <c r="H222" s="254">
        <v>1.018</v>
      </c>
      <c r="I222" s="255"/>
      <c r="J222" s="256">
        <f>ROUND(I222*H222,2)</f>
        <v>0</v>
      </c>
      <c r="K222" s="252" t="s">
        <v>191</v>
      </c>
      <c r="L222" s="43"/>
      <c r="M222" s="257" t="s">
        <v>1</v>
      </c>
      <c r="N222" s="258" t="s">
        <v>49</v>
      </c>
      <c r="O222" s="93"/>
      <c r="P222" s="259">
        <f>O222*H222</f>
        <v>0</v>
      </c>
      <c r="Q222" s="259">
        <v>0.105</v>
      </c>
      <c r="R222" s="259">
        <f>Q222*H222</f>
        <v>0.10689</v>
      </c>
      <c r="S222" s="259">
        <v>0</v>
      </c>
      <c r="T222" s="26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61" t="s">
        <v>192</v>
      </c>
      <c r="AT222" s="261" t="s">
        <v>187</v>
      </c>
      <c r="AU222" s="261" t="s">
        <v>93</v>
      </c>
      <c r="AY222" s="17" t="s">
        <v>185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7" t="s">
        <v>91</v>
      </c>
      <c r="BK222" s="154">
        <f>ROUND(I222*H222,2)</f>
        <v>0</v>
      </c>
      <c r="BL222" s="17" t="s">
        <v>192</v>
      </c>
      <c r="BM222" s="261" t="s">
        <v>309</v>
      </c>
    </row>
    <row r="223" spans="1:51" s="13" customFormat="1" ht="12">
      <c r="A223" s="13"/>
      <c r="B223" s="262"/>
      <c r="C223" s="263"/>
      <c r="D223" s="264" t="s">
        <v>194</v>
      </c>
      <c r="E223" s="265" t="s">
        <v>1</v>
      </c>
      <c r="F223" s="266" t="s">
        <v>310</v>
      </c>
      <c r="G223" s="263"/>
      <c r="H223" s="267">
        <v>0.14</v>
      </c>
      <c r="I223" s="268"/>
      <c r="J223" s="263"/>
      <c r="K223" s="263"/>
      <c r="L223" s="269"/>
      <c r="M223" s="270"/>
      <c r="N223" s="271"/>
      <c r="O223" s="271"/>
      <c r="P223" s="271"/>
      <c r="Q223" s="271"/>
      <c r="R223" s="271"/>
      <c r="S223" s="271"/>
      <c r="T223" s="27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3" t="s">
        <v>194</v>
      </c>
      <c r="AU223" s="273" t="s">
        <v>93</v>
      </c>
      <c r="AV223" s="13" t="s">
        <v>93</v>
      </c>
      <c r="AW223" s="13" t="s">
        <v>37</v>
      </c>
      <c r="AX223" s="13" t="s">
        <v>84</v>
      </c>
      <c r="AY223" s="273" t="s">
        <v>185</v>
      </c>
    </row>
    <row r="224" spans="1:51" s="13" customFormat="1" ht="12">
      <c r="A224" s="13"/>
      <c r="B224" s="262"/>
      <c r="C224" s="263"/>
      <c r="D224" s="264" t="s">
        <v>194</v>
      </c>
      <c r="E224" s="265" t="s">
        <v>1</v>
      </c>
      <c r="F224" s="266" t="s">
        <v>311</v>
      </c>
      <c r="G224" s="263"/>
      <c r="H224" s="267">
        <v>0.878</v>
      </c>
      <c r="I224" s="268"/>
      <c r="J224" s="263"/>
      <c r="K224" s="263"/>
      <c r="L224" s="269"/>
      <c r="M224" s="270"/>
      <c r="N224" s="271"/>
      <c r="O224" s="271"/>
      <c r="P224" s="271"/>
      <c r="Q224" s="271"/>
      <c r="R224" s="271"/>
      <c r="S224" s="271"/>
      <c r="T224" s="27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3" t="s">
        <v>194</v>
      </c>
      <c r="AU224" s="273" t="s">
        <v>93</v>
      </c>
      <c r="AV224" s="13" t="s">
        <v>93</v>
      </c>
      <c r="AW224" s="13" t="s">
        <v>37</v>
      </c>
      <c r="AX224" s="13" t="s">
        <v>84</v>
      </c>
      <c r="AY224" s="273" t="s">
        <v>185</v>
      </c>
    </row>
    <row r="225" spans="1:51" s="14" customFormat="1" ht="12">
      <c r="A225" s="14"/>
      <c r="B225" s="274"/>
      <c r="C225" s="275"/>
      <c r="D225" s="264" t="s">
        <v>194</v>
      </c>
      <c r="E225" s="276" t="s">
        <v>1</v>
      </c>
      <c r="F225" s="277" t="s">
        <v>240</v>
      </c>
      <c r="G225" s="275"/>
      <c r="H225" s="278">
        <v>1.018</v>
      </c>
      <c r="I225" s="279"/>
      <c r="J225" s="275"/>
      <c r="K225" s="275"/>
      <c r="L225" s="280"/>
      <c r="M225" s="281"/>
      <c r="N225" s="282"/>
      <c r="O225" s="282"/>
      <c r="P225" s="282"/>
      <c r="Q225" s="282"/>
      <c r="R225" s="282"/>
      <c r="S225" s="282"/>
      <c r="T225" s="28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4" t="s">
        <v>194</v>
      </c>
      <c r="AU225" s="284" t="s">
        <v>93</v>
      </c>
      <c r="AV225" s="14" t="s">
        <v>192</v>
      </c>
      <c r="AW225" s="14" t="s">
        <v>37</v>
      </c>
      <c r="AX225" s="14" t="s">
        <v>91</v>
      </c>
      <c r="AY225" s="284" t="s">
        <v>185</v>
      </c>
    </row>
    <row r="226" spans="1:65" s="2" customFormat="1" ht="37.8" customHeight="1">
      <c r="A226" s="40"/>
      <c r="B226" s="41"/>
      <c r="C226" s="250" t="s">
        <v>312</v>
      </c>
      <c r="D226" s="250" t="s">
        <v>187</v>
      </c>
      <c r="E226" s="251" t="s">
        <v>313</v>
      </c>
      <c r="F226" s="252" t="s">
        <v>314</v>
      </c>
      <c r="G226" s="253" t="s">
        <v>225</v>
      </c>
      <c r="H226" s="254">
        <v>4</v>
      </c>
      <c r="I226" s="255"/>
      <c r="J226" s="256">
        <f>ROUND(I226*H226,2)</f>
        <v>0</v>
      </c>
      <c r="K226" s="252" t="s">
        <v>191</v>
      </c>
      <c r="L226" s="43"/>
      <c r="M226" s="257" t="s">
        <v>1</v>
      </c>
      <c r="N226" s="258" t="s">
        <v>49</v>
      </c>
      <c r="O226" s="93"/>
      <c r="P226" s="259">
        <f>O226*H226</f>
        <v>0</v>
      </c>
      <c r="Q226" s="259">
        <v>0.04684</v>
      </c>
      <c r="R226" s="259">
        <f>Q226*H226</f>
        <v>0.18736</v>
      </c>
      <c r="S226" s="259">
        <v>0</v>
      </c>
      <c r="T226" s="26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61" t="s">
        <v>192</v>
      </c>
      <c r="AT226" s="261" t="s">
        <v>187</v>
      </c>
      <c r="AU226" s="261" t="s">
        <v>93</v>
      </c>
      <c r="AY226" s="17" t="s">
        <v>185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7" t="s">
        <v>91</v>
      </c>
      <c r="BK226" s="154">
        <f>ROUND(I226*H226,2)</f>
        <v>0</v>
      </c>
      <c r="BL226" s="17" t="s">
        <v>192</v>
      </c>
      <c r="BM226" s="261" t="s">
        <v>315</v>
      </c>
    </row>
    <row r="227" spans="1:51" s="13" customFormat="1" ht="12">
      <c r="A227" s="13"/>
      <c r="B227" s="262"/>
      <c r="C227" s="263"/>
      <c r="D227" s="264" t="s">
        <v>194</v>
      </c>
      <c r="E227" s="265" t="s">
        <v>1</v>
      </c>
      <c r="F227" s="266" t="s">
        <v>316</v>
      </c>
      <c r="G227" s="263"/>
      <c r="H227" s="267">
        <v>4</v>
      </c>
      <c r="I227" s="268"/>
      <c r="J227" s="263"/>
      <c r="K227" s="263"/>
      <c r="L227" s="269"/>
      <c r="M227" s="270"/>
      <c r="N227" s="271"/>
      <c r="O227" s="271"/>
      <c r="P227" s="271"/>
      <c r="Q227" s="271"/>
      <c r="R227" s="271"/>
      <c r="S227" s="271"/>
      <c r="T227" s="27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3" t="s">
        <v>194</v>
      </c>
      <c r="AU227" s="273" t="s">
        <v>93</v>
      </c>
      <c r="AV227" s="13" t="s">
        <v>93</v>
      </c>
      <c r="AW227" s="13" t="s">
        <v>37</v>
      </c>
      <c r="AX227" s="13" t="s">
        <v>84</v>
      </c>
      <c r="AY227" s="273" t="s">
        <v>185</v>
      </c>
    </row>
    <row r="228" spans="1:51" s="14" customFormat="1" ht="12">
      <c r="A228" s="14"/>
      <c r="B228" s="274"/>
      <c r="C228" s="275"/>
      <c r="D228" s="264" t="s">
        <v>194</v>
      </c>
      <c r="E228" s="276" t="s">
        <v>1</v>
      </c>
      <c r="F228" s="277" t="s">
        <v>240</v>
      </c>
      <c r="G228" s="275"/>
      <c r="H228" s="278">
        <v>4</v>
      </c>
      <c r="I228" s="279"/>
      <c r="J228" s="275"/>
      <c r="K228" s="275"/>
      <c r="L228" s="280"/>
      <c r="M228" s="281"/>
      <c r="N228" s="282"/>
      <c r="O228" s="282"/>
      <c r="P228" s="282"/>
      <c r="Q228" s="282"/>
      <c r="R228" s="282"/>
      <c r="S228" s="282"/>
      <c r="T228" s="28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4" t="s">
        <v>194</v>
      </c>
      <c r="AU228" s="284" t="s">
        <v>93</v>
      </c>
      <c r="AV228" s="14" t="s">
        <v>192</v>
      </c>
      <c r="AW228" s="14" t="s">
        <v>37</v>
      </c>
      <c r="AX228" s="14" t="s">
        <v>91</v>
      </c>
      <c r="AY228" s="284" t="s">
        <v>185</v>
      </c>
    </row>
    <row r="229" spans="1:65" s="2" customFormat="1" ht="33" customHeight="1">
      <c r="A229" s="40"/>
      <c r="B229" s="41"/>
      <c r="C229" s="296" t="s">
        <v>317</v>
      </c>
      <c r="D229" s="296" t="s">
        <v>282</v>
      </c>
      <c r="E229" s="297" t="s">
        <v>318</v>
      </c>
      <c r="F229" s="298" t="s">
        <v>319</v>
      </c>
      <c r="G229" s="299" t="s">
        <v>225</v>
      </c>
      <c r="H229" s="300">
        <v>1</v>
      </c>
      <c r="I229" s="301"/>
      <c r="J229" s="302">
        <f>ROUND(I229*H229,2)</f>
        <v>0</v>
      </c>
      <c r="K229" s="298" t="s">
        <v>191</v>
      </c>
      <c r="L229" s="303"/>
      <c r="M229" s="304" t="s">
        <v>1</v>
      </c>
      <c r="N229" s="305" t="s">
        <v>49</v>
      </c>
      <c r="O229" s="93"/>
      <c r="P229" s="259">
        <f>O229*H229</f>
        <v>0</v>
      </c>
      <c r="Q229" s="259">
        <v>0.01225</v>
      </c>
      <c r="R229" s="259">
        <f>Q229*H229</f>
        <v>0.01225</v>
      </c>
      <c r="S229" s="259">
        <v>0</v>
      </c>
      <c r="T229" s="26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61" t="s">
        <v>229</v>
      </c>
      <c r="AT229" s="261" t="s">
        <v>282</v>
      </c>
      <c r="AU229" s="261" t="s">
        <v>93</v>
      </c>
      <c r="AY229" s="17" t="s">
        <v>185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7" t="s">
        <v>91</v>
      </c>
      <c r="BK229" s="154">
        <f>ROUND(I229*H229,2)</f>
        <v>0</v>
      </c>
      <c r="BL229" s="17" t="s">
        <v>192</v>
      </c>
      <c r="BM229" s="261" t="s">
        <v>320</v>
      </c>
    </row>
    <row r="230" spans="1:51" s="13" customFormat="1" ht="12">
      <c r="A230" s="13"/>
      <c r="B230" s="262"/>
      <c r="C230" s="263"/>
      <c r="D230" s="264" t="s">
        <v>194</v>
      </c>
      <c r="E230" s="265" t="s">
        <v>1</v>
      </c>
      <c r="F230" s="266" t="s">
        <v>321</v>
      </c>
      <c r="G230" s="263"/>
      <c r="H230" s="267">
        <v>1</v>
      </c>
      <c r="I230" s="268"/>
      <c r="J230" s="263"/>
      <c r="K230" s="263"/>
      <c r="L230" s="269"/>
      <c r="M230" s="270"/>
      <c r="N230" s="271"/>
      <c r="O230" s="271"/>
      <c r="P230" s="271"/>
      <c r="Q230" s="271"/>
      <c r="R230" s="271"/>
      <c r="S230" s="271"/>
      <c r="T230" s="27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3" t="s">
        <v>194</v>
      </c>
      <c r="AU230" s="273" t="s">
        <v>93</v>
      </c>
      <c r="AV230" s="13" t="s">
        <v>93</v>
      </c>
      <c r="AW230" s="13" t="s">
        <v>37</v>
      </c>
      <c r="AX230" s="13" t="s">
        <v>91</v>
      </c>
      <c r="AY230" s="273" t="s">
        <v>185</v>
      </c>
    </row>
    <row r="231" spans="1:65" s="2" customFormat="1" ht="24.15" customHeight="1">
      <c r="A231" s="40"/>
      <c r="B231" s="41"/>
      <c r="C231" s="296" t="s">
        <v>322</v>
      </c>
      <c r="D231" s="296" t="s">
        <v>282</v>
      </c>
      <c r="E231" s="297" t="s">
        <v>323</v>
      </c>
      <c r="F231" s="298" t="s">
        <v>324</v>
      </c>
      <c r="G231" s="299" t="s">
        <v>225</v>
      </c>
      <c r="H231" s="300">
        <v>1</v>
      </c>
      <c r="I231" s="301"/>
      <c r="J231" s="302">
        <f>ROUND(I231*H231,2)</f>
        <v>0</v>
      </c>
      <c r="K231" s="298" t="s">
        <v>191</v>
      </c>
      <c r="L231" s="303"/>
      <c r="M231" s="304" t="s">
        <v>1</v>
      </c>
      <c r="N231" s="305" t="s">
        <v>49</v>
      </c>
      <c r="O231" s="93"/>
      <c r="P231" s="259">
        <f>O231*H231</f>
        <v>0</v>
      </c>
      <c r="Q231" s="259">
        <v>0.01458</v>
      </c>
      <c r="R231" s="259">
        <f>Q231*H231</f>
        <v>0.01458</v>
      </c>
      <c r="S231" s="259">
        <v>0</v>
      </c>
      <c r="T231" s="26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61" t="s">
        <v>229</v>
      </c>
      <c r="AT231" s="261" t="s">
        <v>282</v>
      </c>
      <c r="AU231" s="261" t="s">
        <v>93</v>
      </c>
      <c r="AY231" s="17" t="s">
        <v>185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7" t="s">
        <v>91</v>
      </c>
      <c r="BK231" s="154">
        <f>ROUND(I231*H231,2)</f>
        <v>0</v>
      </c>
      <c r="BL231" s="17" t="s">
        <v>192</v>
      </c>
      <c r="BM231" s="261" t="s">
        <v>325</v>
      </c>
    </row>
    <row r="232" spans="1:51" s="13" customFormat="1" ht="12">
      <c r="A232" s="13"/>
      <c r="B232" s="262"/>
      <c r="C232" s="263"/>
      <c r="D232" s="264" t="s">
        <v>194</v>
      </c>
      <c r="E232" s="265" t="s">
        <v>1</v>
      </c>
      <c r="F232" s="266" t="s">
        <v>326</v>
      </c>
      <c r="G232" s="263"/>
      <c r="H232" s="267">
        <v>1</v>
      </c>
      <c r="I232" s="268"/>
      <c r="J232" s="263"/>
      <c r="K232" s="263"/>
      <c r="L232" s="269"/>
      <c r="M232" s="270"/>
      <c r="N232" s="271"/>
      <c r="O232" s="271"/>
      <c r="P232" s="271"/>
      <c r="Q232" s="271"/>
      <c r="R232" s="271"/>
      <c r="S232" s="271"/>
      <c r="T232" s="27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3" t="s">
        <v>194</v>
      </c>
      <c r="AU232" s="273" t="s">
        <v>93</v>
      </c>
      <c r="AV232" s="13" t="s">
        <v>93</v>
      </c>
      <c r="AW232" s="13" t="s">
        <v>37</v>
      </c>
      <c r="AX232" s="13" t="s">
        <v>84</v>
      </c>
      <c r="AY232" s="273" t="s">
        <v>185</v>
      </c>
    </row>
    <row r="233" spans="1:51" s="15" customFormat="1" ht="12">
      <c r="A233" s="15"/>
      <c r="B233" s="285"/>
      <c r="C233" s="286"/>
      <c r="D233" s="264" t="s">
        <v>194</v>
      </c>
      <c r="E233" s="287" t="s">
        <v>1</v>
      </c>
      <c r="F233" s="288" t="s">
        <v>248</v>
      </c>
      <c r="G233" s="286"/>
      <c r="H233" s="289">
        <v>1</v>
      </c>
      <c r="I233" s="290"/>
      <c r="J233" s="286"/>
      <c r="K233" s="286"/>
      <c r="L233" s="291"/>
      <c r="M233" s="292"/>
      <c r="N233" s="293"/>
      <c r="O233" s="293"/>
      <c r="P233" s="293"/>
      <c r="Q233" s="293"/>
      <c r="R233" s="293"/>
      <c r="S233" s="293"/>
      <c r="T233" s="29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5" t="s">
        <v>194</v>
      </c>
      <c r="AU233" s="295" t="s">
        <v>93</v>
      </c>
      <c r="AV233" s="15" t="s">
        <v>109</v>
      </c>
      <c r="AW233" s="15" t="s">
        <v>37</v>
      </c>
      <c r="AX233" s="15" t="s">
        <v>84</v>
      </c>
      <c r="AY233" s="295" t="s">
        <v>185</v>
      </c>
    </row>
    <row r="234" spans="1:51" s="14" customFormat="1" ht="12">
      <c r="A234" s="14"/>
      <c r="B234" s="274"/>
      <c r="C234" s="275"/>
      <c r="D234" s="264" t="s">
        <v>194</v>
      </c>
      <c r="E234" s="276" t="s">
        <v>1</v>
      </c>
      <c r="F234" s="277" t="s">
        <v>240</v>
      </c>
      <c r="G234" s="275"/>
      <c r="H234" s="278">
        <v>1</v>
      </c>
      <c r="I234" s="279"/>
      <c r="J234" s="275"/>
      <c r="K234" s="275"/>
      <c r="L234" s="280"/>
      <c r="M234" s="281"/>
      <c r="N234" s="282"/>
      <c r="O234" s="282"/>
      <c r="P234" s="282"/>
      <c r="Q234" s="282"/>
      <c r="R234" s="282"/>
      <c r="S234" s="282"/>
      <c r="T234" s="28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4" t="s">
        <v>194</v>
      </c>
      <c r="AU234" s="284" t="s">
        <v>93</v>
      </c>
      <c r="AV234" s="14" t="s">
        <v>192</v>
      </c>
      <c r="AW234" s="14" t="s">
        <v>37</v>
      </c>
      <c r="AX234" s="14" t="s">
        <v>91</v>
      </c>
      <c r="AY234" s="284" t="s">
        <v>185</v>
      </c>
    </row>
    <row r="235" spans="1:65" s="2" customFormat="1" ht="33" customHeight="1">
      <c r="A235" s="40"/>
      <c r="B235" s="41"/>
      <c r="C235" s="296" t="s">
        <v>327</v>
      </c>
      <c r="D235" s="296" t="s">
        <v>282</v>
      </c>
      <c r="E235" s="297" t="s">
        <v>328</v>
      </c>
      <c r="F235" s="298" t="s">
        <v>329</v>
      </c>
      <c r="G235" s="299" t="s">
        <v>225</v>
      </c>
      <c r="H235" s="300">
        <v>2</v>
      </c>
      <c r="I235" s="301"/>
      <c r="J235" s="302">
        <f>ROUND(I235*H235,2)</f>
        <v>0</v>
      </c>
      <c r="K235" s="298" t="s">
        <v>191</v>
      </c>
      <c r="L235" s="303"/>
      <c r="M235" s="304" t="s">
        <v>1</v>
      </c>
      <c r="N235" s="305" t="s">
        <v>49</v>
      </c>
      <c r="O235" s="93"/>
      <c r="P235" s="259">
        <f>O235*H235</f>
        <v>0</v>
      </c>
      <c r="Q235" s="259">
        <v>0.01272</v>
      </c>
      <c r="R235" s="259">
        <f>Q235*H235</f>
        <v>0.02544</v>
      </c>
      <c r="S235" s="259">
        <v>0</v>
      </c>
      <c r="T235" s="26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61" t="s">
        <v>229</v>
      </c>
      <c r="AT235" s="261" t="s">
        <v>282</v>
      </c>
      <c r="AU235" s="261" t="s">
        <v>93</v>
      </c>
      <c r="AY235" s="17" t="s">
        <v>185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7" t="s">
        <v>91</v>
      </c>
      <c r="BK235" s="154">
        <f>ROUND(I235*H235,2)</f>
        <v>0</v>
      </c>
      <c r="BL235" s="17" t="s">
        <v>192</v>
      </c>
      <c r="BM235" s="261" t="s">
        <v>330</v>
      </c>
    </row>
    <row r="236" spans="1:51" s="13" customFormat="1" ht="12">
      <c r="A236" s="13"/>
      <c r="B236" s="262"/>
      <c r="C236" s="263"/>
      <c r="D236" s="264" t="s">
        <v>194</v>
      </c>
      <c r="E236" s="265" t="s">
        <v>1</v>
      </c>
      <c r="F236" s="266" t="s">
        <v>331</v>
      </c>
      <c r="G236" s="263"/>
      <c r="H236" s="267">
        <v>2</v>
      </c>
      <c r="I236" s="268"/>
      <c r="J236" s="263"/>
      <c r="K236" s="263"/>
      <c r="L236" s="269"/>
      <c r="M236" s="270"/>
      <c r="N236" s="271"/>
      <c r="O236" s="271"/>
      <c r="P236" s="271"/>
      <c r="Q236" s="271"/>
      <c r="R236" s="271"/>
      <c r="S236" s="271"/>
      <c r="T236" s="27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3" t="s">
        <v>194</v>
      </c>
      <c r="AU236" s="273" t="s">
        <v>93</v>
      </c>
      <c r="AV236" s="13" t="s">
        <v>93</v>
      </c>
      <c r="AW236" s="13" t="s">
        <v>37</v>
      </c>
      <c r="AX236" s="13" t="s">
        <v>84</v>
      </c>
      <c r="AY236" s="273" t="s">
        <v>185</v>
      </c>
    </row>
    <row r="237" spans="1:51" s="15" customFormat="1" ht="12">
      <c r="A237" s="15"/>
      <c r="B237" s="285"/>
      <c r="C237" s="286"/>
      <c r="D237" s="264" t="s">
        <v>194</v>
      </c>
      <c r="E237" s="287" t="s">
        <v>1</v>
      </c>
      <c r="F237" s="288" t="s">
        <v>248</v>
      </c>
      <c r="G237" s="286"/>
      <c r="H237" s="289">
        <v>2</v>
      </c>
      <c r="I237" s="290"/>
      <c r="J237" s="286"/>
      <c r="K237" s="286"/>
      <c r="L237" s="291"/>
      <c r="M237" s="292"/>
      <c r="N237" s="293"/>
      <c r="O237" s="293"/>
      <c r="P237" s="293"/>
      <c r="Q237" s="293"/>
      <c r="R237" s="293"/>
      <c r="S237" s="293"/>
      <c r="T237" s="29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5" t="s">
        <v>194</v>
      </c>
      <c r="AU237" s="295" t="s">
        <v>93</v>
      </c>
      <c r="AV237" s="15" t="s">
        <v>109</v>
      </c>
      <c r="AW237" s="15" t="s">
        <v>37</v>
      </c>
      <c r="AX237" s="15" t="s">
        <v>84</v>
      </c>
      <c r="AY237" s="295" t="s">
        <v>185</v>
      </c>
    </row>
    <row r="238" spans="1:51" s="14" customFormat="1" ht="12">
      <c r="A238" s="14"/>
      <c r="B238" s="274"/>
      <c r="C238" s="275"/>
      <c r="D238" s="264" t="s">
        <v>194</v>
      </c>
      <c r="E238" s="276" t="s">
        <v>1</v>
      </c>
      <c r="F238" s="277" t="s">
        <v>240</v>
      </c>
      <c r="G238" s="275"/>
      <c r="H238" s="278">
        <v>2</v>
      </c>
      <c r="I238" s="279"/>
      <c r="J238" s="275"/>
      <c r="K238" s="275"/>
      <c r="L238" s="280"/>
      <c r="M238" s="281"/>
      <c r="N238" s="282"/>
      <c r="O238" s="282"/>
      <c r="P238" s="282"/>
      <c r="Q238" s="282"/>
      <c r="R238" s="282"/>
      <c r="S238" s="282"/>
      <c r="T238" s="28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4" t="s">
        <v>194</v>
      </c>
      <c r="AU238" s="284" t="s">
        <v>93</v>
      </c>
      <c r="AV238" s="14" t="s">
        <v>192</v>
      </c>
      <c r="AW238" s="14" t="s">
        <v>37</v>
      </c>
      <c r="AX238" s="14" t="s">
        <v>91</v>
      </c>
      <c r="AY238" s="284" t="s">
        <v>185</v>
      </c>
    </row>
    <row r="239" spans="1:63" s="12" customFormat="1" ht="22.8" customHeight="1">
      <c r="A239" s="12"/>
      <c r="B239" s="234"/>
      <c r="C239" s="235"/>
      <c r="D239" s="236" t="s">
        <v>83</v>
      </c>
      <c r="E239" s="248" t="s">
        <v>234</v>
      </c>
      <c r="F239" s="248" t="s">
        <v>332</v>
      </c>
      <c r="G239" s="235"/>
      <c r="H239" s="235"/>
      <c r="I239" s="238"/>
      <c r="J239" s="249">
        <f>BK239</f>
        <v>0</v>
      </c>
      <c r="K239" s="235"/>
      <c r="L239" s="240"/>
      <c r="M239" s="241"/>
      <c r="N239" s="242"/>
      <c r="O239" s="242"/>
      <c r="P239" s="243">
        <f>SUM(P240:P281)</f>
        <v>0</v>
      </c>
      <c r="Q239" s="242"/>
      <c r="R239" s="243">
        <f>SUM(R240:R281)</f>
        <v>0.011675000000000001</v>
      </c>
      <c r="S239" s="242"/>
      <c r="T239" s="244">
        <f>SUM(T240:T281)</f>
        <v>16.325682999999998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45" t="s">
        <v>91</v>
      </c>
      <c r="AT239" s="246" t="s">
        <v>83</v>
      </c>
      <c r="AU239" s="246" t="s">
        <v>91</v>
      </c>
      <c r="AY239" s="245" t="s">
        <v>185</v>
      </c>
      <c r="BK239" s="247">
        <f>SUM(BK240:BK281)</f>
        <v>0</v>
      </c>
    </row>
    <row r="240" spans="1:65" s="2" customFormat="1" ht="33" customHeight="1">
      <c r="A240" s="40"/>
      <c r="B240" s="41"/>
      <c r="C240" s="250" t="s">
        <v>333</v>
      </c>
      <c r="D240" s="250" t="s">
        <v>187</v>
      </c>
      <c r="E240" s="251" t="s">
        <v>334</v>
      </c>
      <c r="F240" s="252" t="s">
        <v>335</v>
      </c>
      <c r="G240" s="253" t="s">
        <v>203</v>
      </c>
      <c r="H240" s="254">
        <v>63.1</v>
      </c>
      <c r="I240" s="255"/>
      <c r="J240" s="256">
        <f>ROUND(I240*H240,2)</f>
        <v>0</v>
      </c>
      <c r="K240" s="252" t="s">
        <v>191</v>
      </c>
      <c r="L240" s="43"/>
      <c r="M240" s="257" t="s">
        <v>1</v>
      </c>
      <c r="N240" s="258" t="s">
        <v>49</v>
      </c>
      <c r="O240" s="93"/>
      <c r="P240" s="259">
        <f>O240*H240</f>
        <v>0</v>
      </c>
      <c r="Q240" s="259">
        <v>0.00013</v>
      </c>
      <c r="R240" s="259">
        <f>Q240*H240</f>
        <v>0.008203</v>
      </c>
      <c r="S240" s="259">
        <v>0</v>
      </c>
      <c r="T240" s="26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61" t="s">
        <v>192</v>
      </c>
      <c r="AT240" s="261" t="s">
        <v>187</v>
      </c>
      <c r="AU240" s="261" t="s">
        <v>93</v>
      </c>
      <c r="AY240" s="17" t="s">
        <v>185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7" t="s">
        <v>91</v>
      </c>
      <c r="BK240" s="154">
        <f>ROUND(I240*H240,2)</f>
        <v>0</v>
      </c>
      <c r="BL240" s="17" t="s">
        <v>192</v>
      </c>
      <c r="BM240" s="261" t="s">
        <v>336</v>
      </c>
    </row>
    <row r="241" spans="1:51" s="13" customFormat="1" ht="12">
      <c r="A241" s="13"/>
      <c r="B241" s="262"/>
      <c r="C241" s="263"/>
      <c r="D241" s="264" t="s">
        <v>194</v>
      </c>
      <c r="E241" s="265" t="s">
        <v>1</v>
      </c>
      <c r="F241" s="266" t="s">
        <v>337</v>
      </c>
      <c r="G241" s="263"/>
      <c r="H241" s="267">
        <v>63.1</v>
      </c>
      <c r="I241" s="268"/>
      <c r="J241" s="263"/>
      <c r="K241" s="263"/>
      <c r="L241" s="269"/>
      <c r="M241" s="270"/>
      <c r="N241" s="271"/>
      <c r="O241" s="271"/>
      <c r="P241" s="271"/>
      <c r="Q241" s="271"/>
      <c r="R241" s="271"/>
      <c r="S241" s="271"/>
      <c r="T241" s="27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3" t="s">
        <v>194</v>
      </c>
      <c r="AU241" s="273" t="s">
        <v>93</v>
      </c>
      <c r="AV241" s="13" t="s">
        <v>93</v>
      </c>
      <c r="AW241" s="13" t="s">
        <v>37</v>
      </c>
      <c r="AX241" s="13" t="s">
        <v>84</v>
      </c>
      <c r="AY241" s="273" t="s">
        <v>185</v>
      </c>
    </row>
    <row r="242" spans="1:51" s="14" customFormat="1" ht="12">
      <c r="A242" s="14"/>
      <c r="B242" s="274"/>
      <c r="C242" s="275"/>
      <c r="D242" s="264" t="s">
        <v>194</v>
      </c>
      <c r="E242" s="276" t="s">
        <v>1</v>
      </c>
      <c r="F242" s="277" t="s">
        <v>240</v>
      </c>
      <c r="G242" s="275"/>
      <c r="H242" s="278">
        <v>63.1</v>
      </c>
      <c r="I242" s="279"/>
      <c r="J242" s="275"/>
      <c r="K242" s="275"/>
      <c r="L242" s="280"/>
      <c r="M242" s="281"/>
      <c r="N242" s="282"/>
      <c r="O242" s="282"/>
      <c r="P242" s="282"/>
      <c r="Q242" s="282"/>
      <c r="R242" s="282"/>
      <c r="S242" s="282"/>
      <c r="T242" s="28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4" t="s">
        <v>194</v>
      </c>
      <c r="AU242" s="284" t="s">
        <v>93</v>
      </c>
      <c r="AV242" s="14" t="s">
        <v>192</v>
      </c>
      <c r="AW242" s="14" t="s">
        <v>37</v>
      </c>
      <c r="AX242" s="14" t="s">
        <v>91</v>
      </c>
      <c r="AY242" s="284" t="s">
        <v>185</v>
      </c>
    </row>
    <row r="243" spans="1:65" s="2" customFormat="1" ht="24.15" customHeight="1">
      <c r="A243" s="40"/>
      <c r="B243" s="41"/>
      <c r="C243" s="250" t="s">
        <v>338</v>
      </c>
      <c r="D243" s="250" t="s">
        <v>187</v>
      </c>
      <c r="E243" s="251" t="s">
        <v>339</v>
      </c>
      <c r="F243" s="252" t="s">
        <v>340</v>
      </c>
      <c r="G243" s="253" t="s">
        <v>203</v>
      </c>
      <c r="H243" s="254">
        <v>63.1</v>
      </c>
      <c r="I243" s="255"/>
      <c r="J243" s="256">
        <f>ROUND(I243*H243,2)</f>
        <v>0</v>
      </c>
      <c r="K243" s="252" t="s">
        <v>191</v>
      </c>
      <c r="L243" s="43"/>
      <c r="M243" s="257" t="s">
        <v>1</v>
      </c>
      <c r="N243" s="258" t="s">
        <v>49</v>
      </c>
      <c r="O243" s="93"/>
      <c r="P243" s="259">
        <f>O243*H243</f>
        <v>0</v>
      </c>
      <c r="Q243" s="259">
        <v>4E-05</v>
      </c>
      <c r="R243" s="259">
        <f>Q243*H243</f>
        <v>0.002524</v>
      </c>
      <c r="S243" s="259">
        <v>0</v>
      </c>
      <c r="T243" s="26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61" t="s">
        <v>192</v>
      </c>
      <c r="AT243" s="261" t="s">
        <v>187</v>
      </c>
      <c r="AU243" s="261" t="s">
        <v>93</v>
      </c>
      <c r="AY243" s="17" t="s">
        <v>185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7" t="s">
        <v>91</v>
      </c>
      <c r="BK243" s="154">
        <f>ROUND(I243*H243,2)</f>
        <v>0</v>
      </c>
      <c r="BL243" s="17" t="s">
        <v>192</v>
      </c>
      <c r="BM243" s="261" t="s">
        <v>341</v>
      </c>
    </row>
    <row r="244" spans="1:51" s="13" customFormat="1" ht="12">
      <c r="A244" s="13"/>
      <c r="B244" s="262"/>
      <c r="C244" s="263"/>
      <c r="D244" s="264" t="s">
        <v>194</v>
      </c>
      <c r="E244" s="265" t="s">
        <v>1</v>
      </c>
      <c r="F244" s="266" t="s">
        <v>337</v>
      </c>
      <c r="G244" s="263"/>
      <c r="H244" s="267">
        <v>63.1</v>
      </c>
      <c r="I244" s="268"/>
      <c r="J244" s="263"/>
      <c r="K244" s="263"/>
      <c r="L244" s="269"/>
      <c r="M244" s="270"/>
      <c r="N244" s="271"/>
      <c r="O244" s="271"/>
      <c r="P244" s="271"/>
      <c r="Q244" s="271"/>
      <c r="R244" s="271"/>
      <c r="S244" s="271"/>
      <c r="T244" s="27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3" t="s">
        <v>194</v>
      </c>
      <c r="AU244" s="273" t="s">
        <v>93</v>
      </c>
      <c r="AV244" s="13" t="s">
        <v>93</v>
      </c>
      <c r="AW244" s="13" t="s">
        <v>37</v>
      </c>
      <c r="AX244" s="13" t="s">
        <v>84</v>
      </c>
      <c r="AY244" s="273" t="s">
        <v>185</v>
      </c>
    </row>
    <row r="245" spans="1:51" s="14" customFormat="1" ht="12">
      <c r="A245" s="14"/>
      <c r="B245" s="274"/>
      <c r="C245" s="275"/>
      <c r="D245" s="264" t="s">
        <v>194</v>
      </c>
      <c r="E245" s="276" t="s">
        <v>1</v>
      </c>
      <c r="F245" s="277" t="s">
        <v>240</v>
      </c>
      <c r="G245" s="275"/>
      <c r="H245" s="278">
        <v>63.1</v>
      </c>
      <c r="I245" s="279"/>
      <c r="J245" s="275"/>
      <c r="K245" s="275"/>
      <c r="L245" s="280"/>
      <c r="M245" s="281"/>
      <c r="N245" s="282"/>
      <c r="O245" s="282"/>
      <c r="P245" s="282"/>
      <c r="Q245" s="282"/>
      <c r="R245" s="282"/>
      <c r="S245" s="282"/>
      <c r="T245" s="28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4" t="s">
        <v>194</v>
      </c>
      <c r="AU245" s="284" t="s">
        <v>93</v>
      </c>
      <c r="AV245" s="14" t="s">
        <v>192</v>
      </c>
      <c r="AW245" s="14" t="s">
        <v>37</v>
      </c>
      <c r="AX245" s="14" t="s">
        <v>91</v>
      </c>
      <c r="AY245" s="284" t="s">
        <v>185</v>
      </c>
    </row>
    <row r="246" spans="1:65" s="2" customFormat="1" ht="24.15" customHeight="1">
      <c r="A246" s="40"/>
      <c r="B246" s="41"/>
      <c r="C246" s="250" t="s">
        <v>342</v>
      </c>
      <c r="D246" s="250" t="s">
        <v>187</v>
      </c>
      <c r="E246" s="251" t="s">
        <v>343</v>
      </c>
      <c r="F246" s="252" t="s">
        <v>344</v>
      </c>
      <c r="G246" s="253" t="s">
        <v>190</v>
      </c>
      <c r="H246" s="254">
        <v>5.382</v>
      </c>
      <c r="I246" s="255"/>
      <c r="J246" s="256">
        <f>ROUND(I246*H246,2)</f>
        <v>0</v>
      </c>
      <c r="K246" s="252" t="s">
        <v>191</v>
      </c>
      <c r="L246" s="43"/>
      <c r="M246" s="257" t="s">
        <v>1</v>
      </c>
      <c r="N246" s="258" t="s">
        <v>49</v>
      </c>
      <c r="O246" s="93"/>
      <c r="P246" s="259">
        <f>O246*H246</f>
        <v>0</v>
      </c>
      <c r="Q246" s="259">
        <v>0</v>
      </c>
      <c r="R246" s="259">
        <f>Q246*H246</f>
        <v>0</v>
      </c>
      <c r="S246" s="259">
        <v>1.8</v>
      </c>
      <c r="T246" s="260">
        <f>S246*H246</f>
        <v>9.6876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61" t="s">
        <v>192</v>
      </c>
      <c r="AT246" s="261" t="s">
        <v>187</v>
      </c>
      <c r="AU246" s="261" t="s">
        <v>93</v>
      </c>
      <c r="AY246" s="17" t="s">
        <v>185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7" t="s">
        <v>91</v>
      </c>
      <c r="BK246" s="154">
        <f>ROUND(I246*H246,2)</f>
        <v>0</v>
      </c>
      <c r="BL246" s="17" t="s">
        <v>192</v>
      </c>
      <c r="BM246" s="261" t="s">
        <v>345</v>
      </c>
    </row>
    <row r="247" spans="1:51" s="13" customFormat="1" ht="12">
      <c r="A247" s="13"/>
      <c r="B247" s="262"/>
      <c r="C247" s="263"/>
      <c r="D247" s="264" t="s">
        <v>194</v>
      </c>
      <c r="E247" s="265" t="s">
        <v>1</v>
      </c>
      <c r="F247" s="266" t="s">
        <v>346</v>
      </c>
      <c r="G247" s="263"/>
      <c r="H247" s="267">
        <v>5.382</v>
      </c>
      <c r="I247" s="268"/>
      <c r="J247" s="263"/>
      <c r="K247" s="263"/>
      <c r="L247" s="269"/>
      <c r="M247" s="270"/>
      <c r="N247" s="271"/>
      <c r="O247" s="271"/>
      <c r="P247" s="271"/>
      <c r="Q247" s="271"/>
      <c r="R247" s="271"/>
      <c r="S247" s="271"/>
      <c r="T247" s="27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3" t="s">
        <v>194</v>
      </c>
      <c r="AU247" s="273" t="s">
        <v>93</v>
      </c>
      <c r="AV247" s="13" t="s">
        <v>93</v>
      </c>
      <c r="AW247" s="13" t="s">
        <v>37</v>
      </c>
      <c r="AX247" s="13" t="s">
        <v>91</v>
      </c>
      <c r="AY247" s="273" t="s">
        <v>185</v>
      </c>
    </row>
    <row r="248" spans="1:65" s="2" customFormat="1" ht="21.75" customHeight="1">
      <c r="A248" s="40"/>
      <c r="B248" s="41"/>
      <c r="C248" s="250" t="s">
        <v>347</v>
      </c>
      <c r="D248" s="250" t="s">
        <v>187</v>
      </c>
      <c r="E248" s="251" t="s">
        <v>348</v>
      </c>
      <c r="F248" s="252" t="s">
        <v>349</v>
      </c>
      <c r="G248" s="253" t="s">
        <v>203</v>
      </c>
      <c r="H248" s="254">
        <v>26.6</v>
      </c>
      <c r="I248" s="255"/>
      <c r="J248" s="256">
        <f>ROUND(I248*H248,2)</f>
        <v>0</v>
      </c>
      <c r="K248" s="252" t="s">
        <v>191</v>
      </c>
      <c r="L248" s="43"/>
      <c r="M248" s="257" t="s">
        <v>1</v>
      </c>
      <c r="N248" s="258" t="s">
        <v>49</v>
      </c>
      <c r="O248" s="93"/>
      <c r="P248" s="259">
        <f>O248*H248</f>
        <v>0</v>
      </c>
      <c r="Q248" s="259">
        <v>0</v>
      </c>
      <c r="R248" s="259">
        <f>Q248*H248</f>
        <v>0</v>
      </c>
      <c r="S248" s="259">
        <v>0</v>
      </c>
      <c r="T248" s="26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61" t="s">
        <v>192</v>
      </c>
      <c r="AT248" s="261" t="s">
        <v>187</v>
      </c>
      <c r="AU248" s="261" t="s">
        <v>93</v>
      </c>
      <c r="AY248" s="17" t="s">
        <v>185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7" t="s">
        <v>91</v>
      </c>
      <c r="BK248" s="154">
        <f>ROUND(I248*H248,2)</f>
        <v>0</v>
      </c>
      <c r="BL248" s="17" t="s">
        <v>192</v>
      </c>
      <c r="BM248" s="261" t="s">
        <v>350</v>
      </c>
    </row>
    <row r="249" spans="1:51" s="13" customFormat="1" ht="12">
      <c r="A249" s="13"/>
      <c r="B249" s="262"/>
      <c r="C249" s="263"/>
      <c r="D249" s="264" t="s">
        <v>194</v>
      </c>
      <c r="E249" s="265" t="s">
        <v>1</v>
      </c>
      <c r="F249" s="266" t="s">
        <v>351</v>
      </c>
      <c r="G249" s="263"/>
      <c r="H249" s="267">
        <v>6.2</v>
      </c>
      <c r="I249" s="268"/>
      <c r="J249" s="263"/>
      <c r="K249" s="263"/>
      <c r="L249" s="269"/>
      <c r="M249" s="270"/>
      <c r="N249" s="271"/>
      <c r="O249" s="271"/>
      <c r="P249" s="271"/>
      <c r="Q249" s="271"/>
      <c r="R249" s="271"/>
      <c r="S249" s="271"/>
      <c r="T249" s="27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3" t="s">
        <v>194</v>
      </c>
      <c r="AU249" s="273" t="s">
        <v>93</v>
      </c>
      <c r="AV249" s="13" t="s">
        <v>93</v>
      </c>
      <c r="AW249" s="13" t="s">
        <v>37</v>
      </c>
      <c r="AX249" s="13" t="s">
        <v>84</v>
      </c>
      <c r="AY249" s="273" t="s">
        <v>185</v>
      </c>
    </row>
    <row r="250" spans="1:51" s="13" customFormat="1" ht="12">
      <c r="A250" s="13"/>
      <c r="B250" s="262"/>
      <c r="C250" s="263"/>
      <c r="D250" s="264" t="s">
        <v>194</v>
      </c>
      <c r="E250" s="265" t="s">
        <v>1</v>
      </c>
      <c r="F250" s="266" t="s">
        <v>352</v>
      </c>
      <c r="G250" s="263"/>
      <c r="H250" s="267">
        <v>20.4</v>
      </c>
      <c r="I250" s="268"/>
      <c r="J250" s="263"/>
      <c r="K250" s="263"/>
      <c r="L250" s="269"/>
      <c r="M250" s="270"/>
      <c r="N250" s="271"/>
      <c r="O250" s="271"/>
      <c r="P250" s="271"/>
      <c r="Q250" s="271"/>
      <c r="R250" s="271"/>
      <c r="S250" s="271"/>
      <c r="T250" s="27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3" t="s">
        <v>194</v>
      </c>
      <c r="AU250" s="273" t="s">
        <v>93</v>
      </c>
      <c r="AV250" s="13" t="s">
        <v>93</v>
      </c>
      <c r="AW250" s="13" t="s">
        <v>37</v>
      </c>
      <c r="AX250" s="13" t="s">
        <v>84</v>
      </c>
      <c r="AY250" s="273" t="s">
        <v>185</v>
      </c>
    </row>
    <row r="251" spans="1:51" s="14" customFormat="1" ht="12">
      <c r="A251" s="14"/>
      <c r="B251" s="274"/>
      <c r="C251" s="275"/>
      <c r="D251" s="264" t="s">
        <v>194</v>
      </c>
      <c r="E251" s="276" t="s">
        <v>1</v>
      </c>
      <c r="F251" s="277" t="s">
        <v>240</v>
      </c>
      <c r="G251" s="275"/>
      <c r="H251" s="278">
        <v>26.599999999999998</v>
      </c>
      <c r="I251" s="279"/>
      <c r="J251" s="275"/>
      <c r="K251" s="275"/>
      <c r="L251" s="280"/>
      <c r="M251" s="281"/>
      <c r="N251" s="282"/>
      <c r="O251" s="282"/>
      <c r="P251" s="282"/>
      <c r="Q251" s="282"/>
      <c r="R251" s="282"/>
      <c r="S251" s="282"/>
      <c r="T251" s="28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4" t="s">
        <v>194</v>
      </c>
      <c r="AU251" s="284" t="s">
        <v>93</v>
      </c>
      <c r="AV251" s="14" t="s">
        <v>192</v>
      </c>
      <c r="AW251" s="14" t="s">
        <v>37</v>
      </c>
      <c r="AX251" s="14" t="s">
        <v>91</v>
      </c>
      <c r="AY251" s="284" t="s">
        <v>185</v>
      </c>
    </row>
    <row r="252" spans="1:65" s="2" customFormat="1" ht="24.15" customHeight="1">
      <c r="A252" s="40"/>
      <c r="B252" s="41"/>
      <c r="C252" s="250" t="s">
        <v>353</v>
      </c>
      <c r="D252" s="250" t="s">
        <v>187</v>
      </c>
      <c r="E252" s="251" t="s">
        <v>354</v>
      </c>
      <c r="F252" s="252" t="s">
        <v>355</v>
      </c>
      <c r="G252" s="253" t="s">
        <v>203</v>
      </c>
      <c r="H252" s="254">
        <v>26.6</v>
      </c>
      <c r="I252" s="255"/>
      <c r="J252" s="256">
        <f>ROUND(I252*H252,2)</f>
        <v>0</v>
      </c>
      <c r="K252" s="252" t="s">
        <v>191</v>
      </c>
      <c r="L252" s="43"/>
      <c r="M252" s="257" t="s">
        <v>1</v>
      </c>
      <c r="N252" s="258" t="s">
        <v>49</v>
      </c>
      <c r="O252" s="93"/>
      <c r="P252" s="259">
        <f>O252*H252</f>
        <v>0</v>
      </c>
      <c r="Q252" s="259">
        <v>0</v>
      </c>
      <c r="R252" s="259">
        <f>Q252*H252</f>
        <v>0</v>
      </c>
      <c r="S252" s="259">
        <v>0</v>
      </c>
      <c r="T252" s="26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61" t="s">
        <v>192</v>
      </c>
      <c r="AT252" s="261" t="s">
        <v>187</v>
      </c>
      <c r="AU252" s="261" t="s">
        <v>93</v>
      </c>
      <c r="AY252" s="17" t="s">
        <v>185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7" t="s">
        <v>91</v>
      </c>
      <c r="BK252" s="154">
        <f>ROUND(I252*H252,2)</f>
        <v>0</v>
      </c>
      <c r="BL252" s="17" t="s">
        <v>192</v>
      </c>
      <c r="BM252" s="261" t="s">
        <v>356</v>
      </c>
    </row>
    <row r="253" spans="1:65" s="2" customFormat="1" ht="49.05" customHeight="1">
      <c r="A253" s="40"/>
      <c r="B253" s="41"/>
      <c r="C253" s="250" t="s">
        <v>357</v>
      </c>
      <c r="D253" s="250" t="s">
        <v>187</v>
      </c>
      <c r="E253" s="251" t="s">
        <v>358</v>
      </c>
      <c r="F253" s="252" t="s">
        <v>359</v>
      </c>
      <c r="G253" s="253" t="s">
        <v>203</v>
      </c>
      <c r="H253" s="254">
        <v>3.009</v>
      </c>
      <c r="I253" s="255"/>
      <c r="J253" s="256">
        <f>ROUND(I253*H253,2)</f>
        <v>0</v>
      </c>
      <c r="K253" s="252" t="s">
        <v>191</v>
      </c>
      <c r="L253" s="43"/>
      <c r="M253" s="257" t="s">
        <v>1</v>
      </c>
      <c r="N253" s="258" t="s">
        <v>49</v>
      </c>
      <c r="O253" s="93"/>
      <c r="P253" s="259">
        <f>O253*H253</f>
        <v>0</v>
      </c>
      <c r="Q253" s="259">
        <v>0</v>
      </c>
      <c r="R253" s="259">
        <f>Q253*H253</f>
        <v>0</v>
      </c>
      <c r="S253" s="259">
        <v>0.055</v>
      </c>
      <c r="T253" s="260">
        <f>S253*H253</f>
        <v>0.165495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61" t="s">
        <v>192</v>
      </c>
      <c r="AT253" s="261" t="s">
        <v>187</v>
      </c>
      <c r="AU253" s="261" t="s">
        <v>93</v>
      </c>
      <c r="AY253" s="17" t="s">
        <v>185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7" t="s">
        <v>91</v>
      </c>
      <c r="BK253" s="154">
        <f>ROUND(I253*H253,2)</f>
        <v>0</v>
      </c>
      <c r="BL253" s="17" t="s">
        <v>192</v>
      </c>
      <c r="BM253" s="261" t="s">
        <v>360</v>
      </c>
    </row>
    <row r="254" spans="1:51" s="13" customFormat="1" ht="12">
      <c r="A254" s="13"/>
      <c r="B254" s="262"/>
      <c r="C254" s="263"/>
      <c r="D254" s="264" t="s">
        <v>194</v>
      </c>
      <c r="E254" s="265" t="s">
        <v>1</v>
      </c>
      <c r="F254" s="266" t="s">
        <v>361</v>
      </c>
      <c r="G254" s="263"/>
      <c r="H254" s="267">
        <v>1.56</v>
      </c>
      <c r="I254" s="268"/>
      <c r="J254" s="263"/>
      <c r="K254" s="263"/>
      <c r="L254" s="269"/>
      <c r="M254" s="270"/>
      <c r="N254" s="271"/>
      <c r="O254" s="271"/>
      <c r="P254" s="271"/>
      <c r="Q254" s="271"/>
      <c r="R254" s="271"/>
      <c r="S254" s="271"/>
      <c r="T254" s="27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3" t="s">
        <v>194</v>
      </c>
      <c r="AU254" s="273" t="s">
        <v>93</v>
      </c>
      <c r="AV254" s="13" t="s">
        <v>93</v>
      </c>
      <c r="AW254" s="13" t="s">
        <v>37</v>
      </c>
      <c r="AX254" s="13" t="s">
        <v>84</v>
      </c>
      <c r="AY254" s="273" t="s">
        <v>185</v>
      </c>
    </row>
    <row r="255" spans="1:51" s="13" customFormat="1" ht="12">
      <c r="A255" s="13"/>
      <c r="B255" s="262"/>
      <c r="C255" s="263"/>
      <c r="D255" s="264" t="s">
        <v>194</v>
      </c>
      <c r="E255" s="265" t="s">
        <v>1</v>
      </c>
      <c r="F255" s="266" t="s">
        <v>362</v>
      </c>
      <c r="G255" s="263"/>
      <c r="H255" s="267">
        <v>1.449</v>
      </c>
      <c r="I255" s="268"/>
      <c r="J255" s="263"/>
      <c r="K255" s="263"/>
      <c r="L255" s="269"/>
      <c r="M255" s="270"/>
      <c r="N255" s="271"/>
      <c r="O255" s="271"/>
      <c r="P255" s="271"/>
      <c r="Q255" s="271"/>
      <c r="R255" s="271"/>
      <c r="S255" s="271"/>
      <c r="T255" s="27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3" t="s">
        <v>194</v>
      </c>
      <c r="AU255" s="273" t="s">
        <v>93</v>
      </c>
      <c r="AV255" s="13" t="s">
        <v>93</v>
      </c>
      <c r="AW255" s="13" t="s">
        <v>37</v>
      </c>
      <c r="AX255" s="13" t="s">
        <v>84</v>
      </c>
      <c r="AY255" s="273" t="s">
        <v>185</v>
      </c>
    </row>
    <row r="256" spans="1:51" s="15" customFormat="1" ht="12">
      <c r="A256" s="15"/>
      <c r="B256" s="285"/>
      <c r="C256" s="286"/>
      <c r="D256" s="264" t="s">
        <v>194</v>
      </c>
      <c r="E256" s="287" t="s">
        <v>1</v>
      </c>
      <c r="F256" s="288" t="s">
        <v>248</v>
      </c>
      <c r="G256" s="286"/>
      <c r="H256" s="289">
        <v>3.0090000000000003</v>
      </c>
      <c r="I256" s="290"/>
      <c r="J256" s="286"/>
      <c r="K256" s="286"/>
      <c r="L256" s="291"/>
      <c r="M256" s="292"/>
      <c r="N256" s="293"/>
      <c r="O256" s="293"/>
      <c r="P256" s="293"/>
      <c r="Q256" s="293"/>
      <c r="R256" s="293"/>
      <c r="S256" s="293"/>
      <c r="T256" s="29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5" t="s">
        <v>194</v>
      </c>
      <c r="AU256" s="295" t="s">
        <v>93</v>
      </c>
      <c r="AV256" s="15" t="s">
        <v>109</v>
      </c>
      <c r="AW256" s="15" t="s">
        <v>37</v>
      </c>
      <c r="AX256" s="15" t="s">
        <v>91</v>
      </c>
      <c r="AY256" s="295" t="s">
        <v>185</v>
      </c>
    </row>
    <row r="257" spans="1:65" s="2" customFormat="1" ht="21.75" customHeight="1">
      <c r="A257" s="40"/>
      <c r="B257" s="41"/>
      <c r="C257" s="250" t="s">
        <v>363</v>
      </c>
      <c r="D257" s="250" t="s">
        <v>187</v>
      </c>
      <c r="E257" s="251" t="s">
        <v>364</v>
      </c>
      <c r="F257" s="252" t="s">
        <v>365</v>
      </c>
      <c r="G257" s="253" t="s">
        <v>203</v>
      </c>
      <c r="H257" s="254">
        <v>4.8</v>
      </c>
      <c r="I257" s="255"/>
      <c r="J257" s="256">
        <f>ROUND(I257*H257,2)</f>
        <v>0</v>
      </c>
      <c r="K257" s="252" t="s">
        <v>191</v>
      </c>
      <c r="L257" s="43"/>
      <c r="M257" s="257" t="s">
        <v>1</v>
      </c>
      <c r="N257" s="258" t="s">
        <v>49</v>
      </c>
      <c r="O257" s="93"/>
      <c r="P257" s="259">
        <f>O257*H257</f>
        <v>0</v>
      </c>
      <c r="Q257" s="259">
        <v>0</v>
      </c>
      <c r="R257" s="259">
        <f>Q257*H257</f>
        <v>0</v>
      </c>
      <c r="S257" s="259">
        <v>0.076</v>
      </c>
      <c r="T257" s="260">
        <f>S257*H257</f>
        <v>0.36479999999999996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61" t="s">
        <v>192</v>
      </c>
      <c r="AT257" s="261" t="s">
        <v>187</v>
      </c>
      <c r="AU257" s="261" t="s">
        <v>93</v>
      </c>
      <c r="AY257" s="17" t="s">
        <v>185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7" t="s">
        <v>91</v>
      </c>
      <c r="BK257" s="154">
        <f>ROUND(I257*H257,2)</f>
        <v>0</v>
      </c>
      <c r="BL257" s="17" t="s">
        <v>192</v>
      </c>
      <c r="BM257" s="261" t="s">
        <v>366</v>
      </c>
    </row>
    <row r="258" spans="1:51" s="13" customFormat="1" ht="12">
      <c r="A258" s="13"/>
      <c r="B258" s="262"/>
      <c r="C258" s="263"/>
      <c r="D258" s="264" t="s">
        <v>194</v>
      </c>
      <c r="E258" s="265" t="s">
        <v>1</v>
      </c>
      <c r="F258" s="266" t="s">
        <v>367</v>
      </c>
      <c r="G258" s="263"/>
      <c r="H258" s="267">
        <v>4.8</v>
      </c>
      <c r="I258" s="268"/>
      <c r="J258" s="263"/>
      <c r="K258" s="263"/>
      <c r="L258" s="269"/>
      <c r="M258" s="270"/>
      <c r="N258" s="271"/>
      <c r="O258" s="271"/>
      <c r="P258" s="271"/>
      <c r="Q258" s="271"/>
      <c r="R258" s="271"/>
      <c r="S258" s="271"/>
      <c r="T258" s="27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3" t="s">
        <v>194</v>
      </c>
      <c r="AU258" s="273" t="s">
        <v>93</v>
      </c>
      <c r="AV258" s="13" t="s">
        <v>93</v>
      </c>
      <c r="AW258" s="13" t="s">
        <v>37</v>
      </c>
      <c r="AX258" s="13" t="s">
        <v>84</v>
      </c>
      <c r="AY258" s="273" t="s">
        <v>185</v>
      </c>
    </row>
    <row r="259" spans="1:51" s="14" customFormat="1" ht="12">
      <c r="A259" s="14"/>
      <c r="B259" s="274"/>
      <c r="C259" s="275"/>
      <c r="D259" s="264" t="s">
        <v>194</v>
      </c>
      <c r="E259" s="276" t="s">
        <v>1</v>
      </c>
      <c r="F259" s="277" t="s">
        <v>240</v>
      </c>
      <c r="G259" s="275"/>
      <c r="H259" s="278">
        <v>4.8</v>
      </c>
      <c r="I259" s="279"/>
      <c r="J259" s="275"/>
      <c r="K259" s="275"/>
      <c r="L259" s="280"/>
      <c r="M259" s="281"/>
      <c r="N259" s="282"/>
      <c r="O259" s="282"/>
      <c r="P259" s="282"/>
      <c r="Q259" s="282"/>
      <c r="R259" s="282"/>
      <c r="S259" s="282"/>
      <c r="T259" s="28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4" t="s">
        <v>194</v>
      </c>
      <c r="AU259" s="284" t="s">
        <v>93</v>
      </c>
      <c r="AV259" s="14" t="s">
        <v>192</v>
      </c>
      <c r="AW259" s="14" t="s">
        <v>37</v>
      </c>
      <c r="AX259" s="14" t="s">
        <v>91</v>
      </c>
      <c r="AY259" s="284" t="s">
        <v>185</v>
      </c>
    </row>
    <row r="260" spans="1:65" s="2" customFormat="1" ht="24.15" customHeight="1">
      <c r="A260" s="40"/>
      <c r="B260" s="41"/>
      <c r="C260" s="250" t="s">
        <v>368</v>
      </c>
      <c r="D260" s="250" t="s">
        <v>187</v>
      </c>
      <c r="E260" s="251" t="s">
        <v>369</v>
      </c>
      <c r="F260" s="252" t="s">
        <v>370</v>
      </c>
      <c r="G260" s="253" t="s">
        <v>190</v>
      </c>
      <c r="H260" s="254">
        <v>0.652</v>
      </c>
      <c r="I260" s="255"/>
      <c r="J260" s="256">
        <f>ROUND(I260*H260,2)</f>
        <v>0</v>
      </c>
      <c r="K260" s="252" t="s">
        <v>191</v>
      </c>
      <c r="L260" s="43"/>
      <c r="M260" s="257" t="s">
        <v>1</v>
      </c>
      <c r="N260" s="258" t="s">
        <v>49</v>
      </c>
      <c r="O260" s="93"/>
      <c r="P260" s="259">
        <f>O260*H260</f>
        <v>0</v>
      </c>
      <c r="Q260" s="259">
        <v>0</v>
      </c>
      <c r="R260" s="259">
        <f>Q260*H260</f>
        <v>0</v>
      </c>
      <c r="S260" s="259">
        <v>1.8</v>
      </c>
      <c r="T260" s="260">
        <f>S260*H260</f>
        <v>1.1736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61" t="s">
        <v>192</v>
      </c>
      <c r="AT260" s="261" t="s">
        <v>187</v>
      </c>
      <c r="AU260" s="261" t="s">
        <v>93</v>
      </c>
      <c r="AY260" s="17" t="s">
        <v>185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7" t="s">
        <v>91</v>
      </c>
      <c r="BK260" s="154">
        <f>ROUND(I260*H260,2)</f>
        <v>0</v>
      </c>
      <c r="BL260" s="17" t="s">
        <v>192</v>
      </c>
      <c r="BM260" s="261" t="s">
        <v>371</v>
      </c>
    </row>
    <row r="261" spans="1:51" s="13" customFormat="1" ht="12">
      <c r="A261" s="13"/>
      <c r="B261" s="262"/>
      <c r="C261" s="263"/>
      <c r="D261" s="264" t="s">
        <v>194</v>
      </c>
      <c r="E261" s="265" t="s">
        <v>1</v>
      </c>
      <c r="F261" s="266" t="s">
        <v>372</v>
      </c>
      <c r="G261" s="263"/>
      <c r="H261" s="267">
        <v>0.652</v>
      </c>
      <c r="I261" s="268"/>
      <c r="J261" s="263"/>
      <c r="K261" s="263"/>
      <c r="L261" s="269"/>
      <c r="M261" s="270"/>
      <c r="N261" s="271"/>
      <c r="O261" s="271"/>
      <c r="P261" s="271"/>
      <c r="Q261" s="271"/>
      <c r="R261" s="271"/>
      <c r="S261" s="271"/>
      <c r="T261" s="27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3" t="s">
        <v>194</v>
      </c>
      <c r="AU261" s="273" t="s">
        <v>93</v>
      </c>
      <c r="AV261" s="13" t="s">
        <v>93</v>
      </c>
      <c r="AW261" s="13" t="s">
        <v>37</v>
      </c>
      <c r="AX261" s="13" t="s">
        <v>91</v>
      </c>
      <c r="AY261" s="273" t="s">
        <v>185</v>
      </c>
    </row>
    <row r="262" spans="1:65" s="2" customFormat="1" ht="24.15" customHeight="1">
      <c r="A262" s="40"/>
      <c r="B262" s="41"/>
      <c r="C262" s="250" t="s">
        <v>373</v>
      </c>
      <c r="D262" s="250" t="s">
        <v>187</v>
      </c>
      <c r="E262" s="251" t="s">
        <v>374</v>
      </c>
      <c r="F262" s="252" t="s">
        <v>375</v>
      </c>
      <c r="G262" s="253" t="s">
        <v>276</v>
      </c>
      <c r="H262" s="254">
        <v>7</v>
      </c>
      <c r="I262" s="255"/>
      <c r="J262" s="256">
        <f>ROUND(I262*H262,2)</f>
        <v>0</v>
      </c>
      <c r="K262" s="252" t="s">
        <v>213</v>
      </c>
      <c r="L262" s="43"/>
      <c r="M262" s="257" t="s">
        <v>1</v>
      </c>
      <c r="N262" s="258" t="s">
        <v>49</v>
      </c>
      <c r="O262" s="93"/>
      <c r="P262" s="259">
        <f>O262*H262</f>
        <v>0</v>
      </c>
      <c r="Q262" s="259">
        <v>0</v>
      </c>
      <c r="R262" s="259">
        <f>Q262*H262</f>
        <v>0</v>
      </c>
      <c r="S262" s="259">
        <v>0.007</v>
      </c>
      <c r="T262" s="260">
        <f>S262*H262</f>
        <v>0.049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61" t="s">
        <v>192</v>
      </c>
      <c r="AT262" s="261" t="s">
        <v>187</v>
      </c>
      <c r="AU262" s="261" t="s">
        <v>93</v>
      </c>
      <c r="AY262" s="17" t="s">
        <v>185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7" t="s">
        <v>91</v>
      </c>
      <c r="BK262" s="154">
        <f>ROUND(I262*H262,2)</f>
        <v>0</v>
      </c>
      <c r="BL262" s="17" t="s">
        <v>192</v>
      </c>
      <c r="BM262" s="261" t="s">
        <v>376</v>
      </c>
    </row>
    <row r="263" spans="1:51" s="13" customFormat="1" ht="12">
      <c r="A263" s="13"/>
      <c r="B263" s="262"/>
      <c r="C263" s="263"/>
      <c r="D263" s="264" t="s">
        <v>194</v>
      </c>
      <c r="E263" s="265" t="s">
        <v>1</v>
      </c>
      <c r="F263" s="266" t="s">
        <v>377</v>
      </c>
      <c r="G263" s="263"/>
      <c r="H263" s="267">
        <v>7</v>
      </c>
      <c r="I263" s="268"/>
      <c r="J263" s="263"/>
      <c r="K263" s="263"/>
      <c r="L263" s="269"/>
      <c r="M263" s="270"/>
      <c r="N263" s="271"/>
      <c r="O263" s="271"/>
      <c r="P263" s="271"/>
      <c r="Q263" s="271"/>
      <c r="R263" s="271"/>
      <c r="S263" s="271"/>
      <c r="T263" s="27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3" t="s">
        <v>194</v>
      </c>
      <c r="AU263" s="273" t="s">
        <v>93</v>
      </c>
      <c r="AV263" s="13" t="s">
        <v>93</v>
      </c>
      <c r="AW263" s="13" t="s">
        <v>37</v>
      </c>
      <c r="AX263" s="13" t="s">
        <v>91</v>
      </c>
      <c r="AY263" s="273" t="s">
        <v>185</v>
      </c>
    </row>
    <row r="264" spans="1:65" s="2" customFormat="1" ht="24.15" customHeight="1">
      <c r="A264" s="40"/>
      <c r="B264" s="41"/>
      <c r="C264" s="250" t="s">
        <v>378</v>
      </c>
      <c r="D264" s="250" t="s">
        <v>187</v>
      </c>
      <c r="E264" s="251" t="s">
        <v>379</v>
      </c>
      <c r="F264" s="252" t="s">
        <v>380</v>
      </c>
      <c r="G264" s="253" t="s">
        <v>276</v>
      </c>
      <c r="H264" s="254">
        <v>4</v>
      </c>
      <c r="I264" s="255"/>
      <c r="J264" s="256">
        <f>ROUND(I264*H264,2)</f>
        <v>0</v>
      </c>
      <c r="K264" s="252" t="s">
        <v>191</v>
      </c>
      <c r="L264" s="43"/>
      <c r="M264" s="257" t="s">
        <v>1</v>
      </c>
      <c r="N264" s="258" t="s">
        <v>49</v>
      </c>
      <c r="O264" s="93"/>
      <c r="P264" s="259">
        <f>O264*H264</f>
        <v>0</v>
      </c>
      <c r="Q264" s="259">
        <v>0</v>
      </c>
      <c r="R264" s="259">
        <f>Q264*H264</f>
        <v>0</v>
      </c>
      <c r="S264" s="259">
        <v>0.04</v>
      </c>
      <c r="T264" s="260">
        <f>S264*H264</f>
        <v>0.16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61" t="s">
        <v>192</v>
      </c>
      <c r="AT264" s="261" t="s">
        <v>187</v>
      </c>
      <c r="AU264" s="261" t="s">
        <v>93</v>
      </c>
      <c r="AY264" s="17" t="s">
        <v>185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7" t="s">
        <v>91</v>
      </c>
      <c r="BK264" s="154">
        <f>ROUND(I264*H264,2)</f>
        <v>0</v>
      </c>
      <c r="BL264" s="17" t="s">
        <v>192</v>
      </c>
      <c r="BM264" s="261" t="s">
        <v>381</v>
      </c>
    </row>
    <row r="265" spans="1:51" s="13" customFormat="1" ht="12">
      <c r="A265" s="13"/>
      <c r="B265" s="262"/>
      <c r="C265" s="263"/>
      <c r="D265" s="264" t="s">
        <v>194</v>
      </c>
      <c r="E265" s="265" t="s">
        <v>1</v>
      </c>
      <c r="F265" s="266" t="s">
        <v>382</v>
      </c>
      <c r="G265" s="263"/>
      <c r="H265" s="267">
        <v>4</v>
      </c>
      <c r="I265" s="268"/>
      <c r="J265" s="263"/>
      <c r="K265" s="263"/>
      <c r="L265" s="269"/>
      <c r="M265" s="270"/>
      <c r="N265" s="271"/>
      <c r="O265" s="271"/>
      <c r="P265" s="271"/>
      <c r="Q265" s="271"/>
      <c r="R265" s="271"/>
      <c r="S265" s="271"/>
      <c r="T265" s="27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3" t="s">
        <v>194</v>
      </c>
      <c r="AU265" s="273" t="s">
        <v>93</v>
      </c>
      <c r="AV265" s="13" t="s">
        <v>93</v>
      </c>
      <c r="AW265" s="13" t="s">
        <v>37</v>
      </c>
      <c r="AX265" s="13" t="s">
        <v>91</v>
      </c>
      <c r="AY265" s="273" t="s">
        <v>185</v>
      </c>
    </row>
    <row r="266" spans="1:65" s="2" customFormat="1" ht="24.15" customHeight="1">
      <c r="A266" s="40"/>
      <c r="B266" s="41"/>
      <c r="C266" s="250" t="s">
        <v>383</v>
      </c>
      <c r="D266" s="250" t="s">
        <v>187</v>
      </c>
      <c r="E266" s="251" t="s">
        <v>384</v>
      </c>
      <c r="F266" s="252" t="s">
        <v>385</v>
      </c>
      <c r="G266" s="253" t="s">
        <v>276</v>
      </c>
      <c r="H266" s="254">
        <v>4</v>
      </c>
      <c r="I266" s="255"/>
      <c r="J266" s="256">
        <f>ROUND(I266*H266,2)</f>
        <v>0</v>
      </c>
      <c r="K266" s="252" t="s">
        <v>191</v>
      </c>
      <c r="L266" s="43"/>
      <c r="M266" s="257" t="s">
        <v>1</v>
      </c>
      <c r="N266" s="258" t="s">
        <v>49</v>
      </c>
      <c r="O266" s="93"/>
      <c r="P266" s="259">
        <f>O266*H266</f>
        <v>0</v>
      </c>
      <c r="Q266" s="259">
        <v>0</v>
      </c>
      <c r="R266" s="259">
        <f>Q266*H266</f>
        <v>0</v>
      </c>
      <c r="S266" s="259">
        <v>0.054</v>
      </c>
      <c r="T266" s="260">
        <f>S266*H266</f>
        <v>0.216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61" t="s">
        <v>192</v>
      </c>
      <c r="AT266" s="261" t="s">
        <v>187</v>
      </c>
      <c r="AU266" s="261" t="s">
        <v>93</v>
      </c>
      <c r="AY266" s="17" t="s">
        <v>185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7" t="s">
        <v>91</v>
      </c>
      <c r="BK266" s="154">
        <f>ROUND(I266*H266,2)</f>
        <v>0</v>
      </c>
      <c r="BL266" s="17" t="s">
        <v>192</v>
      </c>
      <c r="BM266" s="261" t="s">
        <v>386</v>
      </c>
    </row>
    <row r="267" spans="1:51" s="13" customFormat="1" ht="12">
      <c r="A267" s="13"/>
      <c r="B267" s="262"/>
      <c r="C267" s="263"/>
      <c r="D267" s="264" t="s">
        <v>194</v>
      </c>
      <c r="E267" s="265" t="s">
        <v>1</v>
      </c>
      <c r="F267" s="266" t="s">
        <v>387</v>
      </c>
      <c r="G267" s="263"/>
      <c r="H267" s="267">
        <v>4</v>
      </c>
      <c r="I267" s="268"/>
      <c r="J267" s="263"/>
      <c r="K267" s="263"/>
      <c r="L267" s="269"/>
      <c r="M267" s="270"/>
      <c r="N267" s="271"/>
      <c r="O267" s="271"/>
      <c r="P267" s="271"/>
      <c r="Q267" s="271"/>
      <c r="R267" s="271"/>
      <c r="S267" s="271"/>
      <c r="T267" s="27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3" t="s">
        <v>194</v>
      </c>
      <c r="AU267" s="273" t="s">
        <v>93</v>
      </c>
      <c r="AV267" s="13" t="s">
        <v>93</v>
      </c>
      <c r="AW267" s="13" t="s">
        <v>37</v>
      </c>
      <c r="AX267" s="13" t="s">
        <v>91</v>
      </c>
      <c r="AY267" s="273" t="s">
        <v>185</v>
      </c>
    </row>
    <row r="268" spans="1:65" s="2" customFormat="1" ht="44.25" customHeight="1">
      <c r="A268" s="40"/>
      <c r="B268" s="41"/>
      <c r="C268" s="250" t="s">
        <v>388</v>
      </c>
      <c r="D268" s="250" t="s">
        <v>187</v>
      </c>
      <c r="E268" s="251" t="s">
        <v>389</v>
      </c>
      <c r="F268" s="252" t="s">
        <v>390</v>
      </c>
      <c r="G268" s="253" t="s">
        <v>276</v>
      </c>
      <c r="H268" s="254">
        <v>1</v>
      </c>
      <c r="I268" s="255"/>
      <c r="J268" s="256">
        <f>ROUND(I268*H268,2)</f>
        <v>0</v>
      </c>
      <c r="K268" s="252" t="s">
        <v>191</v>
      </c>
      <c r="L268" s="43"/>
      <c r="M268" s="257" t="s">
        <v>1</v>
      </c>
      <c r="N268" s="258" t="s">
        <v>49</v>
      </c>
      <c r="O268" s="93"/>
      <c r="P268" s="259">
        <f>O268*H268</f>
        <v>0</v>
      </c>
      <c r="Q268" s="259">
        <v>0</v>
      </c>
      <c r="R268" s="259">
        <f>Q268*H268</f>
        <v>0</v>
      </c>
      <c r="S268" s="259">
        <v>0.04</v>
      </c>
      <c r="T268" s="260">
        <f>S268*H268</f>
        <v>0.04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61" t="s">
        <v>192</v>
      </c>
      <c r="AT268" s="261" t="s">
        <v>187</v>
      </c>
      <c r="AU268" s="261" t="s">
        <v>93</v>
      </c>
      <c r="AY268" s="17" t="s">
        <v>185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7" t="s">
        <v>91</v>
      </c>
      <c r="BK268" s="154">
        <f>ROUND(I268*H268,2)</f>
        <v>0</v>
      </c>
      <c r="BL268" s="17" t="s">
        <v>192</v>
      </c>
      <c r="BM268" s="261" t="s">
        <v>391</v>
      </c>
    </row>
    <row r="269" spans="1:51" s="13" customFormat="1" ht="12">
      <c r="A269" s="13"/>
      <c r="B269" s="262"/>
      <c r="C269" s="263"/>
      <c r="D269" s="264" t="s">
        <v>194</v>
      </c>
      <c r="E269" s="265" t="s">
        <v>1</v>
      </c>
      <c r="F269" s="266" t="s">
        <v>392</v>
      </c>
      <c r="G269" s="263"/>
      <c r="H269" s="267">
        <v>0.5</v>
      </c>
      <c r="I269" s="268"/>
      <c r="J269" s="263"/>
      <c r="K269" s="263"/>
      <c r="L269" s="269"/>
      <c r="M269" s="270"/>
      <c r="N269" s="271"/>
      <c r="O269" s="271"/>
      <c r="P269" s="271"/>
      <c r="Q269" s="271"/>
      <c r="R269" s="271"/>
      <c r="S269" s="271"/>
      <c r="T269" s="27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3" t="s">
        <v>194</v>
      </c>
      <c r="AU269" s="273" t="s">
        <v>93</v>
      </c>
      <c r="AV269" s="13" t="s">
        <v>93</v>
      </c>
      <c r="AW269" s="13" t="s">
        <v>37</v>
      </c>
      <c r="AX269" s="13" t="s">
        <v>84</v>
      </c>
      <c r="AY269" s="273" t="s">
        <v>185</v>
      </c>
    </row>
    <row r="270" spans="1:51" s="13" customFormat="1" ht="12">
      <c r="A270" s="13"/>
      <c r="B270" s="262"/>
      <c r="C270" s="263"/>
      <c r="D270" s="264" t="s">
        <v>194</v>
      </c>
      <c r="E270" s="265" t="s">
        <v>1</v>
      </c>
      <c r="F270" s="266" t="s">
        <v>393</v>
      </c>
      <c r="G270" s="263"/>
      <c r="H270" s="267">
        <v>0.5</v>
      </c>
      <c r="I270" s="268"/>
      <c r="J270" s="263"/>
      <c r="K270" s="263"/>
      <c r="L270" s="269"/>
      <c r="M270" s="270"/>
      <c r="N270" s="271"/>
      <c r="O270" s="271"/>
      <c r="P270" s="271"/>
      <c r="Q270" s="271"/>
      <c r="R270" s="271"/>
      <c r="S270" s="271"/>
      <c r="T270" s="27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3" t="s">
        <v>194</v>
      </c>
      <c r="AU270" s="273" t="s">
        <v>93</v>
      </c>
      <c r="AV270" s="13" t="s">
        <v>93</v>
      </c>
      <c r="AW270" s="13" t="s">
        <v>37</v>
      </c>
      <c r="AX270" s="13" t="s">
        <v>84</v>
      </c>
      <c r="AY270" s="273" t="s">
        <v>185</v>
      </c>
    </row>
    <row r="271" spans="1:51" s="15" customFormat="1" ht="12">
      <c r="A271" s="15"/>
      <c r="B271" s="285"/>
      <c r="C271" s="286"/>
      <c r="D271" s="264" t="s">
        <v>194</v>
      </c>
      <c r="E271" s="287" t="s">
        <v>1</v>
      </c>
      <c r="F271" s="288" t="s">
        <v>248</v>
      </c>
      <c r="G271" s="286"/>
      <c r="H271" s="289">
        <v>1</v>
      </c>
      <c r="I271" s="290"/>
      <c r="J271" s="286"/>
      <c r="K271" s="286"/>
      <c r="L271" s="291"/>
      <c r="M271" s="292"/>
      <c r="N271" s="293"/>
      <c r="O271" s="293"/>
      <c r="P271" s="293"/>
      <c r="Q271" s="293"/>
      <c r="R271" s="293"/>
      <c r="S271" s="293"/>
      <c r="T271" s="29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5" t="s">
        <v>194</v>
      </c>
      <c r="AU271" s="295" t="s">
        <v>93</v>
      </c>
      <c r="AV271" s="15" t="s">
        <v>109</v>
      </c>
      <c r="AW271" s="15" t="s">
        <v>37</v>
      </c>
      <c r="AX271" s="15" t="s">
        <v>91</v>
      </c>
      <c r="AY271" s="295" t="s">
        <v>185</v>
      </c>
    </row>
    <row r="272" spans="1:65" s="2" customFormat="1" ht="24.15" customHeight="1">
      <c r="A272" s="40"/>
      <c r="B272" s="41"/>
      <c r="C272" s="250" t="s">
        <v>394</v>
      </c>
      <c r="D272" s="250" t="s">
        <v>187</v>
      </c>
      <c r="E272" s="251" t="s">
        <v>395</v>
      </c>
      <c r="F272" s="252" t="s">
        <v>396</v>
      </c>
      <c r="G272" s="253" t="s">
        <v>276</v>
      </c>
      <c r="H272" s="254">
        <v>2.6</v>
      </c>
      <c r="I272" s="255"/>
      <c r="J272" s="256">
        <f>ROUND(I272*H272,2)</f>
        <v>0</v>
      </c>
      <c r="K272" s="252" t="s">
        <v>191</v>
      </c>
      <c r="L272" s="43"/>
      <c r="M272" s="257" t="s">
        <v>1</v>
      </c>
      <c r="N272" s="258" t="s">
        <v>49</v>
      </c>
      <c r="O272" s="93"/>
      <c r="P272" s="259">
        <f>O272*H272</f>
        <v>0</v>
      </c>
      <c r="Q272" s="259">
        <v>0</v>
      </c>
      <c r="R272" s="259">
        <f>Q272*H272</f>
        <v>0</v>
      </c>
      <c r="S272" s="259">
        <v>0.042</v>
      </c>
      <c r="T272" s="260">
        <f>S272*H272</f>
        <v>0.1092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61" t="s">
        <v>192</v>
      </c>
      <c r="AT272" s="261" t="s">
        <v>187</v>
      </c>
      <c r="AU272" s="261" t="s">
        <v>93</v>
      </c>
      <c r="AY272" s="17" t="s">
        <v>185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7" t="s">
        <v>91</v>
      </c>
      <c r="BK272" s="154">
        <f>ROUND(I272*H272,2)</f>
        <v>0</v>
      </c>
      <c r="BL272" s="17" t="s">
        <v>192</v>
      </c>
      <c r="BM272" s="261" t="s">
        <v>397</v>
      </c>
    </row>
    <row r="273" spans="1:51" s="13" customFormat="1" ht="12">
      <c r="A273" s="13"/>
      <c r="B273" s="262"/>
      <c r="C273" s="263"/>
      <c r="D273" s="264" t="s">
        <v>194</v>
      </c>
      <c r="E273" s="265" t="s">
        <v>1</v>
      </c>
      <c r="F273" s="266" t="s">
        <v>398</v>
      </c>
      <c r="G273" s="263"/>
      <c r="H273" s="267">
        <v>2.6</v>
      </c>
      <c r="I273" s="268"/>
      <c r="J273" s="263"/>
      <c r="K273" s="263"/>
      <c r="L273" s="269"/>
      <c r="M273" s="270"/>
      <c r="N273" s="271"/>
      <c r="O273" s="271"/>
      <c r="P273" s="271"/>
      <c r="Q273" s="271"/>
      <c r="R273" s="271"/>
      <c r="S273" s="271"/>
      <c r="T273" s="27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3" t="s">
        <v>194</v>
      </c>
      <c r="AU273" s="273" t="s">
        <v>93</v>
      </c>
      <c r="AV273" s="13" t="s">
        <v>93</v>
      </c>
      <c r="AW273" s="13" t="s">
        <v>37</v>
      </c>
      <c r="AX273" s="13" t="s">
        <v>91</v>
      </c>
      <c r="AY273" s="273" t="s">
        <v>185</v>
      </c>
    </row>
    <row r="274" spans="1:65" s="2" customFormat="1" ht="24.15" customHeight="1">
      <c r="A274" s="40"/>
      <c r="B274" s="41"/>
      <c r="C274" s="250" t="s">
        <v>399</v>
      </c>
      <c r="D274" s="250" t="s">
        <v>187</v>
      </c>
      <c r="E274" s="251" t="s">
        <v>400</v>
      </c>
      <c r="F274" s="252" t="s">
        <v>401</v>
      </c>
      <c r="G274" s="253" t="s">
        <v>276</v>
      </c>
      <c r="H274" s="254">
        <v>0.3</v>
      </c>
      <c r="I274" s="255"/>
      <c r="J274" s="256">
        <f>ROUND(I274*H274,2)</f>
        <v>0</v>
      </c>
      <c r="K274" s="252" t="s">
        <v>191</v>
      </c>
      <c r="L274" s="43"/>
      <c r="M274" s="257" t="s">
        <v>1</v>
      </c>
      <c r="N274" s="258" t="s">
        <v>49</v>
      </c>
      <c r="O274" s="93"/>
      <c r="P274" s="259">
        <f>O274*H274</f>
        <v>0</v>
      </c>
      <c r="Q274" s="259">
        <v>0.00316</v>
      </c>
      <c r="R274" s="259">
        <f>Q274*H274</f>
        <v>0.000948</v>
      </c>
      <c r="S274" s="259">
        <v>0.069</v>
      </c>
      <c r="T274" s="260">
        <f>S274*H274</f>
        <v>0.0207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61" t="s">
        <v>192</v>
      </c>
      <c r="AT274" s="261" t="s">
        <v>187</v>
      </c>
      <c r="AU274" s="261" t="s">
        <v>93</v>
      </c>
      <c r="AY274" s="17" t="s">
        <v>185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7" t="s">
        <v>91</v>
      </c>
      <c r="BK274" s="154">
        <f>ROUND(I274*H274,2)</f>
        <v>0</v>
      </c>
      <c r="BL274" s="17" t="s">
        <v>192</v>
      </c>
      <c r="BM274" s="261" t="s">
        <v>402</v>
      </c>
    </row>
    <row r="275" spans="1:51" s="13" customFormat="1" ht="12">
      <c r="A275" s="13"/>
      <c r="B275" s="262"/>
      <c r="C275" s="263"/>
      <c r="D275" s="264" t="s">
        <v>194</v>
      </c>
      <c r="E275" s="265" t="s">
        <v>1</v>
      </c>
      <c r="F275" s="266" t="s">
        <v>403</v>
      </c>
      <c r="G275" s="263"/>
      <c r="H275" s="267">
        <v>0.3</v>
      </c>
      <c r="I275" s="268"/>
      <c r="J275" s="263"/>
      <c r="K275" s="263"/>
      <c r="L275" s="269"/>
      <c r="M275" s="270"/>
      <c r="N275" s="271"/>
      <c r="O275" s="271"/>
      <c r="P275" s="271"/>
      <c r="Q275" s="271"/>
      <c r="R275" s="271"/>
      <c r="S275" s="271"/>
      <c r="T275" s="27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3" t="s">
        <v>194</v>
      </c>
      <c r="AU275" s="273" t="s">
        <v>93</v>
      </c>
      <c r="AV275" s="13" t="s">
        <v>93</v>
      </c>
      <c r="AW275" s="13" t="s">
        <v>37</v>
      </c>
      <c r="AX275" s="13" t="s">
        <v>84</v>
      </c>
      <c r="AY275" s="273" t="s">
        <v>185</v>
      </c>
    </row>
    <row r="276" spans="1:51" s="14" customFormat="1" ht="12">
      <c r="A276" s="14"/>
      <c r="B276" s="274"/>
      <c r="C276" s="275"/>
      <c r="D276" s="264" t="s">
        <v>194</v>
      </c>
      <c r="E276" s="276" t="s">
        <v>1</v>
      </c>
      <c r="F276" s="277" t="s">
        <v>240</v>
      </c>
      <c r="G276" s="275"/>
      <c r="H276" s="278">
        <v>0.3</v>
      </c>
      <c r="I276" s="279"/>
      <c r="J276" s="275"/>
      <c r="K276" s="275"/>
      <c r="L276" s="280"/>
      <c r="M276" s="281"/>
      <c r="N276" s="282"/>
      <c r="O276" s="282"/>
      <c r="P276" s="282"/>
      <c r="Q276" s="282"/>
      <c r="R276" s="282"/>
      <c r="S276" s="282"/>
      <c r="T276" s="28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4" t="s">
        <v>194</v>
      </c>
      <c r="AU276" s="284" t="s">
        <v>93</v>
      </c>
      <c r="AV276" s="14" t="s">
        <v>192</v>
      </c>
      <c r="AW276" s="14" t="s">
        <v>37</v>
      </c>
      <c r="AX276" s="14" t="s">
        <v>91</v>
      </c>
      <c r="AY276" s="284" t="s">
        <v>185</v>
      </c>
    </row>
    <row r="277" spans="1:65" s="2" customFormat="1" ht="37.8" customHeight="1">
      <c r="A277" s="40"/>
      <c r="B277" s="41"/>
      <c r="C277" s="250" t="s">
        <v>404</v>
      </c>
      <c r="D277" s="250" t="s">
        <v>187</v>
      </c>
      <c r="E277" s="251" t="s">
        <v>405</v>
      </c>
      <c r="F277" s="252" t="s">
        <v>406</v>
      </c>
      <c r="G277" s="253" t="s">
        <v>203</v>
      </c>
      <c r="H277" s="254">
        <v>63.1</v>
      </c>
      <c r="I277" s="255"/>
      <c r="J277" s="256">
        <f>ROUND(I277*H277,2)</f>
        <v>0</v>
      </c>
      <c r="K277" s="252" t="s">
        <v>191</v>
      </c>
      <c r="L277" s="43"/>
      <c r="M277" s="257" t="s">
        <v>1</v>
      </c>
      <c r="N277" s="258" t="s">
        <v>49</v>
      </c>
      <c r="O277" s="93"/>
      <c r="P277" s="259">
        <f>O277*H277</f>
        <v>0</v>
      </c>
      <c r="Q277" s="259">
        <v>0</v>
      </c>
      <c r="R277" s="259">
        <f>Q277*H277</f>
        <v>0</v>
      </c>
      <c r="S277" s="259">
        <v>0.05</v>
      </c>
      <c r="T277" s="260">
        <f>S277*H277</f>
        <v>3.1550000000000002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61" t="s">
        <v>192</v>
      </c>
      <c r="AT277" s="261" t="s">
        <v>187</v>
      </c>
      <c r="AU277" s="261" t="s">
        <v>93</v>
      </c>
      <c r="AY277" s="17" t="s">
        <v>185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7" t="s">
        <v>91</v>
      </c>
      <c r="BK277" s="154">
        <f>ROUND(I277*H277,2)</f>
        <v>0</v>
      </c>
      <c r="BL277" s="17" t="s">
        <v>192</v>
      </c>
      <c r="BM277" s="261" t="s">
        <v>407</v>
      </c>
    </row>
    <row r="278" spans="1:51" s="13" customFormat="1" ht="12">
      <c r="A278" s="13"/>
      <c r="B278" s="262"/>
      <c r="C278" s="263"/>
      <c r="D278" s="264" t="s">
        <v>194</v>
      </c>
      <c r="E278" s="265" t="s">
        <v>1</v>
      </c>
      <c r="F278" s="266" t="s">
        <v>337</v>
      </c>
      <c r="G278" s="263"/>
      <c r="H278" s="267">
        <v>63.1</v>
      </c>
      <c r="I278" s="268"/>
      <c r="J278" s="263"/>
      <c r="K278" s="263"/>
      <c r="L278" s="269"/>
      <c r="M278" s="270"/>
      <c r="N278" s="271"/>
      <c r="O278" s="271"/>
      <c r="P278" s="271"/>
      <c r="Q278" s="271"/>
      <c r="R278" s="271"/>
      <c r="S278" s="271"/>
      <c r="T278" s="27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3" t="s">
        <v>194</v>
      </c>
      <c r="AU278" s="273" t="s">
        <v>93</v>
      </c>
      <c r="AV278" s="13" t="s">
        <v>93</v>
      </c>
      <c r="AW278" s="13" t="s">
        <v>37</v>
      </c>
      <c r="AX278" s="13" t="s">
        <v>84</v>
      </c>
      <c r="AY278" s="273" t="s">
        <v>185</v>
      </c>
    </row>
    <row r="279" spans="1:51" s="14" customFormat="1" ht="12">
      <c r="A279" s="14"/>
      <c r="B279" s="274"/>
      <c r="C279" s="275"/>
      <c r="D279" s="264" t="s">
        <v>194</v>
      </c>
      <c r="E279" s="276" t="s">
        <v>1</v>
      </c>
      <c r="F279" s="277" t="s">
        <v>240</v>
      </c>
      <c r="G279" s="275"/>
      <c r="H279" s="278">
        <v>63.1</v>
      </c>
      <c r="I279" s="279"/>
      <c r="J279" s="275"/>
      <c r="K279" s="275"/>
      <c r="L279" s="280"/>
      <c r="M279" s="281"/>
      <c r="N279" s="282"/>
      <c r="O279" s="282"/>
      <c r="P279" s="282"/>
      <c r="Q279" s="282"/>
      <c r="R279" s="282"/>
      <c r="S279" s="282"/>
      <c r="T279" s="28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4" t="s">
        <v>194</v>
      </c>
      <c r="AU279" s="284" t="s">
        <v>93</v>
      </c>
      <c r="AV279" s="14" t="s">
        <v>192</v>
      </c>
      <c r="AW279" s="14" t="s">
        <v>37</v>
      </c>
      <c r="AX279" s="14" t="s">
        <v>91</v>
      </c>
      <c r="AY279" s="284" t="s">
        <v>185</v>
      </c>
    </row>
    <row r="280" spans="1:65" s="2" customFormat="1" ht="44.25" customHeight="1">
      <c r="A280" s="40"/>
      <c r="B280" s="41"/>
      <c r="C280" s="250" t="s">
        <v>408</v>
      </c>
      <c r="D280" s="250" t="s">
        <v>187</v>
      </c>
      <c r="E280" s="251" t="s">
        <v>409</v>
      </c>
      <c r="F280" s="252" t="s">
        <v>410</v>
      </c>
      <c r="G280" s="253" t="s">
        <v>203</v>
      </c>
      <c r="H280" s="254">
        <v>17.416</v>
      </c>
      <c r="I280" s="255"/>
      <c r="J280" s="256">
        <f>ROUND(I280*H280,2)</f>
        <v>0</v>
      </c>
      <c r="K280" s="252" t="s">
        <v>191</v>
      </c>
      <c r="L280" s="43"/>
      <c r="M280" s="257" t="s">
        <v>1</v>
      </c>
      <c r="N280" s="258" t="s">
        <v>49</v>
      </c>
      <c r="O280" s="93"/>
      <c r="P280" s="259">
        <f>O280*H280</f>
        <v>0</v>
      </c>
      <c r="Q280" s="259">
        <v>0</v>
      </c>
      <c r="R280" s="259">
        <f>Q280*H280</f>
        <v>0</v>
      </c>
      <c r="S280" s="259">
        <v>0.068</v>
      </c>
      <c r="T280" s="260">
        <f>S280*H280</f>
        <v>1.184288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61" t="s">
        <v>192</v>
      </c>
      <c r="AT280" s="261" t="s">
        <v>187</v>
      </c>
      <c r="AU280" s="261" t="s">
        <v>93</v>
      </c>
      <c r="AY280" s="17" t="s">
        <v>185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7" t="s">
        <v>91</v>
      </c>
      <c r="BK280" s="154">
        <f>ROUND(I280*H280,2)</f>
        <v>0</v>
      </c>
      <c r="BL280" s="17" t="s">
        <v>192</v>
      </c>
      <c r="BM280" s="261" t="s">
        <v>411</v>
      </c>
    </row>
    <row r="281" spans="1:51" s="13" customFormat="1" ht="12">
      <c r="A281" s="13"/>
      <c r="B281" s="262"/>
      <c r="C281" s="263"/>
      <c r="D281" s="264" t="s">
        <v>194</v>
      </c>
      <c r="E281" s="265" t="s">
        <v>1</v>
      </c>
      <c r="F281" s="266" t="s">
        <v>412</v>
      </c>
      <c r="G281" s="263"/>
      <c r="H281" s="267">
        <v>17.416</v>
      </c>
      <c r="I281" s="268"/>
      <c r="J281" s="263"/>
      <c r="K281" s="263"/>
      <c r="L281" s="269"/>
      <c r="M281" s="270"/>
      <c r="N281" s="271"/>
      <c r="O281" s="271"/>
      <c r="P281" s="271"/>
      <c r="Q281" s="271"/>
      <c r="R281" s="271"/>
      <c r="S281" s="271"/>
      <c r="T281" s="27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3" t="s">
        <v>194</v>
      </c>
      <c r="AU281" s="273" t="s">
        <v>93</v>
      </c>
      <c r="AV281" s="13" t="s">
        <v>93</v>
      </c>
      <c r="AW281" s="13" t="s">
        <v>37</v>
      </c>
      <c r="AX281" s="13" t="s">
        <v>91</v>
      </c>
      <c r="AY281" s="273" t="s">
        <v>185</v>
      </c>
    </row>
    <row r="282" spans="1:63" s="12" customFormat="1" ht="22.8" customHeight="1">
      <c r="A282" s="12"/>
      <c r="B282" s="234"/>
      <c r="C282" s="235"/>
      <c r="D282" s="236" t="s">
        <v>83</v>
      </c>
      <c r="E282" s="248" t="s">
        <v>413</v>
      </c>
      <c r="F282" s="248" t="s">
        <v>414</v>
      </c>
      <c r="G282" s="235"/>
      <c r="H282" s="235"/>
      <c r="I282" s="238"/>
      <c r="J282" s="249">
        <f>BK282</f>
        <v>0</v>
      </c>
      <c r="K282" s="235"/>
      <c r="L282" s="240"/>
      <c r="M282" s="241"/>
      <c r="N282" s="242"/>
      <c r="O282" s="242"/>
      <c r="P282" s="243">
        <f>SUM(P283:P291)</f>
        <v>0</v>
      </c>
      <c r="Q282" s="242"/>
      <c r="R282" s="243">
        <f>SUM(R283:R291)</f>
        <v>0</v>
      </c>
      <c r="S282" s="242"/>
      <c r="T282" s="244">
        <f>SUM(T283:T291)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45" t="s">
        <v>91</v>
      </c>
      <c r="AT282" s="246" t="s">
        <v>83</v>
      </c>
      <c r="AU282" s="246" t="s">
        <v>91</v>
      </c>
      <c r="AY282" s="245" t="s">
        <v>185</v>
      </c>
      <c r="BK282" s="247">
        <f>SUM(BK283:BK291)</f>
        <v>0</v>
      </c>
    </row>
    <row r="283" spans="1:65" s="2" customFormat="1" ht="33" customHeight="1">
      <c r="A283" s="40"/>
      <c r="B283" s="41"/>
      <c r="C283" s="250" t="s">
        <v>415</v>
      </c>
      <c r="D283" s="250" t="s">
        <v>187</v>
      </c>
      <c r="E283" s="251" t="s">
        <v>416</v>
      </c>
      <c r="F283" s="252" t="s">
        <v>417</v>
      </c>
      <c r="G283" s="253" t="s">
        <v>198</v>
      </c>
      <c r="H283" s="254">
        <v>18.137</v>
      </c>
      <c r="I283" s="255"/>
      <c r="J283" s="256">
        <f>ROUND(I283*H283,2)</f>
        <v>0</v>
      </c>
      <c r="K283" s="252" t="s">
        <v>191</v>
      </c>
      <c r="L283" s="43"/>
      <c r="M283" s="257" t="s">
        <v>1</v>
      </c>
      <c r="N283" s="258" t="s">
        <v>49</v>
      </c>
      <c r="O283" s="93"/>
      <c r="P283" s="259">
        <f>O283*H283</f>
        <v>0</v>
      </c>
      <c r="Q283" s="259">
        <v>0</v>
      </c>
      <c r="R283" s="259">
        <f>Q283*H283</f>
        <v>0</v>
      </c>
      <c r="S283" s="259">
        <v>0</v>
      </c>
      <c r="T283" s="26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61" t="s">
        <v>192</v>
      </c>
      <c r="AT283" s="261" t="s">
        <v>187</v>
      </c>
      <c r="AU283" s="261" t="s">
        <v>93</v>
      </c>
      <c r="AY283" s="17" t="s">
        <v>185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7" t="s">
        <v>91</v>
      </c>
      <c r="BK283" s="154">
        <f>ROUND(I283*H283,2)</f>
        <v>0</v>
      </c>
      <c r="BL283" s="17" t="s">
        <v>192</v>
      </c>
      <c r="BM283" s="261" t="s">
        <v>418</v>
      </c>
    </row>
    <row r="284" spans="1:65" s="2" customFormat="1" ht="24.15" customHeight="1">
      <c r="A284" s="40"/>
      <c r="B284" s="41"/>
      <c r="C284" s="250" t="s">
        <v>419</v>
      </c>
      <c r="D284" s="250" t="s">
        <v>187</v>
      </c>
      <c r="E284" s="251" t="s">
        <v>420</v>
      </c>
      <c r="F284" s="252" t="s">
        <v>421</v>
      </c>
      <c r="G284" s="253" t="s">
        <v>198</v>
      </c>
      <c r="H284" s="254">
        <v>18.137</v>
      </c>
      <c r="I284" s="255"/>
      <c r="J284" s="256">
        <f>ROUND(I284*H284,2)</f>
        <v>0</v>
      </c>
      <c r="K284" s="252" t="s">
        <v>191</v>
      </c>
      <c r="L284" s="43"/>
      <c r="M284" s="257" t="s">
        <v>1</v>
      </c>
      <c r="N284" s="258" t="s">
        <v>49</v>
      </c>
      <c r="O284" s="93"/>
      <c r="P284" s="259">
        <f>O284*H284</f>
        <v>0</v>
      </c>
      <c r="Q284" s="259">
        <v>0</v>
      </c>
      <c r="R284" s="259">
        <f>Q284*H284</f>
        <v>0</v>
      </c>
      <c r="S284" s="259">
        <v>0</v>
      </c>
      <c r="T284" s="26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61" t="s">
        <v>192</v>
      </c>
      <c r="AT284" s="261" t="s">
        <v>187</v>
      </c>
      <c r="AU284" s="261" t="s">
        <v>93</v>
      </c>
      <c r="AY284" s="17" t="s">
        <v>185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7" t="s">
        <v>91</v>
      </c>
      <c r="BK284" s="154">
        <f>ROUND(I284*H284,2)</f>
        <v>0</v>
      </c>
      <c r="BL284" s="17" t="s">
        <v>192</v>
      </c>
      <c r="BM284" s="261" t="s">
        <v>422</v>
      </c>
    </row>
    <row r="285" spans="1:65" s="2" customFormat="1" ht="24.15" customHeight="1">
      <c r="A285" s="40"/>
      <c r="B285" s="41"/>
      <c r="C285" s="250" t="s">
        <v>423</v>
      </c>
      <c r="D285" s="250" t="s">
        <v>187</v>
      </c>
      <c r="E285" s="251" t="s">
        <v>424</v>
      </c>
      <c r="F285" s="252" t="s">
        <v>425</v>
      </c>
      <c r="G285" s="253" t="s">
        <v>198</v>
      </c>
      <c r="H285" s="254">
        <v>181.37</v>
      </c>
      <c r="I285" s="255"/>
      <c r="J285" s="256">
        <f>ROUND(I285*H285,2)</f>
        <v>0</v>
      </c>
      <c r="K285" s="252" t="s">
        <v>191</v>
      </c>
      <c r="L285" s="43"/>
      <c r="M285" s="257" t="s">
        <v>1</v>
      </c>
      <c r="N285" s="258" t="s">
        <v>49</v>
      </c>
      <c r="O285" s="93"/>
      <c r="P285" s="259">
        <f>O285*H285</f>
        <v>0</v>
      </c>
      <c r="Q285" s="259">
        <v>0</v>
      </c>
      <c r="R285" s="259">
        <f>Q285*H285</f>
        <v>0</v>
      </c>
      <c r="S285" s="259">
        <v>0</v>
      </c>
      <c r="T285" s="26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61" t="s">
        <v>192</v>
      </c>
      <c r="AT285" s="261" t="s">
        <v>187</v>
      </c>
      <c r="AU285" s="261" t="s">
        <v>93</v>
      </c>
      <c r="AY285" s="17" t="s">
        <v>185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7" t="s">
        <v>91</v>
      </c>
      <c r="BK285" s="154">
        <f>ROUND(I285*H285,2)</f>
        <v>0</v>
      </c>
      <c r="BL285" s="17" t="s">
        <v>192</v>
      </c>
      <c r="BM285" s="261" t="s">
        <v>426</v>
      </c>
    </row>
    <row r="286" spans="1:51" s="13" customFormat="1" ht="12">
      <c r="A286" s="13"/>
      <c r="B286" s="262"/>
      <c r="C286" s="263"/>
      <c r="D286" s="264" t="s">
        <v>194</v>
      </c>
      <c r="E286" s="265" t="s">
        <v>1</v>
      </c>
      <c r="F286" s="266" t="s">
        <v>427</v>
      </c>
      <c r="G286" s="263"/>
      <c r="H286" s="267">
        <v>181.37</v>
      </c>
      <c r="I286" s="268"/>
      <c r="J286" s="263"/>
      <c r="K286" s="263"/>
      <c r="L286" s="269"/>
      <c r="M286" s="270"/>
      <c r="N286" s="271"/>
      <c r="O286" s="271"/>
      <c r="P286" s="271"/>
      <c r="Q286" s="271"/>
      <c r="R286" s="271"/>
      <c r="S286" s="271"/>
      <c r="T286" s="27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3" t="s">
        <v>194</v>
      </c>
      <c r="AU286" s="273" t="s">
        <v>93</v>
      </c>
      <c r="AV286" s="13" t="s">
        <v>93</v>
      </c>
      <c r="AW286" s="13" t="s">
        <v>37</v>
      </c>
      <c r="AX286" s="13" t="s">
        <v>91</v>
      </c>
      <c r="AY286" s="273" t="s">
        <v>185</v>
      </c>
    </row>
    <row r="287" spans="1:65" s="2" customFormat="1" ht="49.05" customHeight="1">
      <c r="A287" s="40"/>
      <c r="B287" s="41"/>
      <c r="C287" s="250" t="s">
        <v>428</v>
      </c>
      <c r="D287" s="250" t="s">
        <v>187</v>
      </c>
      <c r="E287" s="251" t="s">
        <v>429</v>
      </c>
      <c r="F287" s="252" t="s">
        <v>430</v>
      </c>
      <c r="G287" s="253" t="s">
        <v>198</v>
      </c>
      <c r="H287" s="254">
        <v>15.686</v>
      </c>
      <c r="I287" s="255"/>
      <c r="J287" s="256">
        <f>ROUND(I287*H287,2)</f>
        <v>0</v>
      </c>
      <c r="K287" s="252" t="s">
        <v>191</v>
      </c>
      <c r="L287" s="43"/>
      <c r="M287" s="257" t="s">
        <v>1</v>
      </c>
      <c r="N287" s="258" t="s">
        <v>49</v>
      </c>
      <c r="O287" s="93"/>
      <c r="P287" s="259">
        <f>O287*H287</f>
        <v>0</v>
      </c>
      <c r="Q287" s="259">
        <v>0</v>
      </c>
      <c r="R287" s="259">
        <f>Q287*H287</f>
        <v>0</v>
      </c>
      <c r="S287" s="259">
        <v>0</v>
      </c>
      <c r="T287" s="26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61" t="s">
        <v>192</v>
      </c>
      <c r="AT287" s="261" t="s">
        <v>187</v>
      </c>
      <c r="AU287" s="261" t="s">
        <v>93</v>
      </c>
      <c r="AY287" s="17" t="s">
        <v>185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7" t="s">
        <v>91</v>
      </c>
      <c r="BK287" s="154">
        <f>ROUND(I287*H287,2)</f>
        <v>0</v>
      </c>
      <c r="BL287" s="17" t="s">
        <v>192</v>
      </c>
      <c r="BM287" s="261" t="s">
        <v>431</v>
      </c>
    </row>
    <row r="288" spans="1:51" s="13" customFormat="1" ht="12">
      <c r="A288" s="13"/>
      <c r="B288" s="262"/>
      <c r="C288" s="263"/>
      <c r="D288" s="264" t="s">
        <v>194</v>
      </c>
      <c r="E288" s="265" t="s">
        <v>1</v>
      </c>
      <c r="F288" s="266" t="s">
        <v>432</v>
      </c>
      <c r="G288" s="263"/>
      <c r="H288" s="267">
        <v>15.686</v>
      </c>
      <c r="I288" s="268"/>
      <c r="J288" s="263"/>
      <c r="K288" s="263"/>
      <c r="L288" s="269"/>
      <c r="M288" s="270"/>
      <c r="N288" s="271"/>
      <c r="O288" s="271"/>
      <c r="P288" s="271"/>
      <c r="Q288" s="271"/>
      <c r="R288" s="271"/>
      <c r="S288" s="271"/>
      <c r="T288" s="27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3" t="s">
        <v>194</v>
      </c>
      <c r="AU288" s="273" t="s">
        <v>93</v>
      </c>
      <c r="AV288" s="13" t="s">
        <v>93</v>
      </c>
      <c r="AW288" s="13" t="s">
        <v>37</v>
      </c>
      <c r="AX288" s="13" t="s">
        <v>91</v>
      </c>
      <c r="AY288" s="273" t="s">
        <v>185</v>
      </c>
    </row>
    <row r="289" spans="1:65" s="2" customFormat="1" ht="24.15" customHeight="1">
      <c r="A289" s="40"/>
      <c r="B289" s="41"/>
      <c r="C289" s="250" t="s">
        <v>433</v>
      </c>
      <c r="D289" s="250" t="s">
        <v>187</v>
      </c>
      <c r="E289" s="251" t="s">
        <v>434</v>
      </c>
      <c r="F289" s="252" t="s">
        <v>435</v>
      </c>
      <c r="G289" s="253" t="s">
        <v>198</v>
      </c>
      <c r="H289" s="254">
        <v>1</v>
      </c>
      <c r="I289" s="255"/>
      <c r="J289" s="256">
        <f>ROUND(I289*H289,2)</f>
        <v>0</v>
      </c>
      <c r="K289" s="252" t="s">
        <v>213</v>
      </c>
      <c r="L289" s="43"/>
      <c r="M289" s="257" t="s">
        <v>1</v>
      </c>
      <c r="N289" s="258" t="s">
        <v>49</v>
      </c>
      <c r="O289" s="93"/>
      <c r="P289" s="259">
        <f>O289*H289</f>
        <v>0</v>
      </c>
      <c r="Q289" s="259">
        <v>0</v>
      </c>
      <c r="R289" s="259">
        <f>Q289*H289</f>
        <v>0</v>
      </c>
      <c r="S289" s="259">
        <v>0</v>
      </c>
      <c r="T289" s="26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61" t="s">
        <v>192</v>
      </c>
      <c r="AT289" s="261" t="s">
        <v>187</v>
      </c>
      <c r="AU289" s="261" t="s">
        <v>93</v>
      </c>
      <c r="AY289" s="17" t="s">
        <v>185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7" t="s">
        <v>91</v>
      </c>
      <c r="BK289" s="154">
        <f>ROUND(I289*H289,2)</f>
        <v>0</v>
      </c>
      <c r="BL289" s="17" t="s">
        <v>192</v>
      </c>
      <c r="BM289" s="261" t="s">
        <v>436</v>
      </c>
    </row>
    <row r="290" spans="1:65" s="2" customFormat="1" ht="33" customHeight="1">
      <c r="A290" s="40"/>
      <c r="B290" s="41"/>
      <c r="C290" s="250" t="s">
        <v>437</v>
      </c>
      <c r="D290" s="250" t="s">
        <v>187</v>
      </c>
      <c r="E290" s="251" t="s">
        <v>438</v>
      </c>
      <c r="F290" s="252" t="s">
        <v>439</v>
      </c>
      <c r="G290" s="253" t="s">
        <v>198</v>
      </c>
      <c r="H290" s="254">
        <v>0.883</v>
      </c>
      <c r="I290" s="255"/>
      <c r="J290" s="256">
        <f>ROUND(I290*H290,2)</f>
        <v>0</v>
      </c>
      <c r="K290" s="252" t="s">
        <v>191</v>
      </c>
      <c r="L290" s="43"/>
      <c r="M290" s="257" t="s">
        <v>1</v>
      </c>
      <c r="N290" s="258" t="s">
        <v>49</v>
      </c>
      <c r="O290" s="93"/>
      <c r="P290" s="259">
        <f>O290*H290</f>
        <v>0</v>
      </c>
      <c r="Q290" s="259">
        <v>0</v>
      </c>
      <c r="R290" s="259">
        <f>Q290*H290</f>
        <v>0</v>
      </c>
      <c r="S290" s="259">
        <v>0</v>
      </c>
      <c r="T290" s="26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61" t="s">
        <v>192</v>
      </c>
      <c r="AT290" s="261" t="s">
        <v>187</v>
      </c>
      <c r="AU290" s="261" t="s">
        <v>93</v>
      </c>
      <c r="AY290" s="17" t="s">
        <v>185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7" t="s">
        <v>91</v>
      </c>
      <c r="BK290" s="154">
        <f>ROUND(I290*H290,2)</f>
        <v>0</v>
      </c>
      <c r="BL290" s="17" t="s">
        <v>192</v>
      </c>
      <c r="BM290" s="261" t="s">
        <v>440</v>
      </c>
    </row>
    <row r="291" spans="1:65" s="2" customFormat="1" ht="37.8" customHeight="1">
      <c r="A291" s="40"/>
      <c r="B291" s="41"/>
      <c r="C291" s="250" t="s">
        <v>441</v>
      </c>
      <c r="D291" s="250" t="s">
        <v>187</v>
      </c>
      <c r="E291" s="251" t="s">
        <v>442</v>
      </c>
      <c r="F291" s="252" t="s">
        <v>443</v>
      </c>
      <c r="G291" s="253" t="s">
        <v>198</v>
      </c>
      <c r="H291" s="254">
        <v>0.568</v>
      </c>
      <c r="I291" s="255"/>
      <c r="J291" s="256">
        <f>ROUND(I291*H291,2)</f>
        <v>0</v>
      </c>
      <c r="K291" s="252" t="s">
        <v>191</v>
      </c>
      <c r="L291" s="43"/>
      <c r="M291" s="257" t="s">
        <v>1</v>
      </c>
      <c r="N291" s="258" t="s">
        <v>49</v>
      </c>
      <c r="O291" s="93"/>
      <c r="P291" s="259">
        <f>O291*H291</f>
        <v>0</v>
      </c>
      <c r="Q291" s="259">
        <v>0</v>
      </c>
      <c r="R291" s="259">
        <f>Q291*H291</f>
        <v>0</v>
      </c>
      <c r="S291" s="259">
        <v>0</v>
      </c>
      <c r="T291" s="26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61" t="s">
        <v>192</v>
      </c>
      <c r="AT291" s="261" t="s">
        <v>187</v>
      </c>
      <c r="AU291" s="261" t="s">
        <v>93</v>
      </c>
      <c r="AY291" s="17" t="s">
        <v>185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7" t="s">
        <v>91</v>
      </c>
      <c r="BK291" s="154">
        <f>ROUND(I291*H291,2)</f>
        <v>0</v>
      </c>
      <c r="BL291" s="17" t="s">
        <v>192</v>
      </c>
      <c r="BM291" s="261" t="s">
        <v>444</v>
      </c>
    </row>
    <row r="292" spans="1:63" s="12" customFormat="1" ht="22.8" customHeight="1">
      <c r="A292" s="12"/>
      <c r="B292" s="234"/>
      <c r="C292" s="235"/>
      <c r="D292" s="236" t="s">
        <v>83</v>
      </c>
      <c r="E292" s="248" t="s">
        <v>445</v>
      </c>
      <c r="F292" s="248" t="s">
        <v>446</v>
      </c>
      <c r="G292" s="235"/>
      <c r="H292" s="235"/>
      <c r="I292" s="238"/>
      <c r="J292" s="249">
        <f>BK292</f>
        <v>0</v>
      </c>
      <c r="K292" s="235"/>
      <c r="L292" s="240"/>
      <c r="M292" s="241"/>
      <c r="N292" s="242"/>
      <c r="O292" s="242"/>
      <c r="P292" s="243">
        <f>P293</f>
        <v>0</v>
      </c>
      <c r="Q292" s="242"/>
      <c r="R292" s="243">
        <f>R293</f>
        <v>0</v>
      </c>
      <c r="S292" s="242"/>
      <c r="T292" s="244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45" t="s">
        <v>91</v>
      </c>
      <c r="AT292" s="246" t="s">
        <v>83</v>
      </c>
      <c r="AU292" s="246" t="s">
        <v>91</v>
      </c>
      <c r="AY292" s="245" t="s">
        <v>185</v>
      </c>
      <c r="BK292" s="247">
        <f>BK293</f>
        <v>0</v>
      </c>
    </row>
    <row r="293" spans="1:65" s="2" customFormat="1" ht="24.15" customHeight="1">
      <c r="A293" s="40"/>
      <c r="B293" s="41"/>
      <c r="C293" s="250" t="s">
        <v>447</v>
      </c>
      <c r="D293" s="250" t="s">
        <v>187</v>
      </c>
      <c r="E293" s="251" t="s">
        <v>448</v>
      </c>
      <c r="F293" s="252" t="s">
        <v>449</v>
      </c>
      <c r="G293" s="253" t="s">
        <v>198</v>
      </c>
      <c r="H293" s="254">
        <v>8.171</v>
      </c>
      <c r="I293" s="255"/>
      <c r="J293" s="256">
        <f>ROUND(I293*H293,2)</f>
        <v>0</v>
      </c>
      <c r="K293" s="252" t="s">
        <v>191</v>
      </c>
      <c r="L293" s="43"/>
      <c r="M293" s="257" t="s">
        <v>1</v>
      </c>
      <c r="N293" s="258" t="s">
        <v>49</v>
      </c>
      <c r="O293" s="93"/>
      <c r="P293" s="259">
        <f>O293*H293</f>
        <v>0</v>
      </c>
      <c r="Q293" s="259">
        <v>0</v>
      </c>
      <c r="R293" s="259">
        <f>Q293*H293</f>
        <v>0</v>
      </c>
      <c r="S293" s="259">
        <v>0</v>
      </c>
      <c r="T293" s="26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61" t="s">
        <v>192</v>
      </c>
      <c r="AT293" s="261" t="s">
        <v>187</v>
      </c>
      <c r="AU293" s="261" t="s">
        <v>93</v>
      </c>
      <c r="AY293" s="17" t="s">
        <v>185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7" t="s">
        <v>91</v>
      </c>
      <c r="BK293" s="154">
        <f>ROUND(I293*H293,2)</f>
        <v>0</v>
      </c>
      <c r="BL293" s="17" t="s">
        <v>192</v>
      </c>
      <c r="BM293" s="261" t="s">
        <v>450</v>
      </c>
    </row>
    <row r="294" spans="1:63" s="12" customFormat="1" ht="25.9" customHeight="1">
      <c r="A294" s="12"/>
      <c r="B294" s="234"/>
      <c r="C294" s="235"/>
      <c r="D294" s="236" t="s">
        <v>83</v>
      </c>
      <c r="E294" s="237" t="s">
        <v>451</v>
      </c>
      <c r="F294" s="237" t="s">
        <v>452</v>
      </c>
      <c r="G294" s="235"/>
      <c r="H294" s="235"/>
      <c r="I294" s="238"/>
      <c r="J294" s="239">
        <f>BK294</f>
        <v>0</v>
      </c>
      <c r="K294" s="235"/>
      <c r="L294" s="240"/>
      <c r="M294" s="241"/>
      <c r="N294" s="242"/>
      <c r="O294" s="242"/>
      <c r="P294" s="243">
        <f>P295+P304+P308+P349+P372+P377+P405+P442+P472+P507</f>
        <v>0</v>
      </c>
      <c r="Q294" s="242"/>
      <c r="R294" s="243">
        <f>R295+R304+R308+R349+R372+R377+R405+R442+R472+R507</f>
        <v>6.3436027500000005</v>
      </c>
      <c r="S294" s="242"/>
      <c r="T294" s="244">
        <f>T295+T304+T308+T349+T372+T377+T405+T442+T472+T507</f>
        <v>1.8111453599999998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45" t="s">
        <v>93</v>
      </c>
      <c r="AT294" s="246" t="s">
        <v>83</v>
      </c>
      <c r="AU294" s="246" t="s">
        <v>84</v>
      </c>
      <c r="AY294" s="245" t="s">
        <v>185</v>
      </c>
      <c r="BK294" s="247">
        <f>BK295+BK304+BK308+BK349+BK372+BK377+BK405+BK442+BK472+BK507</f>
        <v>0</v>
      </c>
    </row>
    <row r="295" spans="1:63" s="12" customFormat="1" ht="22.8" customHeight="1">
      <c r="A295" s="12"/>
      <c r="B295" s="234"/>
      <c r="C295" s="235"/>
      <c r="D295" s="236" t="s">
        <v>83</v>
      </c>
      <c r="E295" s="248" t="s">
        <v>453</v>
      </c>
      <c r="F295" s="248" t="s">
        <v>454</v>
      </c>
      <c r="G295" s="235"/>
      <c r="H295" s="235"/>
      <c r="I295" s="238"/>
      <c r="J295" s="249">
        <f>BK295</f>
        <v>0</v>
      </c>
      <c r="K295" s="235"/>
      <c r="L295" s="240"/>
      <c r="M295" s="241"/>
      <c r="N295" s="242"/>
      <c r="O295" s="242"/>
      <c r="P295" s="243">
        <f>SUM(P296:P303)</f>
        <v>0</v>
      </c>
      <c r="Q295" s="242"/>
      <c r="R295" s="243">
        <f>SUM(R296:R303)</f>
        <v>0.1460054</v>
      </c>
      <c r="S295" s="242"/>
      <c r="T295" s="244">
        <f>SUM(T296:T303)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45" t="s">
        <v>93</v>
      </c>
      <c r="AT295" s="246" t="s">
        <v>83</v>
      </c>
      <c r="AU295" s="246" t="s">
        <v>91</v>
      </c>
      <c r="AY295" s="245" t="s">
        <v>185</v>
      </c>
      <c r="BK295" s="247">
        <f>SUM(BK296:BK303)</f>
        <v>0</v>
      </c>
    </row>
    <row r="296" spans="1:65" s="2" customFormat="1" ht="24.15" customHeight="1">
      <c r="A296" s="40"/>
      <c r="B296" s="41"/>
      <c r="C296" s="250" t="s">
        <v>455</v>
      </c>
      <c r="D296" s="250" t="s">
        <v>187</v>
      </c>
      <c r="E296" s="251" t="s">
        <v>456</v>
      </c>
      <c r="F296" s="252" t="s">
        <v>457</v>
      </c>
      <c r="G296" s="253" t="s">
        <v>203</v>
      </c>
      <c r="H296" s="254">
        <v>56.9</v>
      </c>
      <c r="I296" s="255"/>
      <c r="J296" s="256">
        <f>ROUND(I296*H296,2)</f>
        <v>0</v>
      </c>
      <c r="K296" s="252" t="s">
        <v>191</v>
      </c>
      <c r="L296" s="43"/>
      <c r="M296" s="257" t="s">
        <v>1</v>
      </c>
      <c r="N296" s="258" t="s">
        <v>49</v>
      </c>
      <c r="O296" s="93"/>
      <c r="P296" s="259">
        <f>O296*H296</f>
        <v>0</v>
      </c>
      <c r="Q296" s="259">
        <v>0.00118</v>
      </c>
      <c r="R296" s="259">
        <f>Q296*H296</f>
        <v>0.06714200000000001</v>
      </c>
      <c r="S296" s="259">
        <v>0</v>
      </c>
      <c r="T296" s="26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61" t="s">
        <v>268</v>
      </c>
      <c r="AT296" s="261" t="s">
        <v>187</v>
      </c>
      <c r="AU296" s="261" t="s">
        <v>93</v>
      </c>
      <c r="AY296" s="17" t="s">
        <v>185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7" t="s">
        <v>91</v>
      </c>
      <c r="BK296" s="154">
        <f>ROUND(I296*H296,2)</f>
        <v>0</v>
      </c>
      <c r="BL296" s="17" t="s">
        <v>268</v>
      </c>
      <c r="BM296" s="261" t="s">
        <v>458</v>
      </c>
    </row>
    <row r="297" spans="1:51" s="13" customFormat="1" ht="12">
      <c r="A297" s="13"/>
      <c r="B297" s="262"/>
      <c r="C297" s="263"/>
      <c r="D297" s="264" t="s">
        <v>194</v>
      </c>
      <c r="E297" s="265" t="s">
        <v>1</v>
      </c>
      <c r="F297" s="266" t="s">
        <v>459</v>
      </c>
      <c r="G297" s="263"/>
      <c r="H297" s="267">
        <v>36.5</v>
      </c>
      <c r="I297" s="268"/>
      <c r="J297" s="263"/>
      <c r="K297" s="263"/>
      <c r="L297" s="269"/>
      <c r="M297" s="270"/>
      <c r="N297" s="271"/>
      <c r="O297" s="271"/>
      <c r="P297" s="271"/>
      <c r="Q297" s="271"/>
      <c r="R297" s="271"/>
      <c r="S297" s="271"/>
      <c r="T297" s="27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3" t="s">
        <v>194</v>
      </c>
      <c r="AU297" s="273" t="s">
        <v>93</v>
      </c>
      <c r="AV297" s="13" t="s">
        <v>93</v>
      </c>
      <c r="AW297" s="13" t="s">
        <v>37</v>
      </c>
      <c r="AX297" s="13" t="s">
        <v>84</v>
      </c>
      <c r="AY297" s="273" t="s">
        <v>185</v>
      </c>
    </row>
    <row r="298" spans="1:51" s="13" customFormat="1" ht="12">
      <c r="A298" s="13"/>
      <c r="B298" s="262"/>
      <c r="C298" s="263"/>
      <c r="D298" s="264" t="s">
        <v>194</v>
      </c>
      <c r="E298" s="265" t="s">
        <v>1</v>
      </c>
      <c r="F298" s="266" t="s">
        <v>352</v>
      </c>
      <c r="G298" s="263"/>
      <c r="H298" s="267">
        <v>20.4</v>
      </c>
      <c r="I298" s="268"/>
      <c r="J298" s="263"/>
      <c r="K298" s="263"/>
      <c r="L298" s="269"/>
      <c r="M298" s="270"/>
      <c r="N298" s="271"/>
      <c r="O298" s="271"/>
      <c r="P298" s="271"/>
      <c r="Q298" s="271"/>
      <c r="R298" s="271"/>
      <c r="S298" s="271"/>
      <c r="T298" s="27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3" t="s">
        <v>194</v>
      </c>
      <c r="AU298" s="273" t="s">
        <v>93</v>
      </c>
      <c r="AV298" s="13" t="s">
        <v>93</v>
      </c>
      <c r="AW298" s="13" t="s">
        <v>37</v>
      </c>
      <c r="AX298" s="13" t="s">
        <v>84</v>
      </c>
      <c r="AY298" s="273" t="s">
        <v>185</v>
      </c>
    </row>
    <row r="299" spans="1:51" s="14" customFormat="1" ht="12">
      <c r="A299" s="14"/>
      <c r="B299" s="274"/>
      <c r="C299" s="275"/>
      <c r="D299" s="264" t="s">
        <v>194</v>
      </c>
      <c r="E299" s="276" t="s">
        <v>1</v>
      </c>
      <c r="F299" s="277" t="s">
        <v>240</v>
      </c>
      <c r="G299" s="275"/>
      <c r="H299" s="278">
        <v>56.9</v>
      </c>
      <c r="I299" s="279"/>
      <c r="J299" s="275"/>
      <c r="K299" s="275"/>
      <c r="L299" s="280"/>
      <c r="M299" s="281"/>
      <c r="N299" s="282"/>
      <c r="O299" s="282"/>
      <c r="P299" s="282"/>
      <c r="Q299" s="282"/>
      <c r="R299" s="282"/>
      <c r="S299" s="282"/>
      <c r="T299" s="28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4" t="s">
        <v>194</v>
      </c>
      <c r="AU299" s="284" t="s">
        <v>93</v>
      </c>
      <c r="AV299" s="14" t="s">
        <v>192</v>
      </c>
      <c r="AW299" s="14" t="s">
        <v>37</v>
      </c>
      <c r="AX299" s="14" t="s">
        <v>91</v>
      </c>
      <c r="AY299" s="284" t="s">
        <v>185</v>
      </c>
    </row>
    <row r="300" spans="1:65" s="2" customFormat="1" ht="33" customHeight="1">
      <c r="A300" s="40"/>
      <c r="B300" s="41"/>
      <c r="C300" s="296" t="s">
        <v>460</v>
      </c>
      <c r="D300" s="296" t="s">
        <v>282</v>
      </c>
      <c r="E300" s="297" t="s">
        <v>461</v>
      </c>
      <c r="F300" s="298" t="s">
        <v>462</v>
      </c>
      <c r="G300" s="299" t="s">
        <v>203</v>
      </c>
      <c r="H300" s="300">
        <v>59.745</v>
      </c>
      <c r="I300" s="301"/>
      <c r="J300" s="302">
        <f>ROUND(I300*H300,2)</f>
        <v>0</v>
      </c>
      <c r="K300" s="298" t="s">
        <v>191</v>
      </c>
      <c r="L300" s="303"/>
      <c r="M300" s="304" t="s">
        <v>1</v>
      </c>
      <c r="N300" s="305" t="s">
        <v>49</v>
      </c>
      <c r="O300" s="93"/>
      <c r="P300" s="259">
        <f>O300*H300</f>
        <v>0</v>
      </c>
      <c r="Q300" s="259">
        <v>0.00132</v>
      </c>
      <c r="R300" s="259">
        <f>Q300*H300</f>
        <v>0.0788634</v>
      </c>
      <c r="S300" s="259">
        <v>0</v>
      </c>
      <c r="T300" s="26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61" t="s">
        <v>353</v>
      </c>
      <c r="AT300" s="261" t="s">
        <v>282</v>
      </c>
      <c r="AU300" s="261" t="s">
        <v>93</v>
      </c>
      <c r="AY300" s="17" t="s">
        <v>185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7" t="s">
        <v>91</v>
      </c>
      <c r="BK300" s="154">
        <f>ROUND(I300*H300,2)</f>
        <v>0</v>
      </c>
      <c r="BL300" s="17" t="s">
        <v>268</v>
      </c>
      <c r="BM300" s="261" t="s">
        <v>463</v>
      </c>
    </row>
    <row r="301" spans="1:51" s="13" customFormat="1" ht="12">
      <c r="A301" s="13"/>
      <c r="B301" s="262"/>
      <c r="C301" s="263"/>
      <c r="D301" s="264" t="s">
        <v>194</v>
      </c>
      <c r="E301" s="265" t="s">
        <v>1</v>
      </c>
      <c r="F301" s="266" t="s">
        <v>464</v>
      </c>
      <c r="G301" s="263"/>
      <c r="H301" s="267">
        <v>59.745</v>
      </c>
      <c r="I301" s="268"/>
      <c r="J301" s="263"/>
      <c r="K301" s="263"/>
      <c r="L301" s="269"/>
      <c r="M301" s="270"/>
      <c r="N301" s="271"/>
      <c r="O301" s="271"/>
      <c r="P301" s="271"/>
      <c r="Q301" s="271"/>
      <c r="R301" s="271"/>
      <c r="S301" s="271"/>
      <c r="T301" s="27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3" t="s">
        <v>194</v>
      </c>
      <c r="AU301" s="273" t="s">
        <v>93</v>
      </c>
      <c r="AV301" s="13" t="s">
        <v>93</v>
      </c>
      <c r="AW301" s="13" t="s">
        <v>37</v>
      </c>
      <c r="AX301" s="13" t="s">
        <v>91</v>
      </c>
      <c r="AY301" s="273" t="s">
        <v>185</v>
      </c>
    </row>
    <row r="302" spans="1:65" s="2" customFormat="1" ht="24.15" customHeight="1">
      <c r="A302" s="40"/>
      <c r="B302" s="41"/>
      <c r="C302" s="250" t="s">
        <v>465</v>
      </c>
      <c r="D302" s="250" t="s">
        <v>187</v>
      </c>
      <c r="E302" s="251" t="s">
        <v>466</v>
      </c>
      <c r="F302" s="252" t="s">
        <v>467</v>
      </c>
      <c r="G302" s="253" t="s">
        <v>198</v>
      </c>
      <c r="H302" s="254">
        <v>0.146</v>
      </c>
      <c r="I302" s="255"/>
      <c r="J302" s="256">
        <f>ROUND(I302*H302,2)</f>
        <v>0</v>
      </c>
      <c r="K302" s="252" t="s">
        <v>191</v>
      </c>
      <c r="L302" s="43"/>
      <c r="M302" s="257" t="s">
        <v>1</v>
      </c>
      <c r="N302" s="258" t="s">
        <v>49</v>
      </c>
      <c r="O302" s="93"/>
      <c r="P302" s="259">
        <f>O302*H302</f>
        <v>0</v>
      </c>
      <c r="Q302" s="259">
        <v>0</v>
      </c>
      <c r="R302" s="259">
        <f>Q302*H302</f>
        <v>0</v>
      </c>
      <c r="S302" s="259">
        <v>0</v>
      </c>
      <c r="T302" s="260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61" t="s">
        <v>268</v>
      </c>
      <c r="AT302" s="261" t="s">
        <v>187</v>
      </c>
      <c r="AU302" s="261" t="s">
        <v>93</v>
      </c>
      <c r="AY302" s="17" t="s">
        <v>185</v>
      </c>
      <c r="BE302" s="154">
        <f>IF(N302="základní",J302,0)</f>
        <v>0</v>
      </c>
      <c r="BF302" s="154">
        <f>IF(N302="snížená",J302,0)</f>
        <v>0</v>
      </c>
      <c r="BG302" s="154">
        <f>IF(N302="zákl. přenesená",J302,0)</f>
        <v>0</v>
      </c>
      <c r="BH302" s="154">
        <f>IF(N302="sníž. přenesená",J302,0)</f>
        <v>0</v>
      </c>
      <c r="BI302" s="154">
        <f>IF(N302="nulová",J302,0)</f>
        <v>0</v>
      </c>
      <c r="BJ302" s="17" t="s">
        <v>91</v>
      </c>
      <c r="BK302" s="154">
        <f>ROUND(I302*H302,2)</f>
        <v>0</v>
      </c>
      <c r="BL302" s="17" t="s">
        <v>268</v>
      </c>
      <c r="BM302" s="261" t="s">
        <v>468</v>
      </c>
    </row>
    <row r="303" spans="1:65" s="2" customFormat="1" ht="24.15" customHeight="1">
      <c r="A303" s="40"/>
      <c r="B303" s="41"/>
      <c r="C303" s="250" t="s">
        <v>469</v>
      </c>
      <c r="D303" s="250" t="s">
        <v>187</v>
      </c>
      <c r="E303" s="251" t="s">
        <v>470</v>
      </c>
      <c r="F303" s="252" t="s">
        <v>471</v>
      </c>
      <c r="G303" s="253" t="s">
        <v>198</v>
      </c>
      <c r="H303" s="254">
        <v>0.146</v>
      </c>
      <c r="I303" s="255"/>
      <c r="J303" s="256">
        <f>ROUND(I303*H303,2)</f>
        <v>0</v>
      </c>
      <c r="K303" s="252" t="s">
        <v>191</v>
      </c>
      <c r="L303" s="43"/>
      <c r="M303" s="257" t="s">
        <v>1</v>
      </c>
      <c r="N303" s="258" t="s">
        <v>49</v>
      </c>
      <c r="O303" s="93"/>
      <c r="P303" s="259">
        <f>O303*H303</f>
        <v>0</v>
      </c>
      <c r="Q303" s="259">
        <v>0</v>
      </c>
      <c r="R303" s="259">
        <f>Q303*H303</f>
        <v>0</v>
      </c>
      <c r="S303" s="259">
        <v>0</v>
      </c>
      <c r="T303" s="26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61" t="s">
        <v>268</v>
      </c>
      <c r="AT303" s="261" t="s">
        <v>187</v>
      </c>
      <c r="AU303" s="261" t="s">
        <v>93</v>
      </c>
      <c r="AY303" s="17" t="s">
        <v>185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7" t="s">
        <v>91</v>
      </c>
      <c r="BK303" s="154">
        <f>ROUND(I303*H303,2)</f>
        <v>0</v>
      </c>
      <c r="BL303" s="17" t="s">
        <v>268</v>
      </c>
      <c r="BM303" s="261" t="s">
        <v>472</v>
      </c>
    </row>
    <row r="304" spans="1:63" s="12" customFormat="1" ht="22.8" customHeight="1">
      <c r="A304" s="12"/>
      <c r="B304" s="234"/>
      <c r="C304" s="235"/>
      <c r="D304" s="236" t="s">
        <v>83</v>
      </c>
      <c r="E304" s="248" t="s">
        <v>473</v>
      </c>
      <c r="F304" s="248" t="s">
        <v>474</v>
      </c>
      <c r="G304" s="235"/>
      <c r="H304" s="235"/>
      <c r="I304" s="238"/>
      <c r="J304" s="249">
        <f>BK304</f>
        <v>0</v>
      </c>
      <c r="K304" s="235"/>
      <c r="L304" s="240"/>
      <c r="M304" s="241"/>
      <c r="N304" s="242"/>
      <c r="O304" s="242"/>
      <c r="P304" s="243">
        <f>SUM(P305:P307)</f>
        <v>0</v>
      </c>
      <c r="Q304" s="242"/>
      <c r="R304" s="243">
        <f>SUM(R305:R307)</f>
        <v>0</v>
      </c>
      <c r="S304" s="242"/>
      <c r="T304" s="244">
        <f>SUM(T305:T307)</f>
        <v>0.8834000000000001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45" t="s">
        <v>93</v>
      </c>
      <c r="AT304" s="246" t="s">
        <v>83</v>
      </c>
      <c r="AU304" s="246" t="s">
        <v>91</v>
      </c>
      <c r="AY304" s="245" t="s">
        <v>185</v>
      </c>
      <c r="BK304" s="247">
        <f>SUM(BK305:BK307)</f>
        <v>0</v>
      </c>
    </row>
    <row r="305" spans="1:65" s="2" customFormat="1" ht="33" customHeight="1">
      <c r="A305" s="40"/>
      <c r="B305" s="41"/>
      <c r="C305" s="250" t="s">
        <v>475</v>
      </c>
      <c r="D305" s="250" t="s">
        <v>187</v>
      </c>
      <c r="E305" s="251" t="s">
        <v>476</v>
      </c>
      <c r="F305" s="252" t="s">
        <v>477</v>
      </c>
      <c r="G305" s="253" t="s">
        <v>203</v>
      </c>
      <c r="H305" s="254">
        <v>63.1</v>
      </c>
      <c r="I305" s="255"/>
      <c r="J305" s="256">
        <f>ROUND(I305*H305,2)</f>
        <v>0</v>
      </c>
      <c r="K305" s="252" t="s">
        <v>191</v>
      </c>
      <c r="L305" s="43"/>
      <c r="M305" s="257" t="s">
        <v>1</v>
      </c>
      <c r="N305" s="258" t="s">
        <v>49</v>
      </c>
      <c r="O305" s="93"/>
      <c r="P305" s="259">
        <f>O305*H305</f>
        <v>0</v>
      </c>
      <c r="Q305" s="259">
        <v>0</v>
      </c>
      <c r="R305" s="259">
        <f>Q305*H305</f>
        <v>0</v>
      </c>
      <c r="S305" s="259">
        <v>0.014</v>
      </c>
      <c r="T305" s="260">
        <f>S305*H305</f>
        <v>0.8834000000000001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61" t="s">
        <v>268</v>
      </c>
      <c r="AT305" s="261" t="s">
        <v>187</v>
      </c>
      <c r="AU305" s="261" t="s">
        <v>93</v>
      </c>
      <c r="AY305" s="17" t="s">
        <v>185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7" t="s">
        <v>91</v>
      </c>
      <c r="BK305" s="154">
        <f>ROUND(I305*H305,2)</f>
        <v>0</v>
      </c>
      <c r="BL305" s="17" t="s">
        <v>268</v>
      </c>
      <c r="BM305" s="261" t="s">
        <v>478</v>
      </c>
    </row>
    <row r="306" spans="1:51" s="13" customFormat="1" ht="12">
      <c r="A306" s="13"/>
      <c r="B306" s="262"/>
      <c r="C306" s="263"/>
      <c r="D306" s="264" t="s">
        <v>194</v>
      </c>
      <c r="E306" s="265" t="s">
        <v>1</v>
      </c>
      <c r="F306" s="266" t="s">
        <v>337</v>
      </c>
      <c r="G306" s="263"/>
      <c r="H306" s="267">
        <v>63.1</v>
      </c>
      <c r="I306" s="268"/>
      <c r="J306" s="263"/>
      <c r="K306" s="263"/>
      <c r="L306" s="269"/>
      <c r="M306" s="270"/>
      <c r="N306" s="271"/>
      <c r="O306" s="271"/>
      <c r="P306" s="271"/>
      <c r="Q306" s="271"/>
      <c r="R306" s="271"/>
      <c r="S306" s="271"/>
      <c r="T306" s="27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3" t="s">
        <v>194</v>
      </c>
      <c r="AU306" s="273" t="s">
        <v>93</v>
      </c>
      <c r="AV306" s="13" t="s">
        <v>93</v>
      </c>
      <c r="AW306" s="13" t="s">
        <v>37</v>
      </c>
      <c r="AX306" s="13" t="s">
        <v>84</v>
      </c>
      <c r="AY306" s="273" t="s">
        <v>185</v>
      </c>
    </row>
    <row r="307" spans="1:51" s="14" customFormat="1" ht="12">
      <c r="A307" s="14"/>
      <c r="B307" s="274"/>
      <c r="C307" s="275"/>
      <c r="D307" s="264" t="s">
        <v>194</v>
      </c>
      <c r="E307" s="276" t="s">
        <v>1</v>
      </c>
      <c r="F307" s="277" t="s">
        <v>240</v>
      </c>
      <c r="G307" s="275"/>
      <c r="H307" s="278">
        <v>63.1</v>
      </c>
      <c r="I307" s="279"/>
      <c r="J307" s="275"/>
      <c r="K307" s="275"/>
      <c r="L307" s="280"/>
      <c r="M307" s="281"/>
      <c r="N307" s="282"/>
      <c r="O307" s="282"/>
      <c r="P307" s="282"/>
      <c r="Q307" s="282"/>
      <c r="R307" s="282"/>
      <c r="S307" s="282"/>
      <c r="T307" s="28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4" t="s">
        <v>194</v>
      </c>
      <c r="AU307" s="284" t="s">
        <v>93</v>
      </c>
      <c r="AV307" s="14" t="s">
        <v>192</v>
      </c>
      <c r="AW307" s="14" t="s">
        <v>37</v>
      </c>
      <c r="AX307" s="14" t="s">
        <v>91</v>
      </c>
      <c r="AY307" s="284" t="s">
        <v>185</v>
      </c>
    </row>
    <row r="308" spans="1:63" s="12" customFormat="1" ht="22.8" customHeight="1">
      <c r="A308" s="12"/>
      <c r="B308" s="234"/>
      <c r="C308" s="235"/>
      <c r="D308" s="236" t="s">
        <v>83</v>
      </c>
      <c r="E308" s="248" t="s">
        <v>479</v>
      </c>
      <c r="F308" s="248" t="s">
        <v>480</v>
      </c>
      <c r="G308" s="235"/>
      <c r="H308" s="235"/>
      <c r="I308" s="238"/>
      <c r="J308" s="249">
        <f>BK308</f>
        <v>0</v>
      </c>
      <c r="K308" s="235"/>
      <c r="L308" s="240"/>
      <c r="M308" s="241"/>
      <c r="N308" s="242"/>
      <c r="O308" s="242"/>
      <c r="P308" s="243">
        <f>SUM(P309:P348)</f>
        <v>0</v>
      </c>
      <c r="Q308" s="242"/>
      <c r="R308" s="243">
        <f>SUM(R309:R348)</f>
        <v>3.4942796200000004</v>
      </c>
      <c r="S308" s="242"/>
      <c r="T308" s="244">
        <f>SUM(T309:T348)</f>
        <v>0.35710699999999995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45" t="s">
        <v>93</v>
      </c>
      <c r="AT308" s="246" t="s">
        <v>83</v>
      </c>
      <c r="AU308" s="246" t="s">
        <v>91</v>
      </c>
      <c r="AY308" s="245" t="s">
        <v>185</v>
      </c>
      <c r="BK308" s="247">
        <f>SUM(BK309:BK348)</f>
        <v>0</v>
      </c>
    </row>
    <row r="309" spans="1:65" s="2" customFormat="1" ht="33" customHeight="1">
      <c r="A309" s="40"/>
      <c r="B309" s="41"/>
      <c r="C309" s="250" t="s">
        <v>481</v>
      </c>
      <c r="D309" s="250" t="s">
        <v>187</v>
      </c>
      <c r="E309" s="251" t="s">
        <v>482</v>
      </c>
      <c r="F309" s="252" t="s">
        <v>483</v>
      </c>
      <c r="G309" s="253" t="s">
        <v>203</v>
      </c>
      <c r="H309" s="254">
        <v>29.998</v>
      </c>
      <c r="I309" s="255"/>
      <c r="J309" s="256">
        <f>ROUND(I309*H309,2)</f>
        <v>0</v>
      </c>
      <c r="K309" s="252" t="s">
        <v>191</v>
      </c>
      <c r="L309" s="43"/>
      <c r="M309" s="257" t="s">
        <v>1</v>
      </c>
      <c r="N309" s="258" t="s">
        <v>49</v>
      </c>
      <c r="O309" s="93"/>
      <c r="P309" s="259">
        <f>O309*H309</f>
        <v>0</v>
      </c>
      <c r="Q309" s="259">
        <v>0.05971</v>
      </c>
      <c r="R309" s="259">
        <f>Q309*H309</f>
        <v>1.79118058</v>
      </c>
      <c r="S309" s="259">
        <v>0</v>
      </c>
      <c r="T309" s="26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61" t="s">
        <v>268</v>
      </c>
      <c r="AT309" s="261" t="s">
        <v>187</v>
      </c>
      <c r="AU309" s="261" t="s">
        <v>93</v>
      </c>
      <c r="AY309" s="17" t="s">
        <v>185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7" t="s">
        <v>91</v>
      </c>
      <c r="BK309" s="154">
        <f>ROUND(I309*H309,2)</f>
        <v>0</v>
      </c>
      <c r="BL309" s="17" t="s">
        <v>268</v>
      </c>
      <c r="BM309" s="261" t="s">
        <v>484</v>
      </c>
    </row>
    <row r="310" spans="1:51" s="13" customFormat="1" ht="12">
      <c r="A310" s="13"/>
      <c r="B310" s="262"/>
      <c r="C310" s="263"/>
      <c r="D310" s="264" t="s">
        <v>194</v>
      </c>
      <c r="E310" s="265" t="s">
        <v>1</v>
      </c>
      <c r="F310" s="266" t="s">
        <v>485</v>
      </c>
      <c r="G310" s="263"/>
      <c r="H310" s="267">
        <v>29.998</v>
      </c>
      <c r="I310" s="268"/>
      <c r="J310" s="263"/>
      <c r="K310" s="263"/>
      <c r="L310" s="269"/>
      <c r="M310" s="270"/>
      <c r="N310" s="271"/>
      <c r="O310" s="271"/>
      <c r="P310" s="271"/>
      <c r="Q310" s="271"/>
      <c r="R310" s="271"/>
      <c r="S310" s="271"/>
      <c r="T310" s="27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3" t="s">
        <v>194</v>
      </c>
      <c r="AU310" s="273" t="s">
        <v>93</v>
      </c>
      <c r="AV310" s="13" t="s">
        <v>93</v>
      </c>
      <c r="AW310" s="13" t="s">
        <v>37</v>
      </c>
      <c r="AX310" s="13" t="s">
        <v>91</v>
      </c>
      <c r="AY310" s="273" t="s">
        <v>185</v>
      </c>
    </row>
    <row r="311" spans="1:65" s="2" customFormat="1" ht="16.5" customHeight="1">
      <c r="A311" s="40"/>
      <c r="B311" s="41"/>
      <c r="C311" s="250" t="s">
        <v>486</v>
      </c>
      <c r="D311" s="250" t="s">
        <v>187</v>
      </c>
      <c r="E311" s="251" t="s">
        <v>487</v>
      </c>
      <c r="F311" s="252" t="s">
        <v>488</v>
      </c>
      <c r="G311" s="253" t="s">
        <v>276</v>
      </c>
      <c r="H311" s="254">
        <v>4.33</v>
      </c>
      <c r="I311" s="255"/>
      <c r="J311" s="256">
        <f>ROUND(I311*H311,2)</f>
        <v>0</v>
      </c>
      <c r="K311" s="252" t="s">
        <v>191</v>
      </c>
      <c r="L311" s="43"/>
      <c r="M311" s="257" t="s">
        <v>1</v>
      </c>
      <c r="N311" s="258" t="s">
        <v>49</v>
      </c>
      <c r="O311" s="93"/>
      <c r="P311" s="259">
        <f>O311*H311</f>
        <v>0</v>
      </c>
      <c r="Q311" s="259">
        <v>0.00092</v>
      </c>
      <c r="R311" s="259">
        <f>Q311*H311</f>
        <v>0.0039836</v>
      </c>
      <c r="S311" s="259">
        <v>0</v>
      </c>
      <c r="T311" s="260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61" t="s">
        <v>268</v>
      </c>
      <c r="AT311" s="261" t="s">
        <v>187</v>
      </c>
      <c r="AU311" s="261" t="s">
        <v>93</v>
      </c>
      <c r="AY311" s="17" t="s">
        <v>185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7" t="s">
        <v>91</v>
      </c>
      <c r="BK311" s="154">
        <f>ROUND(I311*H311,2)</f>
        <v>0</v>
      </c>
      <c r="BL311" s="17" t="s">
        <v>268</v>
      </c>
      <c r="BM311" s="261" t="s">
        <v>489</v>
      </c>
    </row>
    <row r="312" spans="1:51" s="13" customFormat="1" ht="12">
      <c r="A312" s="13"/>
      <c r="B312" s="262"/>
      <c r="C312" s="263"/>
      <c r="D312" s="264" t="s">
        <v>194</v>
      </c>
      <c r="E312" s="265" t="s">
        <v>1</v>
      </c>
      <c r="F312" s="266" t="s">
        <v>490</v>
      </c>
      <c r="G312" s="263"/>
      <c r="H312" s="267">
        <v>4.33</v>
      </c>
      <c r="I312" s="268"/>
      <c r="J312" s="263"/>
      <c r="K312" s="263"/>
      <c r="L312" s="269"/>
      <c r="M312" s="270"/>
      <c r="N312" s="271"/>
      <c r="O312" s="271"/>
      <c r="P312" s="271"/>
      <c r="Q312" s="271"/>
      <c r="R312" s="271"/>
      <c r="S312" s="271"/>
      <c r="T312" s="27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3" t="s">
        <v>194</v>
      </c>
      <c r="AU312" s="273" t="s">
        <v>93</v>
      </c>
      <c r="AV312" s="13" t="s">
        <v>93</v>
      </c>
      <c r="AW312" s="13" t="s">
        <v>37</v>
      </c>
      <c r="AX312" s="13" t="s">
        <v>91</v>
      </c>
      <c r="AY312" s="273" t="s">
        <v>185</v>
      </c>
    </row>
    <row r="313" spans="1:65" s="2" customFormat="1" ht="21.75" customHeight="1">
      <c r="A313" s="40"/>
      <c r="B313" s="41"/>
      <c r="C313" s="250" t="s">
        <v>491</v>
      </c>
      <c r="D313" s="250" t="s">
        <v>187</v>
      </c>
      <c r="E313" s="251" t="s">
        <v>492</v>
      </c>
      <c r="F313" s="252" t="s">
        <v>493</v>
      </c>
      <c r="G313" s="253" t="s">
        <v>276</v>
      </c>
      <c r="H313" s="254">
        <v>13.8</v>
      </c>
      <c r="I313" s="255"/>
      <c r="J313" s="256">
        <f>ROUND(I313*H313,2)</f>
        <v>0</v>
      </c>
      <c r="K313" s="252" t="s">
        <v>191</v>
      </c>
      <c r="L313" s="43"/>
      <c r="M313" s="257" t="s">
        <v>1</v>
      </c>
      <c r="N313" s="258" t="s">
        <v>49</v>
      </c>
      <c r="O313" s="93"/>
      <c r="P313" s="259">
        <f>O313*H313</f>
        <v>0</v>
      </c>
      <c r="Q313" s="259">
        <v>0.00519</v>
      </c>
      <c r="R313" s="259">
        <f>Q313*H313</f>
        <v>0.071622</v>
      </c>
      <c r="S313" s="259">
        <v>0</v>
      </c>
      <c r="T313" s="260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61" t="s">
        <v>268</v>
      </c>
      <c r="AT313" s="261" t="s">
        <v>187</v>
      </c>
      <c r="AU313" s="261" t="s">
        <v>93</v>
      </c>
      <c r="AY313" s="17" t="s">
        <v>185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7" t="s">
        <v>91</v>
      </c>
      <c r="BK313" s="154">
        <f>ROUND(I313*H313,2)</f>
        <v>0</v>
      </c>
      <c r="BL313" s="17" t="s">
        <v>268</v>
      </c>
      <c r="BM313" s="261" t="s">
        <v>494</v>
      </c>
    </row>
    <row r="314" spans="1:51" s="13" customFormat="1" ht="12">
      <c r="A314" s="13"/>
      <c r="B314" s="262"/>
      <c r="C314" s="263"/>
      <c r="D314" s="264" t="s">
        <v>194</v>
      </c>
      <c r="E314" s="265" t="s">
        <v>1</v>
      </c>
      <c r="F314" s="266" t="s">
        <v>495</v>
      </c>
      <c r="G314" s="263"/>
      <c r="H314" s="267">
        <v>13.8</v>
      </c>
      <c r="I314" s="268"/>
      <c r="J314" s="263"/>
      <c r="K314" s="263"/>
      <c r="L314" s="269"/>
      <c r="M314" s="270"/>
      <c r="N314" s="271"/>
      <c r="O314" s="271"/>
      <c r="P314" s="271"/>
      <c r="Q314" s="271"/>
      <c r="R314" s="271"/>
      <c r="S314" s="271"/>
      <c r="T314" s="27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73" t="s">
        <v>194</v>
      </c>
      <c r="AU314" s="273" t="s">
        <v>93</v>
      </c>
      <c r="AV314" s="13" t="s">
        <v>93</v>
      </c>
      <c r="AW314" s="13" t="s">
        <v>37</v>
      </c>
      <c r="AX314" s="13" t="s">
        <v>91</v>
      </c>
      <c r="AY314" s="273" t="s">
        <v>185</v>
      </c>
    </row>
    <row r="315" spans="1:65" s="2" customFormat="1" ht="24.15" customHeight="1">
      <c r="A315" s="40"/>
      <c r="B315" s="41"/>
      <c r="C315" s="250" t="s">
        <v>496</v>
      </c>
      <c r="D315" s="250" t="s">
        <v>187</v>
      </c>
      <c r="E315" s="251" t="s">
        <v>497</v>
      </c>
      <c r="F315" s="252" t="s">
        <v>498</v>
      </c>
      <c r="G315" s="253" t="s">
        <v>203</v>
      </c>
      <c r="H315" s="254">
        <v>18.55</v>
      </c>
      <c r="I315" s="255"/>
      <c r="J315" s="256">
        <f>ROUND(I315*H315,2)</f>
        <v>0</v>
      </c>
      <c r="K315" s="252" t="s">
        <v>213</v>
      </c>
      <c r="L315" s="43"/>
      <c r="M315" s="257" t="s">
        <v>1</v>
      </c>
      <c r="N315" s="258" t="s">
        <v>49</v>
      </c>
      <c r="O315" s="93"/>
      <c r="P315" s="259">
        <f>O315*H315</f>
        <v>0</v>
      </c>
      <c r="Q315" s="259">
        <v>0.01182</v>
      </c>
      <c r="R315" s="259">
        <f>Q315*H315</f>
        <v>0.219261</v>
      </c>
      <c r="S315" s="259">
        <v>0</v>
      </c>
      <c r="T315" s="26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61" t="s">
        <v>268</v>
      </c>
      <c r="AT315" s="261" t="s">
        <v>187</v>
      </c>
      <c r="AU315" s="261" t="s">
        <v>93</v>
      </c>
      <c r="AY315" s="17" t="s">
        <v>185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7" t="s">
        <v>91</v>
      </c>
      <c r="BK315" s="154">
        <f>ROUND(I315*H315,2)</f>
        <v>0</v>
      </c>
      <c r="BL315" s="17" t="s">
        <v>268</v>
      </c>
      <c r="BM315" s="261" t="s">
        <v>499</v>
      </c>
    </row>
    <row r="316" spans="1:51" s="13" customFormat="1" ht="12">
      <c r="A316" s="13"/>
      <c r="B316" s="262"/>
      <c r="C316" s="263"/>
      <c r="D316" s="264" t="s">
        <v>194</v>
      </c>
      <c r="E316" s="265" t="s">
        <v>1</v>
      </c>
      <c r="F316" s="266" t="s">
        <v>500</v>
      </c>
      <c r="G316" s="263"/>
      <c r="H316" s="267">
        <v>18.55</v>
      </c>
      <c r="I316" s="268"/>
      <c r="J316" s="263"/>
      <c r="K316" s="263"/>
      <c r="L316" s="269"/>
      <c r="M316" s="270"/>
      <c r="N316" s="271"/>
      <c r="O316" s="271"/>
      <c r="P316" s="271"/>
      <c r="Q316" s="271"/>
      <c r="R316" s="271"/>
      <c r="S316" s="271"/>
      <c r="T316" s="27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73" t="s">
        <v>194</v>
      </c>
      <c r="AU316" s="273" t="s">
        <v>93</v>
      </c>
      <c r="AV316" s="13" t="s">
        <v>93</v>
      </c>
      <c r="AW316" s="13" t="s">
        <v>37</v>
      </c>
      <c r="AX316" s="13" t="s">
        <v>91</v>
      </c>
      <c r="AY316" s="273" t="s">
        <v>185</v>
      </c>
    </row>
    <row r="317" spans="1:65" s="2" customFormat="1" ht="24.15" customHeight="1">
      <c r="A317" s="40"/>
      <c r="B317" s="41"/>
      <c r="C317" s="250" t="s">
        <v>501</v>
      </c>
      <c r="D317" s="250" t="s">
        <v>187</v>
      </c>
      <c r="E317" s="251" t="s">
        <v>502</v>
      </c>
      <c r="F317" s="252" t="s">
        <v>503</v>
      </c>
      <c r="G317" s="253" t="s">
        <v>203</v>
      </c>
      <c r="H317" s="254">
        <v>22.77</v>
      </c>
      <c r="I317" s="255"/>
      <c r="J317" s="256">
        <f>ROUND(I317*H317,2)</f>
        <v>0</v>
      </c>
      <c r="K317" s="252" t="s">
        <v>191</v>
      </c>
      <c r="L317" s="43"/>
      <c r="M317" s="257" t="s">
        <v>1</v>
      </c>
      <c r="N317" s="258" t="s">
        <v>49</v>
      </c>
      <c r="O317" s="93"/>
      <c r="P317" s="259">
        <f>O317*H317</f>
        <v>0</v>
      </c>
      <c r="Q317" s="259">
        <v>0.0272</v>
      </c>
      <c r="R317" s="259">
        <f>Q317*H317</f>
        <v>0.619344</v>
      </c>
      <c r="S317" s="259">
        <v>0</v>
      </c>
      <c r="T317" s="260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61" t="s">
        <v>268</v>
      </c>
      <c r="AT317" s="261" t="s">
        <v>187</v>
      </c>
      <c r="AU317" s="261" t="s">
        <v>93</v>
      </c>
      <c r="AY317" s="17" t="s">
        <v>185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7" t="s">
        <v>91</v>
      </c>
      <c r="BK317" s="154">
        <f>ROUND(I317*H317,2)</f>
        <v>0</v>
      </c>
      <c r="BL317" s="17" t="s">
        <v>268</v>
      </c>
      <c r="BM317" s="261" t="s">
        <v>504</v>
      </c>
    </row>
    <row r="318" spans="1:51" s="13" customFormat="1" ht="12">
      <c r="A318" s="13"/>
      <c r="B318" s="262"/>
      <c r="C318" s="263"/>
      <c r="D318" s="264" t="s">
        <v>194</v>
      </c>
      <c r="E318" s="265" t="s">
        <v>1</v>
      </c>
      <c r="F318" s="266" t="s">
        <v>505</v>
      </c>
      <c r="G318" s="263"/>
      <c r="H318" s="267">
        <v>22.77</v>
      </c>
      <c r="I318" s="268"/>
      <c r="J318" s="263"/>
      <c r="K318" s="263"/>
      <c r="L318" s="269"/>
      <c r="M318" s="270"/>
      <c r="N318" s="271"/>
      <c r="O318" s="271"/>
      <c r="P318" s="271"/>
      <c r="Q318" s="271"/>
      <c r="R318" s="271"/>
      <c r="S318" s="271"/>
      <c r="T318" s="27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3" t="s">
        <v>194</v>
      </c>
      <c r="AU318" s="273" t="s">
        <v>93</v>
      </c>
      <c r="AV318" s="13" t="s">
        <v>93</v>
      </c>
      <c r="AW318" s="13" t="s">
        <v>37</v>
      </c>
      <c r="AX318" s="13" t="s">
        <v>91</v>
      </c>
      <c r="AY318" s="273" t="s">
        <v>185</v>
      </c>
    </row>
    <row r="319" spans="1:65" s="2" customFormat="1" ht="37.8" customHeight="1">
      <c r="A319" s="40"/>
      <c r="B319" s="41"/>
      <c r="C319" s="250" t="s">
        <v>506</v>
      </c>
      <c r="D319" s="250" t="s">
        <v>187</v>
      </c>
      <c r="E319" s="251" t="s">
        <v>507</v>
      </c>
      <c r="F319" s="252" t="s">
        <v>508</v>
      </c>
      <c r="G319" s="253" t="s">
        <v>203</v>
      </c>
      <c r="H319" s="254">
        <v>2.208</v>
      </c>
      <c r="I319" s="255"/>
      <c r="J319" s="256">
        <f>ROUND(I319*H319,2)</f>
        <v>0</v>
      </c>
      <c r="K319" s="252" t="s">
        <v>191</v>
      </c>
      <c r="L319" s="43"/>
      <c r="M319" s="257" t="s">
        <v>1</v>
      </c>
      <c r="N319" s="258" t="s">
        <v>49</v>
      </c>
      <c r="O319" s="93"/>
      <c r="P319" s="259">
        <f>O319*H319</f>
        <v>0</v>
      </c>
      <c r="Q319" s="259">
        <v>0.02963</v>
      </c>
      <c r="R319" s="259">
        <f>Q319*H319</f>
        <v>0.06542304</v>
      </c>
      <c r="S319" s="259">
        <v>0</v>
      </c>
      <c r="T319" s="260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61" t="s">
        <v>268</v>
      </c>
      <c r="AT319" s="261" t="s">
        <v>187</v>
      </c>
      <c r="AU319" s="261" t="s">
        <v>93</v>
      </c>
      <c r="AY319" s="17" t="s">
        <v>185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7" t="s">
        <v>91</v>
      </c>
      <c r="BK319" s="154">
        <f>ROUND(I319*H319,2)</f>
        <v>0</v>
      </c>
      <c r="BL319" s="17" t="s">
        <v>268</v>
      </c>
      <c r="BM319" s="261" t="s">
        <v>509</v>
      </c>
    </row>
    <row r="320" spans="1:51" s="13" customFormat="1" ht="12">
      <c r="A320" s="13"/>
      <c r="B320" s="262"/>
      <c r="C320" s="263"/>
      <c r="D320" s="264" t="s">
        <v>194</v>
      </c>
      <c r="E320" s="265" t="s">
        <v>1</v>
      </c>
      <c r="F320" s="266" t="s">
        <v>510</v>
      </c>
      <c r="G320" s="263"/>
      <c r="H320" s="267">
        <v>2.208</v>
      </c>
      <c r="I320" s="268"/>
      <c r="J320" s="263"/>
      <c r="K320" s="263"/>
      <c r="L320" s="269"/>
      <c r="M320" s="270"/>
      <c r="N320" s="271"/>
      <c r="O320" s="271"/>
      <c r="P320" s="271"/>
      <c r="Q320" s="271"/>
      <c r="R320" s="271"/>
      <c r="S320" s="271"/>
      <c r="T320" s="27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3" t="s">
        <v>194</v>
      </c>
      <c r="AU320" s="273" t="s">
        <v>93</v>
      </c>
      <c r="AV320" s="13" t="s">
        <v>93</v>
      </c>
      <c r="AW320" s="13" t="s">
        <v>37</v>
      </c>
      <c r="AX320" s="13" t="s">
        <v>84</v>
      </c>
      <c r="AY320" s="273" t="s">
        <v>185</v>
      </c>
    </row>
    <row r="321" spans="1:51" s="14" customFormat="1" ht="12">
      <c r="A321" s="14"/>
      <c r="B321" s="274"/>
      <c r="C321" s="275"/>
      <c r="D321" s="264" t="s">
        <v>194</v>
      </c>
      <c r="E321" s="276" t="s">
        <v>1</v>
      </c>
      <c r="F321" s="277" t="s">
        <v>240</v>
      </c>
      <c r="G321" s="275"/>
      <c r="H321" s="278">
        <v>2.208</v>
      </c>
      <c r="I321" s="279"/>
      <c r="J321" s="275"/>
      <c r="K321" s="275"/>
      <c r="L321" s="280"/>
      <c r="M321" s="281"/>
      <c r="N321" s="282"/>
      <c r="O321" s="282"/>
      <c r="P321" s="282"/>
      <c r="Q321" s="282"/>
      <c r="R321" s="282"/>
      <c r="S321" s="282"/>
      <c r="T321" s="28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4" t="s">
        <v>194</v>
      </c>
      <c r="AU321" s="284" t="s">
        <v>93</v>
      </c>
      <c r="AV321" s="14" t="s">
        <v>192</v>
      </c>
      <c r="AW321" s="14" t="s">
        <v>37</v>
      </c>
      <c r="AX321" s="14" t="s">
        <v>91</v>
      </c>
      <c r="AY321" s="284" t="s">
        <v>185</v>
      </c>
    </row>
    <row r="322" spans="1:65" s="2" customFormat="1" ht="24.15" customHeight="1">
      <c r="A322" s="40"/>
      <c r="B322" s="41"/>
      <c r="C322" s="250" t="s">
        <v>511</v>
      </c>
      <c r="D322" s="250" t="s">
        <v>187</v>
      </c>
      <c r="E322" s="251" t="s">
        <v>512</v>
      </c>
      <c r="F322" s="252" t="s">
        <v>513</v>
      </c>
      <c r="G322" s="253" t="s">
        <v>203</v>
      </c>
      <c r="H322" s="254">
        <v>2.208</v>
      </c>
      <c r="I322" s="255"/>
      <c r="J322" s="256">
        <f>ROUND(I322*H322,2)</f>
        <v>0</v>
      </c>
      <c r="K322" s="252" t="s">
        <v>191</v>
      </c>
      <c r="L322" s="43"/>
      <c r="M322" s="257" t="s">
        <v>1</v>
      </c>
      <c r="N322" s="258" t="s">
        <v>49</v>
      </c>
      <c r="O322" s="93"/>
      <c r="P322" s="259">
        <f>O322*H322</f>
        <v>0</v>
      </c>
      <c r="Q322" s="259">
        <v>0</v>
      </c>
      <c r="R322" s="259">
        <f>Q322*H322</f>
        <v>0</v>
      </c>
      <c r="S322" s="259">
        <v>0</v>
      </c>
      <c r="T322" s="260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61" t="s">
        <v>268</v>
      </c>
      <c r="AT322" s="261" t="s">
        <v>187</v>
      </c>
      <c r="AU322" s="261" t="s">
        <v>93</v>
      </c>
      <c r="AY322" s="17" t="s">
        <v>185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7" t="s">
        <v>91</v>
      </c>
      <c r="BK322" s="154">
        <f>ROUND(I322*H322,2)</f>
        <v>0</v>
      </c>
      <c r="BL322" s="17" t="s">
        <v>268</v>
      </c>
      <c r="BM322" s="261" t="s">
        <v>514</v>
      </c>
    </row>
    <row r="323" spans="1:51" s="13" customFormat="1" ht="12">
      <c r="A323" s="13"/>
      <c r="B323" s="262"/>
      <c r="C323" s="263"/>
      <c r="D323" s="264" t="s">
        <v>194</v>
      </c>
      <c r="E323" s="265" t="s">
        <v>1</v>
      </c>
      <c r="F323" s="266" t="s">
        <v>515</v>
      </c>
      <c r="G323" s="263"/>
      <c r="H323" s="267">
        <v>2.208</v>
      </c>
      <c r="I323" s="268"/>
      <c r="J323" s="263"/>
      <c r="K323" s="263"/>
      <c r="L323" s="269"/>
      <c r="M323" s="270"/>
      <c r="N323" s="271"/>
      <c r="O323" s="271"/>
      <c r="P323" s="271"/>
      <c r="Q323" s="271"/>
      <c r="R323" s="271"/>
      <c r="S323" s="271"/>
      <c r="T323" s="27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73" t="s">
        <v>194</v>
      </c>
      <c r="AU323" s="273" t="s">
        <v>93</v>
      </c>
      <c r="AV323" s="13" t="s">
        <v>93</v>
      </c>
      <c r="AW323" s="13" t="s">
        <v>37</v>
      </c>
      <c r="AX323" s="13" t="s">
        <v>91</v>
      </c>
      <c r="AY323" s="273" t="s">
        <v>185</v>
      </c>
    </row>
    <row r="324" spans="1:65" s="2" customFormat="1" ht="33" customHeight="1">
      <c r="A324" s="40"/>
      <c r="B324" s="41"/>
      <c r="C324" s="250" t="s">
        <v>516</v>
      </c>
      <c r="D324" s="250" t="s">
        <v>187</v>
      </c>
      <c r="E324" s="251" t="s">
        <v>517</v>
      </c>
      <c r="F324" s="252" t="s">
        <v>518</v>
      </c>
      <c r="G324" s="253" t="s">
        <v>203</v>
      </c>
      <c r="H324" s="254">
        <v>18.55</v>
      </c>
      <c r="I324" s="255"/>
      <c r="J324" s="256">
        <f>ROUND(I324*H324,2)</f>
        <v>0</v>
      </c>
      <c r="K324" s="252" t="s">
        <v>213</v>
      </c>
      <c r="L324" s="43"/>
      <c r="M324" s="257" t="s">
        <v>1</v>
      </c>
      <c r="N324" s="258" t="s">
        <v>49</v>
      </c>
      <c r="O324" s="93"/>
      <c r="P324" s="259">
        <f>O324*H324</f>
        <v>0</v>
      </c>
      <c r="Q324" s="259">
        <v>0</v>
      </c>
      <c r="R324" s="259">
        <f>Q324*H324</f>
        <v>0</v>
      </c>
      <c r="S324" s="259">
        <v>0.01834</v>
      </c>
      <c r="T324" s="260">
        <f>S324*H324</f>
        <v>0.340207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61" t="s">
        <v>268</v>
      </c>
      <c r="AT324" s="261" t="s">
        <v>187</v>
      </c>
      <c r="AU324" s="261" t="s">
        <v>93</v>
      </c>
      <c r="AY324" s="17" t="s">
        <v>185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7" t="s">
        <v>91</v>
      </c>
      <c r="BK324" s="154">
        <f>ROUND(I324*H324,2)</f>
        <v>0</v>
      </c>
      <c r="BL324" s="17" t="s">
        <v>268</v>
      </c>
      <c r="BM324" s="261" t="s">
        <v>519</v>
      </c>
    </row>
    <row r="325" spans="1:51" s="13" customFormat="1" ht="12">
      <c r="A325" s="13"/>
      <c r="B325" s="262"/>
      <c r="C325" s="263"/>
      <c r="D325" s="264" t="s">
        <v>194</v>
      </c>
      <c r="E325" s="265" t="s">
        <v>1</v>
      </c>
      <c r="F325" s="266" t="s">
        <v>500</v>
      </c>
      <c r="G325" s="263"/>
      <c r="H325" s="267">
        <v>18.55</v>
      </c>
      <c r="I325" s="268"/>
      <c r="J325" s="263"/>
      <c r="K325" s="263"/>
      <c r="L325" s="269"/>
      <c r="M325" s="270"/>
      <c r="N325" s="271"/>
      <c r="O325" s="271"/>
      <c r="P325" s="271"/>
      <c r="Q325" s="271"/>
      <c r="R325" s="271"/>
      <c r="S325" s="271"/>
      <c r="T325" s="27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3" t="s">
        <v>194</v>
      </c>
      <c r="AU325" s="273" t="s">
        <v>93</v>
      </c>
      <c r="AV325" s="13" t="s">
        <v>93</v>
      </c>
      <c r="AW325" s="13" t="s">
        <v>37</v>
      </c>
      <c r="AX325" s="13" t="s">
        <v>91</v>
      </c>
      <c r="AY325" s="273" t="s">
        <v>185</v>
      </c>
    </row>
    <row r="326" spans="1:65" s="2" customFormat="1" ht="24.15" customHeight="1">
      <c r="A326" s="40"/>
      <c r="B326" s="41"/>
      <c r="C326" s="250" t="s">
        <v>520</v>
      </c>
      <c r="D326" s="250" t="s">
        <v>187</v>
      </c>
      <c r="E326" s="251" t="s">
        <v>521</v>
      </c>
      <c r="F326" s="252" t="s">
        <v>522</v>
      </c>
      <c r="G326" s="253" t="s">
        <v>203</v>
      </c>
      <c r="H326" s="254">
        <v>25.7</v>
      </c>
      <c r="I326" s="255"/>
      <c r="J326" s="256">
        <f>ROUND(I326*H326,2)</f>
        <v>0</v>
      </c>
      <c r="K326" s="252" t="s">
        <v>191</v>
      </c>
      <c r="L326" s="43"/>
      <c r="M326" s="257" t="s">
        <v>1</v>
      </c>
      <c r="N326" s="258" t="s">
        <v>49</v>
      </c>
      <c r="O326" s="93"/>
      <c r="P326" s="259">
        <f>O326*H326</f>
        <v>0</v>
      </c>
      <c r="Q326" s="259">
        <v>0.02487</v>
      </c>
      <c r="R326" s="259">
        <f>Q326*H326</f>
        <v>0.6391589999999999</v>
      </c>
      <c r="S326" s="259">
        <v>0</v>
      </c>
      <c r="T326" s="26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61" t="s">
        <v>268</v>
      </c>
      <c r="AT326" s="261" t="s">
        <v>187</v>
      </c>
      <c r="AU326" s="261" t="s">
        <v>93</v>
      </c>
      <c r="AY326" s="17" t="s">
        <v>185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7" t="s">
        <v>91</v>
      </c>
      <c r="BK326" s="154">
        <f>ROUND(I326*H326,2)</f>
        <v>0</v>
      </c>
      <c r="BL326" s="17" t="s">
        <v>268</v>
      </c>
      <c r="BM326" s="261" t="s">
        <v>523</v>
      </c>
    </row>
    <row r="327" spans="1:51" s="13" customFormat="1" ht="12">
      <c r="A327" s="13"/>
      <c r="B327" s="262"/>
      <c r="C327" s="263"/>
      <c r="D327" s="264" t="s">
        <v>194</v>
      </c>
      <c r="E327" s="265" t="s">
        <v>1</v>
      </c>
      <c r="F327" s="266" t="s">
        <v>524</v>
      </c>
      <c r="G327" s="263"/>
      <c r="H327" s="267">
        <v>25.7</v>
      </c>
      <c r="I327" s="268"/>
      <c r="J327" s="263"/>
      <c r="K327" s="263"/>
      <c r="L327" s="269"/>
      <c r="M327" s="270"/>
      <c r="N327" s="271"/>
      <c r="O327" s="271"/>
      <c r="P327" s="271"/>
      <c r="Q327" s="271"/>
      <c r="R327" s="271"/>
      <c r="S327" s="271"/>
      <c r="T327" s="27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3" t="s">
        <v>194</v>
      </c>
      <c r="AU327" s="273" t="s">
        <v>93</v>
      </c>
      <c r="AV327" s="13" t="s">
        <v>93</v>
      </c>
      <c r="AW327" s="13" t="s">
        <v>37</v>
      </c>
      <c r="AX327" s="13" t="s">
        <v>91</v>
      </c>
      <c r="AY327" s="273" t="s">
        <v>185</v>
      </c>
    </row>
    <row r="328" spans="1:65" s="2" customFormat="1" ht="21.75" customHeight="1">
      <c r="A328" s="40"/>
      <c r="B328" s="41"/>
      <c r="C328" s="250" t="s">
        <v>525</v>
      </c>
      <c r="D328" s="250" t="s">
        <v>187</v>
      </c>
      <c r="E328" s="251" t="s">
        <v>526</v>
      </c>
      <c r="F328" s="252" t="s">
        <v>527</v>
      </c>
      <c r="G328" s="253" t="s">
        <v>203</v>
      </c>
      <c r="H328" s="254">
        <v>2.1</v>
      </c>
      <c r="I328" s="255"/>
      <c r="J328" s="256">
        <f>ROUND(I328*H328,2)</f>
        <v>0</v>
      </c>
      <c r="K328" s="252" t="s">
        <v>191</v>
      </c>
      <c r="L328" s="43"/>
      <c r="M328" s="257" t="s">
        <v>1</v>
      </c>
      <c r="N328" s="258" t="s">
        <v>49</v>
      </c>
      <c r="O328" s="93"/>
      <c r="P328" s="259">
        <f>O328*H328</f>
        <v>0</v>
      </c>
      <c r="Q328" s="259">
        <v>0</v>
      </c>
      <c r="R328" s="259">
        <f>Q328*H328</f>
        <v>0</v>
      </c>
      <c r="S328" s="259">
        <v>0</v>
      </c>
      <c r="T328" s="260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61" t="s">
        <v>268</v>
      </c>
      <c r="AT328" s="261" t="s">
        <v>187</v>
      </c>
      <c r="AU328" s="261" t="s">
        <v>93</v>
      </c>
      <c r="AY328" s="17" t="s">
        <v>185</v>
      </c>
      <c r="BE328" s="154">
        <f>IF(N328="základní",J328,0)</f>
        <v>0</v>
      </c>
      <c r="BF328" s="154">
        <f>IF(N328="snížená",J328,0)</f>
        <v>0</v>
      </c>
      <c r="BG328" s="154">
        <f>IF(N328="zákl. přenesená",J328,0)</f>
        <v>0</v>
      </c>
      <c r="BH328" s="154">
        <f>IF(N328="sníž. přenesená",J328,0)</f>
        <v>0</v>
      </c>
      <c r="BI328" s="154">
        <f>IF(N328="nulová",J328,0)</f>
        <v>0</v>
      </c>
      <c r="BJ328" s="17" t="s">
        <v>91</v>
      </c>
      <c r="BK328" s="154">
        <f>ROUND(I328*H328,2)</f>
        <v>0</v>
      </c>
      <c r="BL328" s="17" t="s">
        <v>268</v>
      </c>
      <c r="BM328" s="261" t="s">
        <v>528</v>
      </c>
    </row>
    <row r="329" spans="1:51" s="13" customFormat="1" ht="12">
      <c r="A329" s="13"/>
      <c r="B329" s="262"/>
      <c r="C329" s="263"/>
      <c r="D329" s="264" t="s">
        <v>194</v>
      </c>
      <c r="E329" s="265" t="s">
        <v>1</v>
      </c>
      <c r="F329" s="266" t="s">
        <v>529</v>
      </c>
      <c r="G329" s="263"/>
      <c r="H329" s="267">
        <v>2.1</v>
      </c>
      <c r="I329" s="268"/>
      <c r="J329" s="263"/>
      <c r="K329" s="263"/>
      <c r="L329" s="269"/>
      <c r="M329" s="270"/>
      <c r="N329" s="271"/>
      <c r="O329" s="271"/>
      <c r="P329" s="271"/>
      <c r="Q329" s="271"/>
      <c r="R329" s="271"/>
      <c r="S329" s="271"/>
      <c r="T329" s="27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3" t="s">
        <v>194</v>
      </c>
      <c r="AU329" s="273" t="s">
        <v>93</v>
      </c>
      <c r="AV329" s="13" t="s">
        <v>93</v>
      </c>
      <c r="AW329" s="13" t="s">
        <v>37</v>
      </c>
      <c r="AX329" s="13" t="s">
        <v>91</v>
      </c>
      <c r="AY329" s="273" t="s">
        <v>185</v>
      </c>
    </row>
    <row r="330" spans="1:65" s="2" customFormat="1" ht="16.5" customHeight="1">
      <c r="A330" s="40"/>
      <c r="B330" s="41"/>
      <c r="C330" s="250" t="s">
        <v>530</v>
      </c>
      <c r="D330" s="250" t="s">
        <v>187</v>
      </c>
      <c r="E330" s="251" t="s">
        <v>531</v>
      </c>
      <c r="F330" s="252" t="s">
        <v>532</v>
      </c>
      <c r="G330" s="253" t="s">
        <v>225</v>
      </c>
      <c r="H330" s="254">
        <v>1</v>
      </c>
      <c r="I330" s="255"/>
      <c r="J330" s="256">
        <f>ROUND(I330*H330,2)</f>
        <v>0</v>
      </c>
      <c r="K330" s="252" t="s">
        <v>191</v>
      </c>
      <c r="L330" s="43"/>
      <c r="M330" s="257" t="s">
        <v>1</v>
      </c>
      <c r="N330" s="258" t="s">
        <v>49</v>
      </c>
      <c r="O330" s="93"/>
      <c r="P330" s="259">
        <f>O330*H330</f>
        <v>0</v>
      </c>
      <c r="Q330" s="259">
        <v>1E-05</v>
      </c>
      <c r="R330" s="259">
        <f>Q330*H330</f>
        <v>1E-05</v>
      </c>
      <c r="S330" s="259">
        <v>0</v>
      </c>
      <c r="T330" s="260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61" t="s">
        <v>268</v>
      </c>
      <c r="AT330" s="261" t="s">
        <v>187</v>
      </c>
      <c r="AU330" s="261" t="s">
        <v>93</v>
      </c>
      <c r="AY330" s="17" t="s">
        <v>185</v>
      </c>
      <c r="BE330" s="154">
        <f>IF(N330="základní",J330,0)</f>
        <v>0</v>
      </c>
      <c r="BF330" s="154">
        <f>IF(N330="snížená",J330,0)</f>
        <v>0</v>
      </c>
      <c r="BG330" s="154">
        <f>IF(N330="zákl. přenesená",J330,0)</f>
        <v>0</v>
      </c>
      <c r="BH330" s="154">
        <f>IF(N330="sníž. přenesená",J330,0)</f>
        <v>0</v>
      </c>
      <c r="BI330" s="154">
        <f>IF(N330="nulová",J330,0)</f>
        <v>0</v>
      </c>
      <c r="BJ330" s="17" t="s">
        <v>91</v>
      </c>
      <c r="BK330" s="154">
        <f>ROUND(I330*H330,2)</f>
        <v>0</v>
      </c>
      <c r="BL330" s="17" t="s">
        <v>268</v>
      </c>
      <c r="BM330" s="261" t="s">
        <v>533</v>
      </c>
    </row>
    <row r="331" spans="1:51" s="13" customFormat="1" ht="12">
      <c r="A331" s="13"/>
      <c r="B331" s="262"/>
      <c r="C331" s="263"/>
      <c r="D331" s="264" t="s">
        <v>194</v>
      </c>
      <c r="E331" s="265" t="s">
        <v>1</v>
      </c>
      <c r="F331" s="266" t="s">
        <v>534</v>
      </c>
      <c r="G331" s="263"/>
      <c r="H331" s="267">
        <v>1</v>
      </c>
      <c r="I331" s="268"/>
      <c r="J331" s="263"/>
      <c r="K331" s="263"/>
      <c r="L331" s="269"/>
      <c r="M331" s="270"/>
      <c r="N331" s="271"/>
      <c r="O331" s="271"/>
      <c r="P331" s="271"/>
      <c r="Q331" s="271"/>
      <c r="R331" s="271"/>
      <c r="S331" s="271"/>
      <c r="T331" s="27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3" t="s">
        <v>194</v>
      </c>
      <c r="AU331" s="273" t="s">
        <v>93</v>
      </c>
      <c r="AV331" s="13" t="s">
        <v>93</v>
      </c>
      <c r="AW331" s="13" t="s">
        <v>37</v>
      </c>
      <c r="AX331" s="13" t="s">
        <v>91</v>
      </c>
      <c r="AY331" s="273" t="s">
        <v>185</v>
      </c>
    </row>
    <row r="332" spans="1:65" s="2" customFormat="1" ht="24.15" customHeight="1">
      <c r="A332" s="40"/>
      <c r="B332" s="41"/>
      <c r="C332" s="296" t="s">
        <v>535</v>
      </c>
      <c r="D332" s="296" t="s">
        <v>282</v>
      </c>
      <c r="E332" s="297" t="s">
        <v>536</v>
      </c>
      <c r="F332" s="298" t="s">
        <v>537</v>
      </c>
      <c r="G332" s="299" t="s">
        <v>225</v>
      </c>
      <c r="H332" s="300">
        <v>1</v>
      </c>
      <c r="I332" s="301"/>
      <c r="J332" s="302">
        <f>ROUND(I332*H332,2)</f>
        <v>0</v>
      </c>
      <c r="K332" s="298" t="s">
        <v>191</v>
      </c>
      <c r="L332" s="303"/>
      <c r="M332" s="304" t="s">
        <v>1</v>
      </c>
      <c r="N332" s="305" t="s">
        <v>49</v>
      </c>
      <c r="O332" s="93"/>
      <c r="P332" s="259">
        <f>O332*H332</f>
        <v>0</v>
      </c>
      <c r="Q332" s="259">
        <v>0.0025</v>
      </c>
      <c r="R332" s="259">
        <f>Q332*H332</f>
        <v>0.0025</v>
      </c>
      <c r="S332" s="259">
        <v>0</v>
      </c>
      <c r="T332" s="26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61" t="s">
        <v>353</v>
      </c>
      <c r="AT332" s="261" t="s">
        <v>282</v>
      </c>
      <c r="AU332" s="261" t="s">
        <v>93</v>
      </c>
      <c r="AY332" s="17" t="s">
        <v>185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7" t="s">
        <v>91</v>
      </c>
      <c r="BK332" s="154">
        <f>ROUND(I332*H332,2)</f>
        <v>0</v>
      </c>
      <c r="BL332" s="17" t="s">
        <v>268</v>
      </c>
      <c r="BM332" s="261" t="s">
        <v>538</v>
      </c>
    </row>
    <row r="333" spans="1:65" s="2" customFormat="1" ht="16.5" customHeight="1">
      <c r="A333" s="40"/>
      <c r="B333" s="41"/>
      <c r="C333" s="250" t="s">
        <v>539</v>
      </c>
      <c r="D333" s="250" t="s">
        <v>187</v>
      </c>
      <c r="E333" s="251" t="s">
        <v>540</v>
      </c>
      <c r="F333" s="252" t="s">
        <v>541</v>
      </c>
      <c r="G333" s="253" t="s">
        <v>225</v>
      </c>
      <c r="H333" s="254">
        <v>2</v>
      </c>
      <c r="I333" s="255"/>
      <c r="J333" s="256">
        <f>ROUND(I333*H333,2)</f>
        <v>0</v>
      </c>
      <c r="K333" s="252" t="s">
        <v>191</v>
      </c>
      <c r="L333" s="43"/>
      <c r="M333" s="257" t="s">
        <v>1</v>
      </c>
      <c r="N333" s="258" t="s">
        <v>49</v>
      </c>
      <c r="O333" s="93"/>
      <c r="P333" s="259">
        <f>O333*H333</f>
        <v>0</v>
      </c>
      <c r="Q333" s="259">
        <v>0.00022</v>
      </c>
      <c r="R333" s="259">
        <f>Q333*H333</f>
        <v>0.00044</v>
      </c>
      <c r="S333" s="259">
        <v>0</v>
      </c>
      <c r="T333" s="260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61" t="s">
        <v>268</v>
      </c>
      <c r="AT333" s="261" t="s">
        <v>187</v>
      </c>
      <c r="AU333" s="261" t="s">
        <v>93</v>
      </c>
      <c r="AY333" s="17" t="s">
        <v>185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7" t="s">
        <v>91</v>
      </c>
      <c r="BK333" s="154">
        <f>ROUND(I333*H333,2)</f>
        <v>0</v>
      </c>
      <c r="BL333" s="17" t="s">
        <v>268</v>
      </c>
      <c r="BM333" s="261" t="s">
        <v>542</v>
      </c>
    </row>
    <row r="334" spans="1:51" s="13" customFormat="1" ht="12">
      <c r="A334" s="13"/>
      <c r="B334" s="262"/>
      <c r="C334" s="263"/>
      <c r="D334" s="264" t="s">
        <v>194</v>
      </c>
      <c r="E334" s="265" t="s">
        <v>1</v>
      </c>
      <c r="F334" s="266" t="s">
        <v>543</v>
      </c>
      <c r="G334" s="263"/>
      <c r="H334" s="267">
        <v>1</v>
      </c>
      <c r="I334" s="268"/>
      <c r="J334" s="263"/>
      <c r="K334" s="263"/>
      <c r="L334" s="269"/>
      <c r="M334" s="270"/>
      <c r="N334" s="271"/>
      <c r="O334" s="271"/>
      <c r="P334" s="271"/>
      <c r="Q334" s="271"/>
      <c r="R334" s="271"/>
      <c r="S334" s="271"/>
      <c r="T334" s="27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3" t="s">
        <v>194</v>
      </c>
      <c r="AU334" s="273" t="s">
        <v>93</v>
      </c>
      <c r="AV334" s="13" t="s">
        <v>93</v>
      </c>
      <c r="AW334" s="13" t="s">
        <v>37</v>
      </c>
      <c r="AX334" s="13" t="s">
        <v>84</v>
      </c>
      <c r="AY334" s="273" t="s">
        <v>185</v>
      </c>
    </row>
    <row r="335" spans="1:51" s="13" customFormat="1" ht="12">
      <c r="A335" s="13"/>
      <c r="B335" s="262"/>
      <c r="C335" s="263"/>
      <c r="D335" s="264" t="s">
        <v>194</v>
      </c>
      <c r="E335" s="265" t="s">
        <v>1</v>
      </c>
      <c r="F335" s="266" t="s">
        <v>544</v>
      </c>
      <c r="G335" s="263"/>
      <c r="H335" s="267">
        <v>1</v>
      </c>
      <c r="I335" s="268"/>
      <c r="J335" s="263"/>
      <c r="K335" s="263"/>
      <c r="L335" s="269"/>
      <c r="M335" s="270"/>
      <c r="N335" s="271"/>
      <c r="O335" s="271"/>
      <c r="P335" s="271"/>
      <c r="Q335" s="271"/>
      <c r="R335" s="271"/>
      <c r="S335" s="271"/>
      <c r="T335" s="27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3" t="s">
        <v>194</v>
      </c>
      <c r="AU335" s="273" t="s">
        <v>93</v>
      </c>
      <c r="AV335" s="13" t="s">
        <v>93</v>
      </c>
      <c r="AW335" s="13" t="s">
        <v>37</v>
      </c>
      <c r="AX335" s="13" t="s">
        <v>84</v>
      </c>
      <c r="AY335" s="273" t="s">
        <v>185</v>
      </c>
    </row>
    <row r="336" spans="1:51" s="14" customFormat="1" ht="12">
      <c r="A336" s="14"/>
      <c r="B336" s="274"/>
      <c r="C336" s="275"/>
      <c r="D336" s="264" t="s">
        <v>194</v>
      </c>
      <c r="E336" s="276" t="s">
        <v>1</v>
      </c>
      <c r="F336" s="277" t="s">
        <v>240</v>
      </c>
      <c r="G336" s="275"/>
      <c r="H336" s="278">
        <v>2</v>
      </c>
      <c r="I336" s="279"/>
      <c r="J336" s="275"/>
      <c r="K336" s="275"/>
      <c r="L336" s="280"/>
      <c r="M336" s="281"/>
      <c r="N336" s="282"/>
      <c r="O336" s="282"/>
      <c r="P336" s="282"/>
      <c r="Q336" s="282"/>
      <c r="R336" s="282"/>
      <c r="S336" s="282"/>
      <c r="T336" s="28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4" t="s">
        <v>194</v>
      </c>
      <c r="AU336" s="284" t="s">
        <v>93</v>
      </c>
      <c r="AV336" s="14" t="s">
        <v>192</v>
      </c>
      <c r="AW336" s="14" t="s">
        <v>37</v>
      </c>
      <c r="AX336" s="14" t="s">
        <v>91</v>
      </c>
      <c r="AY336" s="284" t="s">
        <v>185</v>
      </c>
    </row>
    <row r="337" spans="1:65" s="2" customFormat="1" ht="33" customHeight="1">
      <c r="A337" s="40"/>
      <c r="B337" s="41"/>
      <c r="C337" s="296" t="s">
        <v>545</v>
      </c>
      <c r="D337" s="296" t="s">
        <v>282</v>
      </c>
      <c r="E337" s="297" t="s">
        <v>546</v>
      </c>
      <c r="F337" s="298" t="s">
        <v>547</v>
      </c>
      <c r="G337" s="299" t="s">
        <v>225</v>
      </c>
      <c r="H337" s="300">
        <v>1</v>
      </c>
      <c r="I337" s="301"/>
      <c r="J337" s="302">
        <f>ROUND(I337*H337,2)</f>
        <v>0</v>
      </c>
      <c r="K337" s="298" t="s">
        <v>191</v>
      </c>
      <c r="L337" s="303"/>
      <c r="M337" s="304" t="s">
        <v>1</v>
      </c>
      <c r="N337" s="305" t="s">
        <v>49</v>
      </c>
      <c r="O337" s="93"/>
      <c r="P337" s="259">
        <f>O337*H337</f>
        <v>0</v>
      </c>
      <c r="Q337" s="259">
        <v>0.01521</v>
      </c>
      <c r="R337" s="259">
        <f>Q337*H337</f>
        <v>0.01521</v>
      </c>
      <c r="S337" s="259">
        <v>0</v>
      </c>
      <c r="T337" s="260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61" t="s">
        <v>353</v>
      </c>
      <c r="AT337" s="261" t="s">
        <v>282</v>
      </c>
      <c r="AU337" s="261" t="s">
        <v>93</v>
      </c>
      <c r="AY337" s="17" t="s">
        <v>185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7" t="s">
        <v>91</v>
      </c>
      <c r="BK337" s="154">
        <f>ROUND(I337*H337,2)</f>
        <v>0</v>
      </c>
      <c r="BL337" s="17" t="s">
        <v>268</v>
      </c>
      <c r="BM337" s="261" t="s">
        <v>548</v>
      </c>
    </row>
    <row r="338" spans="1:65" s="2" customFormat="1" ht="33" customHeight="1">
      <c r="A338" s="40"/>
      <c r="B338" s="41"/>
      <c r="C338" s="296" t="s">
        <v>549</v>
      </c>
      <c r="D338" s="296" t="s">
        <v>282</v>
      </c>
      <c r="E338" s="297" t="s">
        <v>550</v>
      </c>
      <c r="F338" s="298" t="s">
        <v>551</v>
      </c>
      <c r="G338" s="299" t="s">
        <v>225</v>
      </c>
      <c r="H338" s="300">
        <v>1</v>
      </c>
      <c r="I338" s="301"/>
      <c r="J338" s="302">
        <f>ROUND(I338*H338,2)</f>
        <v>0</v>
      </c>
      <c r="K338" s="298" t="s">
        <v>213</v>
      </c>
      <c r="L338" s="303"/>
      <c r="M338" s="304" t="s">
        <v>1</v>
      </c>
      <c r="N338" s="305" t="s">
        <v>49</v>
      </c>
      <c r="O338" s="93"/>
      <c r="P338" s="259">
        <f>O338*H338</f>
        <v>0</v>
      </c>
      <c r="Q338" s="259">
        <v>0.01272</v>
      </c>
      <c r="R338" s="259">
        <f>Q338*H338</f>
        <v>0.01272</v>
      </c>
      <c r="S338" s="259">
        <v>0</v>
      </c>
      <c r="T338" s="260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61" t="s">
        <v>353</v>
      </c>
      <c r="AT338" s="261" t="s">
        <v>282</v>
      </c>
      <c r="AU338" s="261" t="s">
        <v>93</v>
      </c>
      <c r="AY338" s="17" t="s">
        <v>185</v>
      </c>
      <c r="BE338" s="154">
        <f>IF(N338="základní",J338,0)</f>
        <v>0</v>
      </c>
      <c r="BF338" s="154">
        <f>IF(N338="snížená",J338,0)</f>
        <v>0</v>
      </c>
      <c r="BG338" s="154">
        <f>IF(N338="zákl. přenesená",J338,0)</f>
        <v>0</v>
      </c>
      <c r="BH338" s="154">
        <f>IF(N338="sníž. přenesená",J338,0)</f>
        <v>0</v>
      </c>
      <c r="BI338" s="154">
        <f>IF(N338="nulová",J338,0)</f>
        <v>0</v>
      </c>
      <c r="BJ338" s="17" t="s">
        <v>91</v>
      </c>
      <c r="BK338" s="154">
        <f>ROUND(I338*H338,2)</f>
        <v>0</v>
      </c>
      <c r="BL338" s="17" t="s">
        <v>268</v>
      </c>
      <c r="BM338" s="261" t="s">
        <v>552</v>
      </c>
    </row>
    <row r="339" spans="1:65" s="2" customFormat="1" ht="24.15" customHeight="1">
      <c r="A339" s="40"/>
      <c r="B339" s="41"/>
      <c r="C339" s="250" t="s">
        <v>553</v>
      </c>
      <c r="D339" s="250" t="s">
        <v>187</v>
      </c>
      <c r="E339" s="251" t="s">
        <v>554</v>
      </c>
      <c r="F339" s="252" t="s">
        <v>555</v>
      </c>
      <c r="G339" s="253" t="s">
        <v>225</v>
      </c>
      <c r="H339" s="254">
        <v>1</v>
      </c>
      <c r="I339" s="255"/>
      <c r="J339" s="256">
        <f>ROUND(I339*H339,2)</f>
        <v>0</v>
      </c>
      <c r="K339" s="252" t="s">
        <v>213</v>
      </c>
      <c r="L339" s="43"/>
      <c r="M339" s="257" t="s">
        <v>1</v>
      </c>
      <c r="N339" s="258" t="s">
        <v>49</v>
      </c>
      <c r="O339" s="93"/>
      <c r="P339" s="259">
        <f>O339*H339</f>
        <v>0</v>
      </c>
      <c r="Q339" s="259">
        <v>0.00528</v>
      </c>
      <c r="R339" s="259">
        <f>Q339*H339</f>
        <v>0.00528</v>
      </c>
      <c r="S339" s="259">
        <v>0</v>
      </c>
      <c r="T339" s="260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61" t="s">
        <v>268</v>
      </c>
      <c r="AT339" s="261" t="s">
        <v>187</v>
      </c>
      <c r="AU339" s="261" t="s">
        <v>93</v>
      </c>
      <c r="AY339" s="17" t="s">
        <v>185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7" t="s">
        <v>91</v>
      </c>
      <c r="BK339" s="154">
        <f>ROUND(I339*H339,2)</f>
        <v>0</v>
      </c>
      <c r="BL339" s="17" t="s">
        <v>268</v>
      </c>
      <c r="BM339" s="261" t="s">
        <v>556</v>
      </c>
    </row>
    <row r="340" spans="1:51" s="13" customFormat="1" ht="12">
      <c r="A340" s="13"/>
      <c r="B340" s="262"/>
      <c r="C340" s="263"/>
      <c r="D340" s="264" t="s">
        <v>194</v>
      </c>
      <c r="E340" s="265" t="s">
        <v>1</v>
      </c>
      <c r="F340" s="266" t="s">
        <v>557</v>
      </c>
      <c r="G340" s="263"/>
      <c r="H340" s="267">
        <v>1</v>
      </c>
      <c r="I340" s="268"/>
      <c r="J340" s="263"/>
      <c r="K340" s="263"/>
      <c r="L340" s="269"/>
      <c r="M340" s="270"/>
      <c r="N340" s="271"/>
      <c r="O340" s="271"/>
      <c r="P340" s="271"/>
      <c r="Q340" s="271"/>
      <c r="R340" s="271"/>
      <c r="S340" s="271"/>
      <c r="T340" s="27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3" t="s">
        <v>194</v>
      </c>
      <c r="AU340" s="273" t="s">
        <v>93</v>
      </c>
      <c r="AV340" s="13" t="s">
        <v>93</v>
      </c>
      <c r="AW340" s="13" t="s">
        <v>37</v>
      </c>
      <c r="AX340" s="13" t="s">
        <v>91</v>
      </c>
      <c r="AY340" s="273" t="s">
        <v>185</v>
      </c>
    </row>
    <row r="341" spans="1:65" s="2" customFormat="1" ht="24.15" customHeight="1">
      <c r="A341" s="40"/>
      <c r="B341" s="41"/>
      <c r="C341" s="250" t="s">
        <v>558</v>
      </c>
      <c r="D341" s="250" t="s">
        <v>187</v>
      </c>
      <c r="E341" s="251" t="s">
        <v>559</v>
      </c>
      <c r="F341" s="252" t="s">
        <v>560</v>
      </c>
      <c r="G341" s="253" t="s">
        <v>225</v>
      </c>
      <c r="H341" s="254">
        <v>1</v>
      </c>
      <c r="I341" s="255"/>
      <c r="J341" s="256">
        <f>ROUND(I341*H341,2)</f>
        <v>0</v>
      </c>
      <c r="K341" s="252" t="s">
        <v>191</v>
      </c>
      <c r="L341" s="43"/>
      <c r="M341" s="257" t="s">
        <v>1</v>
      </c>
      <c r="N341" s="258" t="s">
        <v>49</v>
      </c>
      <c r="O341" s="93"/>
      <c r="P341" s="259">
        <f>O341*H341</f>
        <v>0</v>
      </c>
      <c r="Q341" s="259">
        <v>0.02068</v>
      </c>
      <c r="R341" s="259">
        <f>Q341*H341</f>
        <v>0.02068</v>
      </c>
      <c r="S341" s="259">
        <v>0</v>
      </c>
      <c r="T341" s="260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61" t="s">
        <v>268</v>
      </c>
      <c r="AT341" s="261" t="s">
        <v>187</v>
      </c>
      <c r="AU341" s="261" t="s">
        <v>93</v>
      </c>
      <c r="AY341" s="17" t="s">
        <v>185</v>
      </c>
      <c r="BE341" s="154">
        <f>IF(N341="základní",J341,0)</f>
        <v>0</v>
      </c>
      <c r="BF341" s="154">
        <f>IF(N341="snížená",J341,0)</f>
        <v>0</v>
      </c>
      <c r="BG341" s="154">
        <f>IF(N341="zákl. přenesená",J341,0)</f>
        <v>0</v>
      </c>
      <c r="BH341" s="154">
        <f>IF(N341="sníž. přenesená",J341,0)</f>
        <v>0</v>
      </c>
      <c r="BI341" s="154">
        <f>IF(N341="nulová",J341,0)</f>
        <v>0</v>
      </c>
      <c r="BJ341" s="17" t="s">
        <v>91</v>
      </c>
      <c r="BK341" s="154">
        <f>ROUND(I341*H341,2)</f>
        <v>0</v>
      </c>
      <c r="BL341" s="17" t="s">
        <v>268</v>
      </c>
      <c r="BM341" s="261" t="s">
        <v>561</v>
      </c>
    </row>
    <row r="342" spans="1:51" s="13" customFormat="1" ht="12">
      <c r="A342" s="13"/>
      <c r="B342" s="262"/>
      <c r="C342" s="263"/>
      <c r="D342" s="264" t="s">
        <v>194</v>
      </c>
      <c r="E342" s="265" t="s">
        <v>1</v>
      </c>
      <c r="F342" s="266" t="s">
        <v>562</v>
      </c>
      <c r="G342" s="263"/>
      <c r="H342" s="267">
        <v>1</v>
      </c>
      <c r="I342" s="268"/>
      <c r="J342" s="263"/>
      <c r="K342" s="263"/>
      <c r="L342" s="269"/>
      <c r="M342" s="270"/>
      <c r="N342" s="271"/>
      <c r="O342" s="271"/>
      <c r="P342" s="271"/>
      <c r="Q342" s="271"/>
      <c r="R342" s="271"/>
      <c r="S342" s="271"/>
      <c r="T342" s="27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3" t="s">
        <v>194</v>
      </c>
      <c r="AU342" s="273" t="s">
        <v>93</v>
      </c>
      <c r="AV342" s="13" t="s">
        <v>93</v>
      </c>
      <c r="AW342" s="13" t="s">
        <v>37</v>
      </c>
      <c r="AX342" s="13" t="s">
        <v>91</v>
      </c>
      <c r="AY342" s="273" t="s">
        <v>185</v>
      </c>
    </row>
    <row r="343" spans="1:65" s="2" customFormat="1" ht="24.15" customHeight="1">
      <c r="A343" s="40"/>
      <c r="B343" s="41"/>
      <c r="C343" s="250" t="s">
        <v>563</v>
      </c>
      <c r="D343" s="250" t="s">
        <v>187</v>
      </c>
      <c r="E343" s="251" t="s">
        <v>564</v>
      </c>
      <c r="F343" s="252" t="s">
        <v>565</v>
      </c>
      <c r="G343" s="253" t="s">
        <v>225</v>
      </c>
      <c r="H343" s="254">
        <v>1</v>
      </c>
      <c r="I343" s="255"/>
      <c r="J343" s="256">
        <f>ROUND(I343*H343,2)</f>
        <v>0</v>
      </c>
      <c r="K343" s="252" t="s">
        <v>191</v>
      </c>
      <c r="L343" s="43"/>
      <c r="M343" s="257" t="s">
        <v>1</v>
      </c>
      <c r="N343" s="258" t="s">
        <v>49</v>
      </c>
      <c r="O343" s="93"/>
      <c r="P343" s="259">
        <f>O343*H343</f>
        <v>0</v>
      </c>
      <c r="Q343" s="259">
        <v>0</v>
      </c>
      <c r="R343" s="259">
        <f>Q343*H343</f>
        <v>0</v>
      </c>
      <c r="S343" s="259">
        <v>0.0169</v>
      </c>
      <c r="T343" s="260">
        <f>S343*H343</f>
        <v>0.0169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61" t="s">
        <v>268</v>
      </c>
      <c r="AT343" s="261" t="s">
        <v>187</v>
      </c>
      <c r="AU343" s="261" t="s">
        <v>93</v>
      </c>
      <c r="AY343" s="17" t="s">
        <v>185</v>
      </c>
      <c r="BE343" s="154">
        <f>IF(N343="základní",J343,0)</f>
        <v>0</v>
      </c>
      <c r="BF343" s="154">
        <f>IF(N343="snížená",J343,0)</f>
        <v>0</v>
      </c>
      <c r="BG343" s="154">
        <f>IF(N343="zákl. přenesená",J343,0)</f>
        <v>0</v>
      </c>
      <c r="BH343" s="154">
        <f>IF(N343="sníž. přenesená",J343,0)</f>
        <v>0</v>
      </c>
      <c r="BI343" s="154">
        <f>IF(N343="nulová",J343,0)</f>
        <v>0</v>
      </c>
      <c r="BJ343" s="17" t="s">
        <v>91</v>
      </c>
      <c r="BK343" s="154">
        <f>ROUND(I343*H343,2)</f>
        <v>0</v>
      </c>
      <c r="BL343" s="17" t="s">
        <v>268</v>
      </c>
      <c r="BM343" s="261" t="s">
        <v>566</v>
      </c>
    </row>
    <row r="344" spans="1:51" s="13" customFormat="1" ht="12">
      <c r="A344" s="13"/>
      <c r="B344" s="262"/>
      <c r="C344" s="263"/>
      <c r="D344" s="264" t="s">
        <v>194</v>
      </c>
      <c r="E344" s="265" t="s">
        <v>1</v>
      </c>
      <c r="F344" s="266" t="s">
        <v>567</v>
      </c>
      <c r="G344" s="263"/>
      <c r="H344" s="267">
        <v>1</v>
      </c>
      <c r="I344" s="268"/>
      <c r="J344" s="263"/>
      <c r="K344" s="263"/>
      <c r="L344" s="269"/>
      <c r="M344" s="270"/>
      <c r="N344" s="271"/>
      <c r="O344" s="271"/>
      <c r="P344" s="271"/>
      <c r="Q344" s="271"/>
      <c r="R344" s="271"/>
      <c r="S344" s="271"/>
      <c r="T344" s="27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3" t="s">
        <v>194</v>
      </c>
      <c r="AU344" s="273" t="s">
        <v>93</v>
      </c>
      <c r="AV344" s="13" t="s">
        <v>93</v>
      </c>
      <c r="AW344" s="13" t="s">
        <v>37</v>
      </c>
      <c r="AX344" s="13" t="s">
        <v>91</v>
      </c>
      <c r="AY344" s="273" t="s">
        <v>185</v>
      </c>
    </row>
    <row r="345" spans="1:65" s="2" customFormat="1" ht="21.75" customHeight="1">
      <c r="A345" s="40"/>
      <c r="B345" s="41"/>
      <c r="C345" s="250" t="s">
        <v>568</v>
      </c>
      <c r="D345" s="250" t="s">
        <v>187</v>
      </c>
      <c r="E345" s="251" t="s">
        <v>569</v>
      </c>
      <c r="F345" s="252" t="s">
        <v>570</v>
      </c>
      <c r="G345" s="253" t="s">
        <v>276</v>
      </c>
      <c r="H345" s="254">
        <v>9.88</v>
      </c>
      <c r="I345" s="255"/>
      <c r="J345" s="256">
        <f>ROUND(I345*H345,2)</f>
        <v>0</v>
      </c>
      <c r="K345" s="252" t="s">
        <v>191</v>
      </c>
      <c r="L345" s="43"/>
      <c r="M345" s="257" t="s">
        <v>1</v>
      </c>
      <c r="N345" s="258" t="s">
        <v>49</v>
      </c>
      <c r="O345" s="93"/>
      <c r="P345" s="259">
        <f>O345*H345</f>
        <v>0</v>
      </c>
      <c r="Q345" s="259">
        <v>0.00278</v>
      </c>
      <c r="R345" s="259">
        <f>Q345*H345</f>
        <v>0.027466400000000002</v>
      </c>
      <c r="S345" s="259">
        <v>0</v>
      </c>
      <c r="T345" s="260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61" t="s">
        <v>268</v>
      </c>
      <c r="AT345" s="261" t="s">
        <v>187</v>
      </c>
      <c r="AU345" s="261" t="s">
        <v>93</v>
      </c>
      <c r="AY345" s="17" t="s">
        <v>185</v>
      </c>
      <c r="BE345" s="154">
        <f>IF(N345="základní",J345,0)</f>
        <v>0</v>
      </c>
      <c r="BF345" s="154">
        <f>IF(N345="snížená",J345,0)</f>
        <v>0</v>
      </c>
      <c r="BG345" s="154">
        <f>IF(N345="zákl. přenesená",J345,0)</f>
        <v>0</v>
      </c>
      <c r="BH345" s="154">
        <f>IF(N345="sníž. přenesená",J345,0)</f>
        <v>0</v>
      </c>
      <c r="BI345" s="154">
        <f>IF(N345="nulová",J345,0)</f>
        <v>0</v>
      </c>
      <c r="BJ345" s="17" t="s">
        <v>91</v>
      </c>
      <c r="BK345" s="154">
        <f>ROUND(I345*H345,2)</f>
        <v>0</v>
      </c>
      <c r="BL345" s="17" t="s">
        <v>268</v>
      </c>
      <c r="BM345" s="261" t="s">
        <v>571</v>
      </c>
    </row>
    <row r="346" spans="1:51" s="13" customFormat="1" ht="12">
      <c r="A346" s="13"/>
      <c r="B346" s="262"/>
      <c r="C346" s="263"/>
      <c r="D346" s="264" t="s">
        <v>194</v>
      </c>
      <c r="E346" s="265" t="s">
        <v>1</v>
      </c>
      <c r="F346" s="266" t="s">
        <v>572</v>
      </c>
      <c r="G346" s="263"/>
      <c r="H346" s="267">
        <v>9.88</v>
      </c>
      <c r="I346" s="268"/>
      <c r="J346" s="263"/>
      <c r="K346" s="263"/>
      <c r="L346" s="269"/>
      <c r="M346" s="270"/>
      <c r="N346" s="271"/>
      <c r="O346" s="271"/>
      <c r="P346" s="271"/>
      <c r="Q346" s="271"/>
      <c r="R346" s="271"/>
      <c r="S346" s="271"/>
      <c r="T346" s="27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73" t="s">
        <v>194</v>
      </c>
      <c r="AU346" s="273" t="s">
        <v>93</v>
      </c>
      <c r="AV346" s="13" t="s">
        <v>93</v>
      </c>
      <c r="AW346" s="13" t="s">
        <v>37</v>
      </c>
      <c r="AX346" s="13" t="s">
        <v>91</v>
      </c>
      <c r="AY346" s="273" t="s">
        <v>185</v>
      </c>
    </row>
    <row r="347" spans="1:65" s="2" customFormat="1" ht="24.15" customHeight="1">
      <c r="A347" s="40"/>
      <c r="B347" s="41"/>
      <c r="C347" s="250" t="s">
        <v>573</v>
      </c>
      <c r="D347" s="250" t="s">
        <v>187</v>
      </c>
      <c r="E347" s="251" t="s">
        <v>574</v>
      </c>
      <c r="F347" s="252" t="s">
        <v>575</v>
      </c>
      <c r="G347" s="253" t="s">
        <v>198</v>
      </c>
      <c r="H347" s="254">
        <v>3.494</v>
      </c>
      <c r="I347" s="255"/>
      <c r="J347" s="256">
        <f>ROUND(I347*H347,2)</f>
        <v>0</v>
      </c>
      <c r="K347" s="252" t="s">
        <v>191</v>
      </c>
      <c r="L347" s="43"/>
      <c r="M347" s="257" t="s">
        <v>1</v>
      </c>
      <c r="N347" s="258" t="s">
        <v>49</v>
      </c>
      <c r="O347" s="93"/>
      <c r="P347" s="259">
        <f>O347*H347</f>
        <v>0</v>
      </c>
      <c r="Q347" s="259">
        <v>0</v>
      </c>
      <c r="R347" s="259">
        <f>Q347*H347</f>
        <v>0</v>
      </c>
      <c r="S347" s="259">
        <v>0</v>
      </c>
      <c r="T347" s="26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61" t="s">
        <v>268</v>
      </c>
      <c r="AT347" s="261" t="s">
        <v>187</v>
      </c>
      <c r="AU347" s="261" t="s">
        <v>93</v>
      </c>
      <c r="AY347" s="17" t="s">
        <v>185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7" t="s">
        <v>91</v>
      </c>
      <c r="BK347" s="154">
        <f>ROUND(I347*H347,2)</f>
        <v>0</v>
      </c>
      <c r="BL347" s="17" t="s">
        <v>268</v>
      </c>
      <c r="BM347" s="261" t="s">
        <v>576</v>
      </c>
    </row>
    <row r="348" spans="1:65" s="2" customFormat="1" ht="24.15" customHeight="1">
      <c r="A348" s="40"/>
      <c r="B348" s="41"/>
      <c r="C348" s="250" t="s">
        <v>577</v>
      </c>
      <c r="D348" s="250" t="s">
        <v>187</v>
      </c>
      <c r="E348" s="251" t="s">
        <v>578</v>
      </c>
      <c r="F348" s="252" t="s">
        <v>579</v>
      </c>
      <c r="G348" s="253" t="s">
        <v>198</v>
      </c>
      <c r="H348" s="254">
        <v>3.494</v>
      </c>
      <c r="I348" s="255"/>
      <c r="J348" s="256">
        <f>ROUND(I348*H348,2)</f>
        <v>0</v>
      </c>
      <c r="K348" s="252" t="s">
        <v>191</v>
      </c>
      <c r="L348" s="43"/>
      <c r="M348" s="257" t="s">
        <v>1</v>
      </c>
      <c r="N348" s="258" t="s">
        <v>49</v>
      </c>
      <c r="O348" s="93"/>
      <c r="P348" s="259">
        <f>O348*H348</f>
        <v>0</v>
      </c>
      <c r="Q348" s="259">
        <v>0</v>
      </c>
      <c r="R348" s="259">
        <f>Q348*H348</f>
        <v>0</v>
      </c>
      <c r="S348" s="259">
        <v>0</v>
      </c>
      <c r="T348" s="26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61" t="s">
        <v>268</v>
      </c>
      <c r="AT348" s="261" t="s">
        <v>187</v>
      </c>
      <c r="AU348" s="261" t="s">
        <v>93</v>
      </c>
      <c r="AY348" s="17" t="s">
        <v>185</v>
      </c>
      <c r="BE348" s="154">
        <f>IF(N348="základní",J348,0)</f>
        <v>0</v>
      </c>
      <c r="BF348" s="154">
        <f>IF(N348="snížená",J348,0)</f>
        <v>0</v>
      </c>
      <c r="BG348" s="154">
        <f>IF(N348="zákl. přenesená",J348,0)</f>
        <v>0</v>
      </c>
      <c r="BH348" s="154">
        <f>IF(N348="sníž. přenesená",J348,0)</f>
        <v>0</v>
      </c>
      <c r="BI348" s="154">
        <f>IF(N348="nulová",J348,0)</f>
        <v>0</v>
      </c>
      <c r="BJ348" s="17" t="s">
        <v>91</v>
      </c>
      <c r="BK348" s="154">
        <f>ROUND(I348*H348,2)</f>
        <v>0</v>
      </c>
      <c r="BL348" s="17" t="s">
        <v>268</v>
      </c>
      <c r="BM348" s="261" t="s">
        <v>580</v>
      </c>
    </row>
    <row r="349" spans="1:63" s="12" customFormat="1" ht="22.8" customHeight="1">
      <c r="A349" s="12"/>
      <c r="B349" s="234"/>
      <c r="C349" s="235"/>
      <c r="D349" s="236" t="s">
        <v>83</v>
      </c>
      <c r="E349" s="248" t="s">
        <v>581</v>
      </c>
      <c r="F349" s="248" t="s">
        <v>582</v>
      </c>
      <c r="G349" s="235"/>
      <c r="H349" s="235"/>
      <c r="I349" s="238"/>
      <c r="J349" s="249">
        <f>BK349</f>
        <v>0</v>
      </c>
      <c r="K349" s="235"/>
      <c r="L349" s="240"/>
      <c r="M349" s="241"/>
      <c r="N349" s="242"/>
      <c r="O349" s="242"/>
      <c r="P349" s="243">
        <f>SUM(P350:P371)</f>
        <v>0</v>
      </c>
      <c r="Q349" s="242"/>
      <c r="R349" s="243">
        <f>SUM(R350:R371)</f>
        <v>0.10339999999999999</v>
      </c>
      <c r="S349" s="242"/>
      <c r="T349" s="244">
        <f>SUM(T350:T371)</f>
        <v>0.006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5" t="s">
        <v>93</v>
      </c>
      <c r="AT349" s="246" t="s">
        <v>83</v>
      </c>
      <c r="AU349" s="246" t="s">
        <v>91</v>
      </c>
      <c r="AY349" s="245" t="s">
        <v>185</v>
      </c>
      <c r="BK349" s="247">
        <f>SUM(BK350:BK371)</f>
        <v>0</v>
      </c>
    </row>
    <row r="350" spans="1:65" s="2" customFormat="1" ht="33" customHeight="1">
      <c r="A350" s="40"/>
      <c r="B350" s="41"/>
      <c r="C350" s="250" t="s">
        <v>583</v>
      </c>
      <c r="D350" s="250" t="s">
        <v>187</v>
      </c>
      <c r="E350" s="251" t="s">
        <v>584</v>
      </c>
      <c r="F350" s="252" t="s">
        <v>585</v>
      </c>
      <c r="G350" s="253" t="s">
        <v>225</v>
      </c>
      <c r="H350" s="254">
        <v>1</v>
      </c>
      <c r="I350" s="255"/>
      <c r="J350" s="256">
        <f>ROUND(I350*H350,2)</f>
        <v>0</v>
      </c>
      <c r="K350" s="252" t="s">
        <v>191</v>
      </c>
      <c r="L350" s="43"/>
      <c r="M350" s="257" t="s">
        <v>1</v>
      </c>
      <c r="N350" s="258" t="s">
        <v>49</v>
      </c>
      <c r="O350" s="93"/>
      <c r="P350" s="259">
        <f>O350*H350</f>
        <v>0</v>
      </c>
      <c r="Q350" s="259">
        <v>0</v>
      </c>
      <c r="R350" s="259">
        <f>Q350*H350</f>
        <v>0</v>
      </c>
      <c r="S350" s="259">
        <v>0.006</v>
      </c>
      <c r="T350" s="260">
        <f>S350*H350</f>
        <v>0.006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61" t="s">
        <v>268</v>
      </c>
      <c r="AT350" s="261" t="s">
        <v>187</v>
      </c>
      <c r="AU350" s="261" t="s">
        <v>93</v>
      </c>
      <c r="AY350" s="17" t="s">
        <v>185</v>
      </c>
      <c r="BE350" s="154">
        <f>IF(N350="základní",J350,0)</f>
        <v>0</v>
      </c>
      <c r="BF350" s="154">
        <f>IF(N350="snížená",J350,0)</f>
        <v>0</v>
      </c>
      <c r="BG350" s="154">
        <f>IF(N350="zákl. přenesená",J350,0)</f>
        <v>0</v>
      </c>
      <c r="BH350" s="154">
        <f>IF(N350="sníž. přenesená",J350,0)</f>
        <v>0</v>
      </c>
      <c r="BI350" s="154">
        <f>IF(N350="nulová",J350,0)</f>
        <v>0</v>
      </c>
      <c r="BJ350" s="17" t="s">
        <v>91</v>
      </c>
      <c r="BK350" s="154">
        <f>ROUND(I350*H350,2)</f>
        <v>0</v>
      </c>
      <c r="BL350" s="17" t="s">
        <v>268</v>
      </c>
      <c r="BM350" s="261" t="s">
        <v>586</v>
      </c>
    </row>
    <row r="351" spans="1:65" s="2" customFormat="1" ht="24.15" customHeight="1">
      <c r="A351" s="40"/>
      <c r="B351" s="41"/>
      <c r="C351" s="250" t="s">
        <v>587</v>
      </c>
      <c r="D351" s="250" t="s">
        <v>187</v>
      </c>
      <c r="E351" s="251" t="s">
        <v>588</v>
      </c>
      <c r="F351" s="252" t="s">
        <v>589</v>
      </c>
      <c r="G351" s="253" t="s">
        <v>225</v>
      </c>
      <c r="H351" s="254">
        <v>3</v>
      </c>
      <c r="I351" s="255"/>
      <c r="J351" s="256">
        <f>ROUND(I351*H351,2)</f>
        <v>0</v>
      </c>
      <c r="K351" s="252" t="s">
        <v>191</v>
      </c>
      <c r="L351" s="43"/>
      <c r="M351" s="257" t="s">
        <v>1</v>
      </c>
      <c r="N351" s="258" t="s">
        <v>49</v>
      </c>
      <c r="O351" s="93"/>
      <c r="P351" s="259">
        <f>O351*H351</f>
        <v>0</v>
      </c>
      <c r="Q351" s="259">
        <v>0</v>
      </c>
      <c r="R351" s="259">
        <f>Q351*H351</f>
        <v>0</v>
      </c>
      <c r="S351" s="259">
        <v>0</v>
      </c>
      <c r="T351" s="26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61" t="s">
        <v>268</v>
      </c>
      <c r="AT351" s="261" t="s">
        <v>187</v>
      </c>
      <c r="AU351" s="261" t="s">
        <v>93</v>
      </c>
      <c r="AY351" s="17" t="s">
        <v>185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7" t="s">
        <v>91</v>
      </c>
      <c r="BK351" s="154">
        <f>ROUND(I351*H351,2)</f>
        <v>0</v>
      </c>
      <c r="BL351" s="17" t="s">
        <v>268</v>
      </c>
      <c r="BM351" s="261" t="s">
        <v>590</v>
      </c>
    </row>
    <row r="352" spans="1:51" s="13" customFormat="1" ht="12">
      <c r="A352" s="13"/>
      <c r="B352" s="262"/>
      <c r="C352" s="263"/>
      <c r="D352" s="264" t="s">
        <v>194</v>
      </c>
      <c r="E352" s="265" t="s">
        <v>1</v>
      </c>
      <c r="F352" s="266" t="s">
        <v>591</v>
      </c>
      <c r="G352" s="263"/>
      <c r="H352" s="267">
        <v>3</v>
      </c>
      <c r="I352" s="268"/>
      <c r="J352" s="263"/>
      <c r="K352" s="263"/>
      <c r="L352" s="269"/>
      <c r="M352" s="270"/>
      <c r="N352" s="271"/>
      <c r="O352" s="271"/>
      <c r="P352" s="271"/>
      <c r="Q352" s="271"/>
      <c r="R352" s="271"/>
      <c r="S352" s="271"/>
      <c r="T352" s="27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3" t="s">
        <v>194</v>
      </c>
      <c r="AU352" s="273" t="s">
        <v>93</v>
      </c>
      <c r="AV352" s="13" t="s">
        <v>93</v>
      </c>
      <c r="AW352" s="13" t="s">
        <v>37</v>
      </c>
      <c r="AX352" s="13" t="s">
        <v>91</v>
      </c>
      <c r="AY352" s="273" t="s">
        <v>185</v>
      </c>
    </row>
    <row r="353" spans="1:65" s="2" customFormat="1" ht="66.75" customHeight="1">
      <c r="A353" s="40"/>
      <c r="B353" s="41"/>
      <c r="C353" s="296" t="s">
        <v>592</v>
      </c>
      <c r="D353" s="296" t="s">
        <v>282</v>
      </c>
      <c r="E353" s="297" t="s">
        <v>593</v>
      </c>
      <c r="F353" s="298" t="s">
        <v>594</v>
      </c>
      <c r="G353" s="299" t="s">
        <v>225</v>
      </c>
      <c r="H353" s="300">
        <v>1</v>
      </c>
      <c r="I353" s="301"/>
      <c r="J353" s="302">
        <f>ROUND(I353*H353,2)</f>
        <v>0</v>
      </c>
      <c r="K353" s="298" t="s">
        <v>1</v>
      </c>
      <c r="L353" s="303"/>
      <c r="M353" s="304" t="s">
        <v>1</v>
      </c>
      <c r="N353" s="305" t="s">
        <v>49</v>
      </c>
      <c r="O353" s="93"/>
      <c r="P353" s="259">
        <f>O353*H353</f>
        <v>0</v>
      </c>
      <c r="Q353" s="259">
        <v>0.0138</v>
      </c>
      <c r="R353" s="259">
        <f>Q353*H353</f>
        <v>0.0138</v>
      </c>
      <c r="S353" s="259">
        <v>0</v>
      </c>
      <c r="T353" s="260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61" t="s">
        <v>353</v>
      </c>
      <c r="AT353" s="261" t="s">
        <v>282</v>
      </c>
      <c r="AU353" s="261" t="s">
        <v>93</v>
      </c>
      <c r="AY353" s="17" t="s">
        <v>185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7" t="s">
        <v>91</v>
      </c>
      <c r="BK353" s="154">
        <f>ROUND(I353*H353,2)</f>
        <v>0</v>
      </c>
      <c r="BL353" s="17" t="s">
        <v>268</v>
      </c>
      <c r="BM353" s="261" t="s">
        <v>595</v>
      </c>
    </row>
    <row r="354" spans="1:51" s="13" customFormat="1" ht="12">
      <c r="A354" s="13"/>
      <c r="B354" s="262"/>
      <c r="C354" s="263"/>
      <c r="D354" s="264" t="s">
        <v>194</v>
      </c>
      <c r="E354" s="265" t="s">
        <v>1</v>
      </c>
      <c r="F354" s="266" t="s">
        <v>596</v>
      </c>
      <c r="G354" s="263"/>
      <c r="H354" s="267">
        <v>1</v>
      </c>
      <c r="I354" s="268"/>
      <c r="J354" s="263"/>
      <c r="K354" s="263"/>
      <c r="L354" s="269"/>
      <c r="M354" s="270"/>
      <c r="N354" s="271"/>
      <c r="O354" s="271"/>
      <c r="P354" s="271"/>
      <c r="Q354" s="271"/>
      <c r="R354" s="271"/>
      <c r="S354" s="271"/>
      <c r="T354" s="27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73" t="s">
        <v>194</v>
      </c>
      <c r="AU354" s="273" t="s">
        <v>93</v>
      </c>
      <c r="AV354" s="13" t="s">
        <v>93</v>
      </c>
      <c r="AW354" s="13" t="s">
        <v>37</v>
      </c>
      <c r="AX354" s="13" t="s">
        <v>91</v>
      </c>
      <c r="AY354" s="273" t="s">
        <v>185</v>
      </c>
    </row>
    <row r="355" spans="1:65" s="2" customFormat="1" ht="66.75" customHeight="1">
      <c r="A355" s="40"/>
      <c r="B355" s="41"/>
      <c r="C355" s="296" t="s">
        <v>597</v>
      </c>
      <c r="D355" s="296" t="s">
        <v>282</v>
      </c>
      <c r="E355" s="297" t="s">
        <v>598</v>
      </c>
      <c r="F355" s="298" t="s">
        <v>599</v>
      </c>
      <c r="G355" s="299" t="s">
        <v>225</v>
      </c>
      <c r="H355" s="300">
        <v>1</v>
      </c>
      <c r="I355" s="301"/>
      <c r="J355" s="302">
        <f>ROUND(I355*H355,2)</f>
        <v>0</v>
      </c>
      <c r="K355" s="298" t="s">
        <v>1</v>
      </c>
      <c r="L355" s="303"/>
      <c r="M355" s="304" t="s">
        <v>1</v>
      </c>
      <c r="N355" s="305" t="s">
        <v>49</v>
      </c>
      <c r="O355" s="93"/>
      <c r="P355" s="259">
        <f>O355*H355</f>
        <v>0</v>
      </c>
      <c r="Q355" s="259">
        <v>0.0138</v>
      </c>
      <c r="R355" s="259">
        <f>Q355*H355</f>
        <v>0.0138</v>
      </c>
      <c r="S355" s="259">
        <v>0</v>
      </c>
      <c r="T355" s="26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61" t="s">
        <v>353</v>
      </c>
      <c r="AT355" s="261" t="s">
        <v>282</v>
      </c>
      <c r="AU355" s="261" t="s">
        <v>93</v>
      </c>
      <c r="AY355" s="17" t="s">
        <v>185</v>
      </c>
      <c r="BE355" s="154">
        <f>IF(N355="základní",J355,0)</f>
        <v>0</v>
      </c>
      <c r="BF355" s="154">
        <f>IF(N355="snížená",J355,0)</f>
        <v>0</v>
      </c>
      <c r="BG355" s="154">
        <f>IF(N355="zákl. přenesená",J355,0)</f>
        <v>0</v>
      </c>
      <c r="BH355" s="154">
        <f>IF(N355="sníž. přenesená",J355,0)</f>
        <v>0</v>
      </c>
      <c r="BI355" s="154">
        <f>IF(N355="nulová",J355,0)</f>
        <v>0</v>
      </c>
      <c r="BJ355" s="17" t="s">
        <v>91</v>
      </c>
      <c r="BK355" s="154">
        <f>ROUND(I355*H355,2)</f>
        <v>0</v>
      </c>
      <c r="BL355" s="17" t="s">
        <v>268</v>
      </c>
      <c r="BM355" s="261" t="s">
        <v>600</v>
      </c>
    </row>
    <row r="356" spans="1:51" s="13" customFormat="1" ht="12">
      <c r="A356" s="13"/>
      <c r="B356" s="262"/>
      <c r="C356" s="263"/>
      <c r="D356" s="264" t="s">
        <v>194</v>
      </c>
      <c r="E356" s="265" t="s">
        <v>1</v>
      </c>
      <c r="F356" s="266" t="s">
        <v>601</v>
      </c>
      <c r="G356" s="263"/>
      <c r="H356" s="267">
        <v>1</v>
      </c>
      <c r="I356" s="268"/>
      <c r="J356" s="263"/>
      <c r="K356" s="263"/>
      <c r="L356" s="269"/>
      <c r="M356" s="270"/>
      <c r="N356" s="271"/>
      <c r="O356" s="271"/>
      <c r="P356" s="271"/>
      <c r="Q356" s="271"/>
      <c r="R356" s="271"/>
      <c r="S356" s="271"/>
      <c r="T356" s="27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73" t="s">
        <v>194</v>
      </c>
      <c r="AU356" s="273" t="s">
        <v>93</v>
      </c>
      <c r="AV356" s="13" t="s">
        <v>93</v>
      </c>
      <c r="AW356" s="13" t="s">
        <v>37</v>
      </c>
      <c r="AX356" s="13" t="s">
        <v>91</v>
      </c>
      <c r="AY356" s="273" t="s">
        <v>185</v>
      </c>
    </row>
    <row r="357" spans="1:65" s="2" customFormat="1" ht="66.75" customHeight="1">
      <c r="A357" s="40"/>
      <c r="B357" s="41"/>
      <c r="C357" s="296" t="s">
        <v>602</v>
      </c>
      <c r="D357" s="296" t="s">
        <v>282</v>
      </c>
      <c r="E357" s="297" t="s">
        <v>603</v>
      </c>
      <c r="F357" s="298" t="s">
        <v>604</v>
      </c>
      <c r="G357" s="299" t="s">
        <v>225</v>
      </c>
      <c r="H357" s="300">
        <v>1</v>
      </c>
      <c r="I357" s="301"/>
      <c r="J357" s="302">
        <f>ROUND(I357*H357,2)</f>
        <v>0</v>
      </c>
      <c r="K357" s="298" t="s">
        <v>1</v>
      </c>
      <c r="L357" s="303"/>
      <c r="M357" s="304" t="s">
        <v>1</v>
      </c>
      <c r="N357" s="305" t="s">
        <v>49</v>
      </c>
      <c r="O357" s="93"/>
      <c r="P357" s="259">
        <f>O357*H357</f>
        <v>0</v>
      </c>
      <c r="Q357" s="259">
        <v>0.0138</v>
      </c>
      <c r="R357" s="259">
        <f>Q357*H357</f>
        <v>0.0138</v>
      </c>
      <c r="S357" s="259">
        <v>0</v>
      </c>
      <c r="T357" s="260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61" t="s">
        <v>353</v>
      </c>
      <c r="AT357" s="261" t="s">
        <v>282</v>
      </c>
      <c r="AU357" s="261" t="s">
        <v>93</v>
      </c>
      <c r="AY357" s="17" t="s">
        <v>185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7" t="s">
        <v>91</v>
      </c>
      <c r="BK357" s="154">
        <f>ROUND(I357*H357,2)</f>
        <v>0</v>
      </c>
      <c r="BL357" s="17" t="s">
        <v>268</v>
      </c>
      <c r="BM357" s="261" t="s">
        <v>605</v>
      </c>
    </row>
    <row r="358" spans="1:51" s="13" customFormat="1" ht="12">
      <c r="A358" s="13"/>
      <c r="B358" s="262"/>
      <c r="C358" s="263"/>
      <c r="D358" s="264" t="s">
        <v>194</v>
      </c>
      <c r="E358" s="265" t="s">
        <v>1</v>
      </c>
      <c r="F358" s="266" t="s">
        <v>606</v>
      </c>
      <c r="G358" s="263"/>
      <c r="H358" s="267">
        <v>1</v>
      </c>
      <c r="I358" s="268"/>
      <c r="J358" s="263"/>
      <c r="K358" s="263"/>
      <c r="L358" s="269"/>
      <c r="M358" s="270"/>
      <c r="N358" s="271"/>
      <c r="O358" s="271"/>
      <c r="P358" s="271"/>
      <c r="Q358" s="271"/>
      <c r="R358" s="271"/>
      <c r="S358" s="271"/>
      <c r="T358" s="27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73" t="s">
        <v>194</v>
      </c>
      <c r="AU358" s="273" t="s">
        <v>93</v>
      </c>
      <c r="AV358" s="13" t="s">
        <v>93</v>
      </c>
      <c r="AW358" s="13" t="s">
        <v>37</v>
      </c>
      <c r="AX358" s="13" t="s">
        <v>84</v>
      </c>
      <c r="AY358" s="273" t="s">
        <v>185</v>
      </c>
    </row>
    <row r="359" spans="1:51" s="14" customFormat="1" ht="12">
      <c r="A359" s="14"/>
      <c r="B359" s="274"/>
      <c r="C359" s="275"/>
      <c r="D359" s="264" t="s">
        <v>194</v>
      </c>
      <c r="E359" s="276" t="s">
        <v>1</v>
      </c>
      <c r="F359" s="277" t="s">
        <v>240</v>
      </c>
      <c r="G359" s="275"/>
      <c r="H359" s="278">
        <v>1</v>
      </c>
      <c r="I359" s="279"/>
      <c r="J359" s="275"/>
      <c r="K359" s="275"/>
      <c r="L359" s="280"/>
      <c r="M359" s="281"/>
      <c r="N359" s="282"/>
      <c r="O359" s="282"/>
      <c r="P359" s="282"/>
      <c r="Q359" s="282"/>
      <c r="R359" s="282"/>
      <c r="S359" s="282"/>
      <c r="T359" s="28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4" t="s">
        <v>194</v>
      </c>
      <c r="AU359" s="284" t="s">
        <v>93</v>
      </c>
      <c r="AV359" s="14" t="s">
        <v>192</v>
      </c>
      <c r="AW359" s="14" t="s">
        <v>37</v>
      </c>
      <c r="AX359" s="14" t="s">
        <v>91</v>
      </c>
      <c r="AY359" s="284" t="s">
        <v>185</v>
      </c>
    </row>
    <row r="360" spans="1:65" s="2" customFormat="1" ht="24.15" customHeight="1">
      <c r="A360" s="40"/>
      <c r="B360" s="41"/>
      <c r="C360" s="250" t="s">
        <v>607</v>
      </c>
      <c r="D360" s="250" t="s">
        <v>187</v>
      </c>
      <c r="E360" s="251" t="s">
        <v>608</v>
      </c>
      <c r="F360" s="252" t="s">
        <v>609</v>
      </c>
      <c r="G360" s="253" t="s">
        <v>225</v>
      </c>
      <c r="H360" s="254">
        <v>3</v>
      </c>
      <c r="I360" s="255"/>
      <c r="J360" s="256">
        <f>ROUND(I360*H360,2)</f>
        <v>0</v>
      </c>
      <c r="K360" s="252" t="s">
        <v>191</v>
      </c>
      <c r="L360" s="43"/>
      <c r="M360" s="257" t="s">
        <v>1</v>
      </c>
      <c r="N360" s="258" t="s">
        <v>49</v>
      </c>
      <c r="O360" s="93"/>
      <c r="P360" s="259">
        <f>O360*H360</f>
        <v>0</v>
      </c>
      <c r="Q360" s="259">
        <v>0</v>
      </c>
      <c r="R360" s="259">
        <f>Q360*H360</f>
        <v>0</v>
      </c>
      <c r="S360" s="259">
        <v>0</v>
      </c>
      <c r="T360" s="260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61" t="s">
        <v>268</v>
      </c>
      <c r="AT360" s="261" t="s">
        <v>187</v>
      </c>
      <c r="AU360" s="261" t="s">
        <v>93</v>
      </c>
      <c r="AY360" s="17" t="s">
        <v>185</v>
      </c>
      <c r="BE360" s="154">
        <f>IF(N360="základní",J360,0)</f>
        <v>0</v>
      </c>
      <c r="BF360" s="154">
        <f>IF(N360="snížená",J360,0)</f>
        <v>0</v>
      </c>
      <c r="BG360" s="154">
        <f>IF(N360="zákl. přenesená",J360,0)</f>
        <v>0</v>
      </c>
      <c r="BH360" s="154">
        <f>IF(N360="sníž. přenesená",J360,0)</f>
        <v>0</v>
      </c>
      <c r="BI360" s="154">
        <f>IF(N360="nulová",J360,0)</f>
        <v>0</v>
      </c>
      <c r="BJ360" s="17" t="s">
        <v>91</v>
      </c>
      <c r="BK360" s="154">
        <f>ROUND(I360*H360,2)</f>
        <v>0</v>
      </c>
      <c r="BL360" s="17" t="s">
        <v>268</v>
      </c>
      <c r="BM360" s="261" t="s">
        <v>610</v>
      </c>
    </row>
    <row r="361" spans="1:51" s="13" customFormat="1" ht="12">
      <c r="A361" s="13"/>
      <c r="B361" s="262"/>
      <c r="C361" s="263"/>
      <c r="D361" s="264" t="s">
        <v>194</v>
      </c>
      <c r="E361" s="265" t="s">
        <v>1</v>
      </c>
      <c r="F361" s="266" t="s">
        <v>611</v>
      </c>
      <c r="G361" s="263"/>
      <c r="H361" s="267">
        <v>2</v>
      </c>
      <c r="I361" s="268"/>
      <c r="J361" s="263"/>
      <c r="K361" s="263"/>
      <c r="L361" s="269"/>
      <c r="M361" s="270"/>
      <c r="N361" s="271"/>
      <c r="O361" s="271"/>
      <c r="P361" s="271"/>
      <c r="Q361" s="271"/>
      <c r="R361" s="271"/>
      <c r="S361" s="271"/>
      <c r="T361" s="27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3" t="s">
        <v>194</v>
      </c>
      <c r="AU361" s="273" t="s">
        <v>93</v>
      </c>
      <c r="AV361" s="13" t="s">
        <v>93</v>
      </c>
      <c r="AW361" s="13" t="s">
        <v>37</v>
      </c>
      <c r="AX361" s="13" t="s">
        <v>84</v>
      </c>
      <c r="AY361" s="273" t="s">
        <v>185</v>
      </c>
    </row>
    <row r="362" spans="1:51" s="13" customFormat="1" ht="12">
      <c r="A362" s="13"/>
      <c r="B362" s="262"/>
      <c r="C362" s="263"/>
      <c r="D362" s="264" t="s">
        <v>194</v>
      </c>
      <c r="E362" s="265" t="s">
        <v>1</v>
      </c>
      <c r="F362" s="266" t="s">
        <v>612</v>
      </c>
      <c r="G362" s="263"/>
      <c r="H362" s="267">
        <v>1</v>
      </c>
      <c r="I362" s="268"/>
      <c r="J362" s="263"/>
      <c r="K362" s="263"/>
      <c r="L362" s="269"/>
      <c r="M362" s="270"/>
      <c r="N362" s="271"/>
      <c r="O362" s="271"/>
      <c r="P362" s="271"/>
      <c r="Q362" s="271"/>
      <c r="R362" s="271"/>
      <c r="S362" s="271"/>
      <c r="T362" s="27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3" t="s">
        <v>194</v>
      </c>
      <c r="AU362" s="273" t="s">
        <v>93</v>
      </c>
      <c r="AV362" s="13" t="s">
        <v>93</v>
      </c>
      <c r="AW362" s="13" t="s">
        <v>37</v>
      </c>
      <c r="AX362" s="13" t="s">
        <v>84</v>
      </c>
      <c r="AY362" s="273" t="s">
        <v>185</v>
      </c>
    </row>
    <row r="363" spans="1:51" s="14" customFormat="1" ht="12">
      <c r="A363" s="14"/>
      <c r="B363" s="274"/>
      <c r="C363" s="275"/>
      <c r="D363" s="264" t="s">
        <v>194</v>
      </c>
      <c r="E363" s="276" t="s">
        <v>1</v>
      </c>
      <c r="F363" s="277" t="s">
        <v>240</v>
      </c>
      <c r="G363" s="275"/>
      <c r="H363" s="278">
        <v>3</v>
      </c>
      <c r="I363" s="279"/>
      <c r="J363" s="275"/>
      <c r="K363" s="275"/>
      <c r="L363" s="280"/>
      <c r="M363" s="281"/>
      <c r="N363" s="282"/>
      <c r="O363" s="282"/>
      <c r="P363" s="282"/>
      <c r="Q363" s="282"/>
      <c r="R363" s="282"/>
      <c r="S363" s="282"/>
      <c r="T363" s="28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4" t="s">
        <v>194</v>
      </c>
      <c r="AU363" s="284" t="s">
        <v>93</v>
      </c>
      <c r="AV363" s="14" t="s">
        <v>192</v>
      </c>
      <c r="AW363" s="14" t="s">
        <v>37</v>
      </c>
      <c r="AX363" s="14" t="s">
        <v>91</v>
      </c>
      <c r="AY363" s="284" t="s">
        <v>185</v>
      </c>
    </row>
    <row r="364" spans="1:65" s="2" customFormat="1" ht="66.75" customHeight="1">
      <c r="A364" s="40"/>
      <c r="B364" s="41"/>
      <c r="C364" s="296" t="s">
        <v>613</v>
      </c>
      <c r="D364" s="296" t="s">
        <v>282</v>
      </c>
      <c r="E364" s="297" t="s">
        <v>614</v>
      </c>
      <c r="F364" s="298" t="s">
        <v>615</v>
      </c>
      <c r="G364" s="299" t="s">
        <v>225</v>
      </c>
      <c r="H364" s="300">
        <v>2</v>
      </c>
      <c r="I364" s="301"/>
      <c r="J364" s="302">
        <f>ROUND(I364*H364,2)</f>
        <v>0</v>
      </c>
      <c r="K364" s="298" t="s">
        <v>1</v>
      </c>
      <c r="L364" s="303"/>
      <c r="M364" s="304" t="s">
        <v>1</v>
      </c>
      <c r="N364" s="305" t="s">
        <v>49</v>
      </c>
      <c r="O364" s="93"/>
      <c r="P364" s="259">
        <f>O364*H364</f>
        <v>0</v>
      </c>
      <c r="Q364" s="259">
        <v>0.0225</v>
      </c>
      <c r="R364" s="259">
        <f>Q364*H364</f>
        <v>0.045</v>
      </c>
      <c r="S364" s="259">
        <v>0</v>
      </c>
      <c r="T364" s="260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61" t="s">
        <v>353</v>
      </c>
      <c r="AT364" s="261" t="s">
        <v>282</v>
      </c>
      <c r="AU364" s="261" t="s">
        <v>93</v>
      </c>
      <c r="AY364" s="17" t="s">
        <v>185</v>
      </c>
      <c r="BE364" s="154">
        <f>IF(N364="základní",J364,0)</f>
        <v>0</v>
      </c>
      <c r="BF364" s="154">
        <f>IF(N364="snížená",J364,0)</f>
        <v>0</v>
      </c>
      <c r="BG364" s="154">
        <f>IF(N364="zákl. přenesená",J364,0)</f>
        <v>0</v>
      </c>
      <c r="BH364" s="154">
        <f>IF(N364="sníž. přenesená",J364,0)</f>
        <v>0</v>
      </c>
      <c r="BI364" s="154">
        <f>IF(N364="nulová",J364,0)</f>
        <v>0</v>
      </c>
      <c r="BJ364" s="17" t="s">
        <v>91</v>
      </c>
      <c r="BK364" s="154">
        <f>ROUND(I364*H364,2)</f>
        <v>0</v>
      </c>
      <c r="BL364" s="17" t="s">
        <v>268</v>
      </c>
      <c r="BM364" s="261" t="s">
        <v>616</v>
      </c>
    </row>
    <row r="365" spans="1:51" s="13" customFormat="1" ht="12">
      <c r="A365" s="13"/>
      <c r="B365" s="262"/>
      <c r="C365" s="263"/>
      <c r="D365" s="264" t="s">
        <v>194</v>
      </c>
      <c r="E365" s="265" t="s">
        <v>1</v>
      </c>
      <c r="F365" s="266" t="s">
        <v>617</v>
      </c>
      <c r="G365" s="263"/>
      <c r="H365" s="267">
        <v>1</v>
      </c>
      <c r="I365" s="268"/>
      <c r="J365" s="263"/>
      <c r="K365" s="263"/>
      <c r="L365" s="269"/>
      <c r="M365" s="270"/>
      <c r="N365" s="271"/>
      <c r="O365" s="271"/>
      <c r="P365" s="271"/>
      <c r="Q365" s="271"/>
      <c r="R365" s="271"/>
      <c r="S365" s="271"/>
      <c r="T365" s="27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73" t="s">
        <v>194</v>
      </c>
      <c r="AU365" s="273" t="s">
        <v>93</v>
      </c>
      <c r="AV365" s="13" t="s">
        <v>93</v>
      </c>
      <c r="AW365" s="13" t="s">
        <v>37</v>
      </c>
      <c r="AX365" s="13" t="s">
        <v>84</v>
      </c>
      <c r="AY365" s="273" t="s">
        <v>185</v>
      </c>
    </row>
    <row r="366" spans="1:51" s="13" customFormat="1" ht="12">
      <c r="A366" s="13"/>
      <c r="B366" s="262"/>
      <c r="C366" s="263"/>
      <c r="D366" s="264" t="s">
        <v>194</v>
      </c>
      <c r="E366" s="265" t="s">
        <v>1</v>
      </c>
      <c r="F366" s="266" t="s">
        <v>618</v>
      </c>
      <c r="G366" s="263"/>
      <c r="H366" s="267">
        <v>1</v>
      </c>
      <c r="I366" s="268"/>
      <c r="J366" s="263"/>
      <c r="K366" s="263"/>
      <c r="L366" s="269"/>
      <c r="M366" s="270"/>
      <c r="N366" s="271"/>
      <c r="O366" s="271"/>
      <c r="P366" s="271"/>
      <c r="Q366" s="271"/>
      <c r="R366" s="271"/>
      <c r="S366" s="271"/>
      <c r="T366" s="27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73" t="s">
        <v>194</v>
      </c>
      <c r="AU366" s="273" t="s">
        <v>93</v>
      </c>
      <c r="AV366" s="13" t="s">
        <v>93</v>
      </c>
      <c r="AW366" s="13" t="s">
        <v>37</v>
      </c>
      <c r="AX366" s="13" t="s">
        <v>84</v>
      </c>
      <c r="AY366" s="273" t="s">
        <v>185</v>
      </c>
    </row>
    <row r="367" spans="1:51" s="15" customFormat="1" ht="12">
      <c r="A367" s="15"/>
      <c r="B367" s="285"/>
      <c r="C367" s="286"/>
      <c r="D367" s="264" t="s">
        <v>194</v>
      </c>
      <c r="E367" s="287" t="s">
        <v>1</v>
      </c>
      <c r="F367" s="288" t="s">
        <v>248</v>
      </c>
      <c r="G367" s="286"/>
      <c r="H367" s="289">
        <v>2</v>
      </c>
      <c r="I367" s="290"/>
      <c r="J367" s="286"/>
      <c r="K367" s="286"/>
      <c r="L367" s="291"/>
      <c r="M367" s="292"/>
      <c r="N367" s="293"/>
      <c r="O367" s="293"/>
      <c r="P367" s="293"/>
      <c r="Q367" s="293"/>
      <c r="R367" s="293"/>
      <c r="S367" s="293"/>
      <c r="T367" s="29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95" t="s">
        <v>194</v>
      </c>
      <c r="AU367" s="295" t="s">
        <v>93</v>
      </c>
      <c r="AV367" s="15" t="s">
        <v>109</v>
      </c>
      <c r="AW367" s="15" t="s">
        <v>37</v>
      </c>
      <c r="AX367" s="15" t="s">
        <v>91</v>
      </c>
      <c r="AY367" s="295" t="s">
        <v>185</v>
      </c>
    </row>
    <row r="368" spans="1:65" s="2" customFormat="1" ht="24.15" customHeight="1">
      <c r="A368" s="40"/>
      <c r="B368" s="41"/>
      <c r="C368" s="296" t="s">
        <v>619</v>
      </c>
      <c r="D368" s="296" t="s">
        <v>282</v>
      </c>
      <c r="E368" s="297" t="s">
        <v>620</v>
      </c>
      <c r="F368" s="298" t="s">
        <v>621</v>
      </c>
      <c r="G368" s="299" t="s">
        <v>225</v>
      </c>
      <c r="H368" s="300">
        <v>1</v>
      </c>
      <c r="I368" s="301"/>
      <c r="J368" s="302">
        <f>ROUND(I368*H368,2)</f>
        <v>0</v>
      </c>
      <c r="K368" s="298" t="s">
        <v>1</v>
      </c>
      <c r="L368" s="303"/>
      <c r="M368" s="304" t="s">
        <v>1</v>
      </c>
      <c r="N368" s="305" t="s">
        <v>49</v>
      </c>
      <c r="O368" s="93"/>
      <c r="P368" s="259">
        <f>O368*H368</f>
        <v>0</v>
      </c>
      <c r="Q368" s="259">
        <v>0.017</v>
      </c>
      <c r="R368" s="259">
        <f>Q368*H368</f>
        <v>0.017</v>
      </c>
      <c r="S368" s="259">
        <v>0</v>
      </c>
      <c r="T368" s="260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61" t="s">
        <v>353</v>
      </c>
      <c r="AT368" s="261" t="s">
        <v>282</v>
      </c>
      <c r="AU368" s="261" t="s">
        <v>93</v>
      </c>
      <c r="AY368" s="17" t="s">
        <v>185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7" t="s">
        <v>91</v>
      </c>
      <c r="BK368" s="154">
        <f>ROUND(I368*H368,2)</f>
        <v>0</v>
      </c>
      <c r="BL368" s="17" t="s">
        <v>268</v>
      </c>
      <c r="BM368" s="261" t="s">
        <v>622</v>
      </c>
    </row>
    <row r="369" spans="1:51" s="13" customFormat="1" ht="12">
      <c r="A369" s="13"/>
      <c r="B369" s="262"/>
      <c r="C369" s="263"/>
      <c r="D369" s="264" t="s">
        <v>194</v>
      </c>
      <c r="E369" s="265" t="s">
        <v>1</v>
      </c>
      <c r="F369" s="266" t="s">
        <v>612</v>
      </c>
      <c r="G369" s="263"/>
      <c r="H369" s="267">
        <v>1</v>
      </c>
      <c r="I369" s="268"/>
      <c r="J369" s="263"/>
      <c r="K369" s="263"/>
      <c r="L369" s="269"/>
      <c r="M369" s="270"/>
      <c r="N369" s="271"/>
      <c r="O369" s="271"/>
      <c r="P369" s="271"/>
      <c r="Q369" s="271"/>
      <c r="R369" s="271"/>
      <c r="S369" s="271"/>
      <c r="T369" s="27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73" t="s">
        <v>194</v>
      </c>
      <c r="AU369" s="273" t="s">
        <v>93</v>
      </c>
      <c r="AV369" s="13" t="s">
        <v>93</v>
      </c>
      <c r="AW369" s="13" t="s">
        <v>37</v>
      </c>
      <c r="AX369" s="13" t="s">
        <v>91</v>
      </c>
      <c r="AY369" s="273" t="s">
        <v>185</v>
      </c>
    </row>
    <row r="370" spans="1:65" s="2" customFormat="1" ht="24.15" customHeight="1">
      <c r="A370" s="40"/>
      <c r="B370" s="41"/>
      <c r="C370" s="250" t="s">
        <v>623</v>
      </c>
      <c r="D370" s="250" t="s">
        <v>187</v>
      </c>
      <c r="E370" s="251" t="s">
        <v>624</v>
      </c>
      <c r="F370" s="252" t="s">
        <v>625</v>
      </c>
      <c r="G370" s="253" t="s">
        <v>198</v>
      </c>
      <c r="H370" s="254">
        <v>0.103</v>
      </c>
      <c r="I370" s="255"/>
      <c r="J370" s="256">
        <f>ROUND(I370*H370,2)</f>
        <v>0</v>
      </c>
      <c r="K370" s="252" t="s">
        <v>191</v>
      </c>
      <c r="L370" s="43"/>
      <c r="M370" s="257" t="s">
        <v>1</v>
      </c>
      <c r="N370" s="258" t="s">
        <v>49</v>
      </c>
      <c r="O370" s="93"/>
      <c r="P370" s="259">
        <f>O370*H370</f>
        <v>0</v>
      </c>
      <c r="Q370" s="259">
        <v>0</v>
      </c>
      <c r="R370" s="259">
        <f>Q370*H370</f>
        <v>0</v>
      </c>
      <c r="S370" s="259">
        <v>0</v>
      </c>
      <c r="T370" s="260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61" t="s">
        <v>268</v>
      </c>
      <c r="AT370" s="261" t="s">
        <v>187</v>
      </c>
      <c r="AU370" s="261" t="s">
        <v>93</v>
      </c>
      <c r="AY370" s="17" t="s">
        <v>185</v>
      </c>
      <c r="BE370" s="154">
        <f>IF(N370="základní",J370,0)</f>
        <v>0</v>
      </c>
      <c r="BF370" s="154">
        <f>IF(N370="snížená",J370,0)</f>
        <v>0</v>
      </c>
      <c r="BG370" s="154">
        <f>IF(N370="zákl. přenesená",J370,0)</f>
        <v>0</v>
      </c>
      <c r="BH370" s="154">
        <f>IF(N370="sníž. přenesená",J370,0)</f>
        <v>0</v>
      </c>
      <c r="BI370" s="154">
        <f>IF(N370="nulová",J370,0)</f>
        <v>0</v>
      </c>
      <c r="BJ370" s="17" t="s">
        <v>91</v>
      </c>
      <c r="BK370" s="154">
        <f>ROUND(I370*H370,2)</f>
        <v>0</v>
      </c>
      <c r="BL370" s="17" t="s">
        <v>268</v>
      </c>
      <c r="BM370" s="261" t="s">
        <v>626</v>
      </c>
    </row>
    <row r="371" spans="1:65" s="2" customFormat="1" ht="24.15" customHeight="1">
      <c r="A371" s="40"/>
      <c r="B371" s="41"/>
      <c r="C371" s="250" t="s">
        <v>627</v>
      </c>
      <c r="D371" s="250" t="s">
        <v>187</v>
      </c>
      <c r="E371" s="251" t="s">
        <v>628</v>
      </c>
      <c r="F371" s="252" t="s">
        <v>629</v>
      </c>
      <c r="G371" s="253" t="s">
        <v>198</v>
      </c>
      <c r="H371" s="254">
        <v>0.103</v>
      </c>
      <c r="I371" s="255"/>
      <c r="J371" s="256">
        <f>ROUND(I371*H371,2)</f>
        <v>0</v>
      </c>
      <c r="K371" s="252" t="s">
        <v>191</v>
      </c>
      <c r="L371" s="43"/>
      <c r="M371" s="257" t="s">
        <v>1</v>
      </c>
      <c r="N371" s="258" t="s">
        <v>49</v>
      </c>
      <c r="O371" s="93"/>
      <c r="P371" s="259">
        <f>O371*H371</f>
        <v>0</v>
      </c>
      <c r="Q371" s="259">
        <v>0</v>
      </c>
      <c r="R371" s="259">
        <f>Q371*H371</f>
        <v>0</v>
      </c>
      <c r="S371" s="259">
        <v>0</v>
      </c>
      <c r="T371" s="260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61" t="s">
        <v>268</v>
      </c>
      <c r="AT371" s="261" t="s">
        <v>187</v>
      </c>
      <c r="AU371" s="261" t="s">
        <v>93</v>
      </c>
      <c r="AY371" s="17" t="s">
        <v>185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7" t="s">
        <v>91</v>
      </c>
      <c r="BK371" s="154">
        <f>ROUND(I371*H371,2)</f>
        <v>0</v>
      </c>
      <c r="BL371" s="17" t="s">
        <v>268</v>
      </c>
      <c r="BM371" s="261" t="s">
        <v>630</v>
      </c>
    </row>
    <row r="372" spans="1:63" s="12" customFormat="1" ht="22.8" customHeight="1">
      <c r="A372" s="12"/>
      <c r="B372" s="234"/>
      <c r="C372" s="235"/>
      <c r="D372" s="236" t="s">
        <v>83</v>
      </c>
      <c r="E372" s="248" t="s">
        <v>631</v>
      </c>
      <c r="F372" s="248" t="s">
        <v>632</v>
      </c>
      <c r="G372" s="235"/>
      <c r="H372" s="235"/>
      <c r="I372" s="238"/>
      <c r="J372" s="249">
        <f>BK372</f>
        <v>0</v>
      </c>
      <c r="K372" s="235"/>
      <c r="L372" s="240"/>
      <c r="M372" s="241"/>
      <c r="N372" s="242"/>
      <c r="O372" s="242"/>
      <c r="P372" s="243">
        <f>SUM(P373:P376)</f>
        <v>0</v>
      </c>
      <c r="Q372" s="242"/>
      <c r="R372" s="243">
        <f>SUM(R373:R376)</f>
        <v>0.0040248</v>
      </c>
      <c r="S372" s="242"/>
      <c r="T372" s="244">
        <f>SUM(T373:T376)</f>
        <v>0.017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45" t="s">
        <v>93</v>
      </c>
      <c r="AT372" s="246" t="s">
        <v>83</v>
      </c>
      <c r="AU372" s="246" t="s">
        <v>91</v>
      </c>
      <c r="AY372" s="245" t="s">
        <v>185</v>
      </c>
      <c r="BK372" s="247">
        <f>SUM(BK373:BK376)</f>
        <v>0</v>
      </c>
    </row>
    <row r="373" spans="1:65" s="2" customFormat="1" ht="24.15" customHeight="1">
      <c r="A373" s="40"/>
      <c r="B373" s="41"/>
      <c r="C373" s="250" t="s">
        <v>633</v>
      </c>
      <c r="D373" s="250" t="s">
        <v>187</v>
      </c>
      <c r="E373" s="251" t="s">
        <v>634</v>
      </c>
      <c r="F373" s="252" t="s">
        <v>635</v>
      </c>
      <c r="G373" s="253" t="s">
        <v>636</v>
      </c>
      <c r="H373" s="254">
        <v>1</v>
      </c>
      <c r="I373" s="255"/>
      <c r="J373" s="256">
        <f>ROUND(I373*H373,2)</f>
        <v>0</v>
      </c>
      <c r="K373" s="252" t="s">
        <v>1</v>
      </c>
      <c r="L373" s="43"/>
      <c r="M373" s="257" t="s">
        <v>1</v>
      </c>
      <c r="N373" s="258" t="s">
        <v>49</v>
      </c>
      <c r="O373" s="93"/>
      <c r="P373" s="259">
        <f>O373*H373</f>
        <v>0</v>
      </c>
      <c r="Q373" s="259">
        <v>0</v>
      </c>
      <c r="R373" s="259">
        <f>Q373*H373</f>
        <v>0</v>
      </c>
      <c r="S373" s="259">
        <v>0.017</v>
      </c>
      <c r="T373" s="260">
        <f>S373*H373</f>
        <v>0.017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61" t="s">
        <v>268</v>
      </c>
      <c r="AT373" s="261" t="s">
        <v>187</v>
      </c>
      <c r="AU373" s="261" t="s">
        <v>93</v>
      </c>
      <c r="AY373" s="17" t="s">
        <v>185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7" t="s">
        <v>91</v>
      </c>
      <c r="BK373" s="154">
        <f>ROUND(I373*H373,2)</f>
        <v>0</v>
      </c>
      <c r="BL373" s="17" t="s">
        <v>268</v>
      </c>
      <c r="BM373" s="261" t="s">
        <v>637</v>
      </c>
    </row>
    <row r="374" spans="1:65" s="2" customFormat="1" ht="24.15" customHeight="1">
      <c r="A374" s="40"/>
      <c r="B374" s="41"/>
      <c r="C374" s="250" t="s">
        <v>638</v>
      </c>
      <c r="D374" s="250" t="s">
        <v>187</v>
      </c>
      <c r="E374" s="251" t="s">
        <v>639</v>
      </c>
      <c r="F374" s="252" t="s">
        <v>640</v>
      </c>
      <c r="G374" s="253" t="s">
        <v>641</v>
      </c>
      <c r="H374" s="254">
        <v>67.08</v>
      </c>
      <c r="I374" s="255"/>
      <c r="J374" s="256">
        <f>ROUND(I374*H374,2)</f>
        <v>0</v>
      </c>
      <c r="K374" s="252" t="s">
        <v>1</v>
      </c>
      <c r="L374" s="43"/>
      <c r="M374" s="257" t="s">
        <v>1</v>
      </c>
      <c r="N374" s="258" t="s">
        <v>49</v>
      </c>
      <c r="O374" s="93"/>
      <c r="P374" s="259">
        <f>O374*H374</f>
        <v>0</v>
      </c>
      <c r="Q374" s="259">
        <v>6E-05</v>
      </c>
      <c r="R374" s="259">
        <f>Q374*H374</f>
        <v>0.0040248</v>
      </c>
      <c r="S374" s="259">
        <v>0</v>
      </c>
      <c r="T374" s="260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61" t="s">
        <v>268</v>
      </c>
      <c r="AT374" s="261" t="s">
        <v>187</v>
      </c>
      <c r="AU374" s="261" t="s">
        <v>93</v>
      </c>
      <c r="AY374" s="17" t="s">
        <v>185</v>
      </c>
      <c r="BE374" s="154">
        <f>IF(N374="základní",J374,0)</f>
        <v>0</v>
      </c>
      <c r="BF374" s="154">
        <f>IF(N374="snížená",J374,0)</f>
        <v>0</v>
      </c>
      <c r="BG374" s="154">
        <f>IF(N374="zákl. přenesená",J374,0)</f>
        <v>0</v>
      </c>
      <c r="BH374" s="154">
        <f>IF(N374="sníž. přenesená",J374,0)</f>
        <v>0</v>
      </c>
      <c r="BI374" s="154">
        <f>IF(N374="nulová",J374,0)</f>
        <v>0</v>
      </c>
      <c r="BJ374" s="17" t="s">
        <v>91</v>
      </c>
      <c r="BK374" s="154">
        <f>ROUND(I374*H374,2)</f>
        <v>0</v>
      </c>
      <c r="BL374" s="17" t="s">
        <v>268</v>
      </c>
      <c r="BM374" s="261" t="s">
        <v>642</v>
      </c>
    </row>
    <row r="375" spans="1:51" s="13" customFormat="1" ht="12">
      <c r="A375" s="13"/>
      <c r="B375" s="262"/>
      <c r="C375" s="263"/>
      <c r="D375" s="264" t="s">
        <v>194</v>
      </c>
      <c r="E375" s="265" t="s">
        <v>1</v>
      </c>
      <c r="F375" s="266" t="s">
        <v>643</v>
      </c>
      <c r="G375" s="263"/>
      <c r="H375" s="267">
        <v>67.08</v>
      </c>
      <c r="I375" s="268"/>
      <c r="J375" s="263"/>
      <c r="K375" s="263"/>
      <c r="L375" s="269"/>
      <c r="M375" s="270"/>
      <c r="N375" s="271"/>
      <c r="O375" s="271"/>
      <c r="P375" s="271"/>
      <c r="Q375" s="271"/>
      <c r="R375" s="271"/>
      <c r="S375" s="271"/>
      <c r="T375" s="27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73" t="s">
        <v>194</v>
      </c>
      <c r="AU375" s="273" t="s">
        <v>93</v>
      </c>
      <c r="AV375" s="13" t="s">
        <v>93</v>
      </c>
      <c r="AW375" s="13" t="s">
        <v>37</v>
      </c>
      <c r="AX375" s="13" t="s">
        <v>84</v>
      </c>
      <c r="AY375" s="273" t="s">
        <v>185</v>
      </c>
    </row>
    <row r="376" spans="1:51" s="14" customFormat="1" ht="12">
      <c r="A376" s="14"/>
      <c r="B376" s="274"/>
      <c r="C376" s="275"/>
      <c r="D376" s="264" t="s">
        <v>194</v>
      </c>
      <c r="E376" s="276" t="s">
        <v>1</v>
      </c>
      <c r="F376" s="277" t="s">
        <v>240</v>
      </c>
      <c r="G376" s="275"/>
      <c r="H376" s="278">
        <v>67.08</v>
      </c>
      <c r="I376" s="279"/>
      <c r="J376" s="275"/>
      <c r="K376" s="275"/>
      <c r="L376" s="280"/>
      <c r="M376" s="281"/>
      <c r="N376" s="282"/>
      <c r="O376" s="282"/>
      <c r="P376" s="282"/>
      <c r="Q376" s="282"/>
      <c r="R376" s="282"/>
      <c r="S376" s="282"/>
      <c r="T376" s="28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4" t="s">
        <v>194</v>
      </c>
      <c r="AU376" s="284" t="s">
        <v>93</v>
      </c>
      <c r="AV376" s="14" t="s">
        <v>192</v>
      </c>
      <c r="AW376" s="14" t="s">
        <v>37</v>
      </c>
      <c r="AX376" s="14" t="s">
        <v>91</v>
      </c>
      <c r="AY376" s="284" t="s">
        <v>185</v>
      </c>
    </row>
    <row r="377" spans="1:63" s="12" customFormat="1" ht="22.8" customHeight="1">
      <c r="A377" s="12"/>
      <c r="B377" s="234"/>
      <c r="C377" s="235"/>
      <c r="D377" s="236" t="s">
        <v>83</v>
      </c>
      <c r="E377" s="248" t="s">
        <v>644</v>
      </c>
      <c r="F377" s="248" t="s">
        <v>645</v>
      </c>
      <c r="G377" s="235"/>
      <c r="H377" s="235"/>
      <c r="I377" s="238"/>
      <c r="J377" s="249">
        <f>BK377</f>
        <v>0</v>
      </c>
      <c r="K377" s="235"/>
      <c r="L377" s="240"/>
      <c r="M377" s="241"/>
      <c r="N377" s="242"/>
      <c r="O377" s="242"/>
      <c r="P377" s="243">
        <f>SUM(P378:P404)</f>
        <v>0</v>
      </c>
      <c r="Q377" s="242"/>
      <c r="R377" s="243">
        <f>SUM(R378:R404)</f>
        <v>0.9566422500000001</v>
      </c>
      <c r="S377" s="242"/>
      <c r="T377" s="244">
        <f>SUM(T378:T404)</f>
        <v>0.21886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45" t="s">
        <v>93</v>
      </c>
      <c r="AT377" s="246" t="s">
        <v>83</v>
      </c>
      <c r="AU377" s="246" t="s">
        <v>91</v>
      </c>
      <c r="AY377" s="245" t="s">
        <v>185</v>
      </c>
      <c r="BK377" s="247">
        <f>SUM(BK378:BK404)</f>
        <v>0</v>
      </c>
    </row>
    <row r="378" spans="1:65" s="2" customFormat="1" ht="16.5" customHeight="1">
      <c r="A378" s="40"/>
      <c r="B378" s="41"/>
      <c r="C378" s="250" t="s">
        <v>646</v>
      </c>
      <c r="D378" s="250" t="s">
        <v>187</v>
      </c>
      <c r="E378" s="251" t="s">
        <v>647</v>
      </c>
      <c r="F378" s="252" t="s">
        <v>648</v>
      </c>
      <c r="G378" s="253" t="s">
        <v>203</v>
      </c>
      <c r="H378" s="254">
        <v>25.7</v>
      </c>
      <c r="I378" s="255"/>
      <c r="J378" s="256">
        <f>ROUND(I378*H378,2)</f>
        <v>0</v>
      </c>
      <c r="K378" s="252" t="s">
        <v>191</v>
      </c>
      <c r="L378" s="43"/>
      <c r="M378" s="257" t="s">
        <v>1</v>
      </c>
      <c r="N378" s="258" t="s">
        <v>49</v>
      </c>
      <c r="O378" s="93"/>
      <c r="P378" s="259">
        <f>O378*H378</f>
        <v>0</v>
      </c>
      <c r="Q378" s="259">
        <v>0</v>
      </c>
      <c r="R378" s="259">
        <f>Q378*H378</f>
        <v>0</v>
      </c>
      <c r="S378" s="259">
        <v>0</v>
      </c>
      <c r="T378" s="260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61" t="s">
        <v>268</v>
      </c>
      <c r="AT378" s="261" t="s">
        <v>187</v>
      </c>
      <c r="AU378" s="261" t="s">
        <v>93</v>
      </c>
      <c r="AY378" s="17" t="s">
        <v>185</v>
      </c>
      <c r="BE378" s="154">
        <f>IF(N378="základní",J378,0)</f>
        <v>0</v>
      </c>
      <c r="BF378" s="154">
        <f>IF(N378="snížená",J378,0)</f>
        <v>0</v>
      </c>
      <c r="BG378" s="154">
        <f>IF(N378="zákl. přenesená",J378,0)</f>
        <v>0</v>
      </c>
      <c r="BH378" s="154">
        <f>IF(N378="sníž. přenesená",J378,0)</f>
        <v>0</v>
      </c>
      <c r="BI378" s="154">
        <f>IF(N378="nulová",J378,0)</f>
        <v>0</v>
      </c>
      <c r="BJ378" s="17" t="s">
        <v>91</v>
      </c>
      <c r="BK378" s="154">
        <f>ROUND(I378*H378,2)</f>
        <v>0</v>
      </c>
      <c r="BL378" s="17" t="s">
        <v>268</v>
      </c>
      <c r="BM378" s="261" t="s">
        <v>649</v>
      </c>
    </row>
    <row r="379" spans="1:51" s="13" customFormat="1" ht="12">
      <c r="A379" s="13"/>
      <c r="B379" s="262"/>
      <c r="C379" s="263"/>
      <c r="D379" s="264" t="s">
        <v>194</v>
      </c>
      <c r="E379" s="265" t="s">
        <v>1</v>
      </c>
      <c r="F379" s="266" t="s">
        <v>650</v>
      </c>
      <c r="G379" s="263"/>
      <c r="H379" s="267">
        <v>25.7</v>
      </c>
      <c r="I379" s="268"/>
      <c r="J379" s="263"/>
      <c r="K379" s="263"/>
      <c r="L379" s="269"/>
      <c r="M379" s="270"/>
      <c r="N379" s="271"/>
      <c r="O379" s="271"/>
      <c r="P379" s="271"/>
      <c r="Q379" s="271"/>
      <c r="R379" s="271"/>
      <c r="S379" s="271"/>
      <c r="T379" s="27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3" t="s">
        <v>194</v>
      </c>
      <c r="AU379" s="273" t="s">
        <v>93</v>
      </c>
      <c r="AV379" s="13" t="s">
        <v>93</v>
      </c>
      <c r="AW379" s="13" t="s">
        <v>37</v>
      </c>
      <c r="AX379" s="13" t="s">
        <v>91</v>
      </c>
      <c r="AY379" s="273" t="s">
        <v>185</v>
      </c>
    </row>
    <row r="380" spans="1:65" s="2" customFormat="1" ht="21.75" customHeight="1">
      <c r="A380" s="40"/>
      <c r="B380" s="41"/>
      <c r="C380" s="250" t="s">
        <v>651</v>
      </c>
      <c r="D380" s="250" t="s">
        <v>187</v>
      </c>
      <c r="E380" s="251" t="s">
        <v>652</v>
      </c>
      <c r="F380" s="252" t="s">
        <v>653</v>
      </c>
      <c r="G380" s="253" t="s">
        <v>203</v>
      </c>
      <c r="H380" s="254">
        <v>25.7</v>
      </c>
      <c r="I380" s="255"/>
      <c r="J380" s="256">
        <f>ROUND(I380*H380,2)</f>
        <v>0</v>
      </c>
      <c r="K380" s="252" t="s">
        <v>191</v>
      </c>
      <c r="L380" s="43"/>
      <c r="M380" s="257" t="s">
        <v>1</v>
      </c>
      <c r="N380" s="258" t="s">
        <v>49</v>
      </c>
      <c r="O380" s="93"/>
      <c r="P380" s="259">
        <f>O380*H380</f>
        <v>0</v>
      </c>
      <c r="Q380" s="259">
        <v>0.0045</v>
      </c>
      <c r="R380" s="259">
        <f>Q380*H380</f>
        <v>0.11564999999999999</v>
      </c>
      <c r="S380" s="259">
        <v>0</v>
      </c>
      <c r="T380" s="260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61" t="s">
        <v>268</v>
      </c>
      <c r="AT380" s="261" t="s">
        <v>187</v>
      </c>
      <c r="AU380" s="261" t="s">
        <v>93</v>
      </c>
      <c r="AY380" s="17" t="s">
        <v>185</v>
      </c>
      <c r="BE380" s="154">
        <f>IF(N380="základní",J380,0)</f>
        <v>0</v>
      </c>
      <c r="BF380" s="154">
        <f>IF(N380="snížená",J380,0)</f>
        <v>0</v>
      </c>
      <c r="BG380" s="154">
        <f>IF(N380="zákl. přenesená",J380,0)</f>
        <v>0</v>
      </c>
      <c r="BH380" s="154">
        <f>IF(N380="sníž. přenesená",J380,0)</f>
        <v>0</v>
      </c>
      <c r="BI380" s="154">
        <f>IF(N380="nulová",J380,0)</f>
        <v>0</v>
      </c>
      <c r="BJ380" s="17" t="s">
        <v>91</v>
      </c>
      <c r="BK380" s="154">
        <f>ROUND(I380*H380,2)</f>
        <v>0</v>
      </c>
      <c r="BL380" s="17" t="s">
        <v>268</v>
      </c>
      <c r="BM380" s="261" t="s">
        <v>654</v>
      </c>
    </row>
    <row r="381" spans="1:51" s="13" customFormat="1" ht="12">
      <c r="A381" s="13"/>
      <c r="B381" s="262"/>
      <c r="C381" s="263"/>
      <c r="D381" s="264" t="s">
        <v>194</v>
      </c>
      <c r="E381" s="265" t="s">
        <v>1</v>
      </c>
      <c r="F381" s="266" t="s">
        <v>650</v>
      </c>
      <c r="G381" s="263"/>
      <c r="H381" s="267">
        <v>25.7</v>
      </c>
      <c r="I381" s="268"/>
      <c r="J381" s="263"/>
      <c r="K381" s="263"/>
      <c r="L381" s="269"/>
      <c r="M381" s="270"/>
      <c r="N381" s="271"/>
      <c r="O381" s="271"/>
      <c r="P381" s="271"/>
      <c r="Q381" s="271"/>
      <c r="R381" s="271"/>
      <c r="S381" s="271"/>
      <c r="T381" s="27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3" t="s">
        <v>194</v>
      </c>
      <c r="AU381" s="273" t="s">
        <v>93</v>
      </c>
      <c r="AV381" s="13" t="s">
        <v>93</v>
      </c>
      <c r="AW381" s="13" t="s">
        <v>37</v>
      </c>
      <c r="AX381" s="13" t="s">
        <v>91</v>
      </c>
      <c r="AY381" s="273" t="s">
        <v>185</v>
      </c>
    </row>
    <row r="382" spans="1:65" s="2" customFormat="1" ht="24.15" customHeight="1">
      <c r="A382" s="40"/>
      <c r="B382" s="41"/>
      <c r="C382" s="250" t="s">
        <v>655</v>
      </c>
      <c r="D382" s="250" t="s">
        <v>187</v>
      </c>
      <c r="E382" s="251" t="s">
        <v>656</v>
      </c>
      <c r="F382" s="252" t="s">
        <v>657</v>
      </c>
      <c r="G382" s="253" t="s">
        <v>276</v>
      </c>
      <c r="H382" s="254">
        <v>6.02</v>
      </c>
      <c r="I382" s="255"/>
      <c r="J382" s="256">
        <f>ROUND(I382*H382,2)</f>
        <v>0</v>
      </c>
      <c r="K382" s="252" t="s">
        <v>191</v>
      </c>
      <c r="L382" s="43"/>
      <c r="M382" s="257" t="s">
        <v>1</v>
      </c>
      <c r="N382" s="258" t="s">
        <v>49</v>
      </c>
      <c r="O382" s="93"/>
      <c r="P382" s="259">
        <f>O382*H382</f>
        <v>0</v>
      </c>
      <c r="Q382" s="259">
        <v>0.00043</v>
      </c>
      <c r="R382" s="259">
        <f>Q382*H382</f>
        <v>0.0025886</v>
      </c>
      <c r="S382" s="259">
        <v>0</v>
      </c>
      <c r="T382" s="260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61" t="s">
        <v>268</v>
      </c>
      <c r="AT382" s="261" t="s">
        <v>187</v>
      </c>
      <c r="AU382" s="261" t="s">
        <v>93</v>
      </c>
      <c r="AY382" s="17" t="s">
        <v>185</v>
      </c>
      <c r="BE382" s="154">
        <f>IF(N382="základní",J382,0)</f>
        <v>0</v>
      </c>
      <c r="BF382" s="154">
        <f>IF(N382="snížená",J382,0)</f>
        <v>0</v>
      </c>
      <c r="BG382" s="154">
        <f>IF(N382="zákl. přenesená",J382,0)</f>
        <v>0</v>
      </c>
      <c r="BH382" s="154">
        <f>IF(N382="sníž. přenesená",J382,0)</f>
        <v>0</v>
      </c>
      <c r="BI382" s="154">
        <f>IF(N382="nulová",J382,0)</f>
        <v>0</v>
      </c>
      <c r="BJ382" s="17" t="s">
        <v>91</v>
      </c>
      <c r="BK382" s="154">
        <f>ROUND(I382*H382,2)</f>
        <v>0</v>
      </c>
      <c r="BL382" s="17" t="s">
        <v>268</v>
      </c>
      <c r="BM382" s="261" t="s">
        <v>658</v>
      </c>
    </row>
    <row r="383" spans="1:51" s="13" customFormat="1" ht="12">
      <c r="A383" s="13"/>
      <c r="B383" s="262"/>
      <c r="C383" s="263"/>
      <c r="D383" s="264" t="s">
        <v>194</v>
      </c>
      <c r="E383" s="265" t="s">
        <v>1</v>
      </c>
      <c r="F383" s="266" t="s">
        <v>659</v>
      </c>
      <c r="G383" s="263"/>
      <c r="H383" s="267">
        <v>6.02</v>
      </c>
      <c r="I383" s="268"/>
      <c r="J383" s="263"/>
      <c r="K383" s="263"/>
      <c r="L383" s="269"/>
      <c r="M383" s="270"/>
      <c r="N383" s="271"/>
      <c r="O383" s="271"/>
      <c r="P383" s="271"/>
      <c r="Q383" s="271"/>
      <c r="R383" s="271"/>
      <c r="S383" s="271"/>
      <c r="T383" s="27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73" t="s">
        <v>194</v>
      </c>
      <c r="AU383" s="273" t="s">
        <v>93</v>
      </c>
      <c r="AV383" s="13" t="s">
        <v>93</v>
      </c>
      <c r="AW383" s="13" t="s">
        <v>37</v>
      </c>
      <c r="AX383" s="13" t="s">
        <v>91</v>
      </c>
      <c r="AY383" s="273" t="s">
        <v>185</v>
      </c>
    </row>
    <row r="384" spans="1:65" s="2" customFormat="1" ht="24.15" customHeight="1">
      <c r="A384" s="40"/>
      <c r="B384" s="41"/>
      <c r="C384" s="296" t="s">
        <v>660</v>
      </c>
      <c r="D384" s="296" t="s">
        <v>282</v>
      </c>
      <c r="E384" s="297" t="s">
        <v>661</v>
      </c>
      <c r="F384" s="298" t="s">
        <v>662</v>
      </c>
      <c r="G384" s="299" t="s">
        <v>225</v>
      </c>
      <c r="H384" s="300">
        <v>22.073</v>
      </c>
      <c r="I384" s="301"/>
      <c r="J384" s="302">
        <f>ROUND(I384*H384,2)</f>
        <v>0</v>
      </c>
      <c r="K384" s="298" t="s">
        <v>191</v>
      </c>
      <c r="L384" s="303"/>
      <c r="M384" s="304" t="s">
        <v>1</v>
      </c>
      <c r="N384" s="305" t="s">
        <v>49</v>
      </c>
      <c r="O384" s="93"/>
      <c r="P384" s="259">
        <f>O384*H384</f>
        <v>0</v>
      </c>
      <c r="Q384" s="259">
        <v>0.00045</v>
      </c>
      <c r="R384" s="259">
        <f>Q384*H384</f>
        <v>0.00993285</v>
      </c>
      <c r="S384" s="259">
        <v>0</v>
      </c>
      <c r="T384" s="260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61" t="s">
        <v>353</v>
      </c>
      <c r="AT384" s="261" t="s">
        <v>282</v>
      </c>
      <c r="AU384" s="261" t="s">
        <v>93</v>
      </c>
      <c r="AY384" s="17" t="s">
        <v>185</v>
      </c>
      <c r="BE384" s="154">
        <f>IF(N384="základní",J384,0)</f>
        <v>0</v>
      </c>
      <c r="BF384" s="154">
        <f>IF(N384="snížená",J384,0)</f>
        <v>0</v>
      </c>
      <c r="BG384" s="154">
        <f>IF(N384="zákl. přenesená",J384,0)</f>
        <v>0</v>
      </c>
      <c r="BH384" s="154">
        <f>IF(N384="sníž. přenesená",J384,0)</f>
        <v>0</v>
      </c>
      <c r="BI384" s="154">
        <f>IF(N384="nulová",J384,0)</f>
        <v>0</v>
      </c>
      <c r="BJ384" s="17" t="s">
        <v>91</v>
      </c>
      <c r="BK384" s="154">
        <f>ROUND(I384*H384,2)</f>
        <v>0</v>
      </c>
      <c r="BL384" s="17" t="s">
        <v>268</v>
      </c>
      <c r="BM384" s="261" t="s">
        <v>663</v>
      </c>
    </row>
    <row r="385" spans="1:51" s="13" customFormat="1" ht="12">
      <c r="A385" s="13"/>
      <c r="B385" s="262"/>
      <c r="C385" s="263"/>
      <c r="D385" s="264" t="s">
        <v>194</v>
      </c>
      <c r="E385" s="265" t="s">
        <v>1</v>
      </c>
      <c r="F385" s="266" t="s">
        <v>664</v>
      </c>
      <c r="G385" s="263"/>
      <c r="H385" s="267">
        <v>22.073</v>
      </c>
      <c r="I385" s="268"/>
      <c r="J385" s="263"/>
      <c r="K385" s="263"/>
      <c r="L385" s="269"/>
      <c r="M385" s="270"/>
      <c r="N385" s="271"/>
      <c r="O385" s="271"/>
      <c r="P385" s="271"/>
      <c r="Q385" s="271"/>
      <c r="R385" s="271"/>
      <c r="S385" s="271"/>
      <c r="T385" s="27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73" t="s">
        <v>194</v>
      </c>
      <c r="AU385" s="273" t="s">
        <v>93</v>
      </c>
      <c r="AV385" s="13" t="s">
        <v>93</v>
      </c>
      <c r="AW385" s="13" t="s">
        <v>37</v>
      </c>
      <c r="AX385" s="13" t="s">
        <v>91</v>
      </c>
      <c r="AY385" s="273" t="s">
        <v>185</v>
      </c>
    </row>
    <row r="386" spans="1:65" s="2" customFormat="1" ht="16.5" customHeight="1">
      <c r="A386" s="40"/>
      <c r="B386" s="41"/>
      <c r="C386" s="250" t="s">
        <v>665</v>
      </c>
      <c r="D386" s="250" t="s">
        <v>187</v>
      </c>
      <c r="E386" s="251" t="s">
        <v>666</v>
      </c>
      <c r="F386" s="252" t="s">
        <v>667</v>
      </c>
      <c r="G386" s="253" t="s">
        <v>203</v>
      </c>
      <c r="H386" s="254">
        <v>6.2</v>
      </c>
      <c r="I386" s="255"/>
      <c r="J386" s="256">
        <f>ROUND(I386*H386,2)</f>
        <v>0</v>
      </c>
      <c r="K386" s="252" t="s">
        <v>191</v>
      </c>
      <c r="L386" s="43"/>
      <c r="M386" s="257" t="s">
        <v>1</v>
      </c>
      <c r="N386" s="258" t="s">
        <v>49</v>
      </c>
      <c r="O386" s="93"/>
      <c r="P386" s="259">
        <f>O386*H386</f>
        <v>0</v>
      </c>
      <c r="Q386" s="259">
        <v>0</v>
      </c>
      <c r="R386" s="259">
        <f>Q386*H386</f>
        <v>0</v>
      </c>
      <c r="S386" s="259">
        <v>0.0353</v>
      </c>
      <c r="T386" s="260">
        <f>S386*H386</f>
        <v>0.21886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61" t="s">
        <v>268</v>
      </c>
      <c r="AT386" s="261" t="s">
        <v>187</v>
      </c>
      <c r="AU386" s="261" t="s">
        <v>93</v>
      </c>
      <c r="AY386" s="17" t="s">
        <v>185</v>
      </c>
      <c r="BE386" s="154">
        <f>IF(N386="základní",J386,0)</f>
        <v>0</v>
      </c>
      <c r="BF386" s="154">
        <f>IF(N386="snížená",J386,0)</f>
        <v>0</v>
      </c>
      <c r="BG386" s="154">
        <f>IF(N386="zákl. přenesená",J386,0)</f>
        <v>0</v>
      </c>
      <c r="BH386" s="154">
        <f>IF(N386="sníž. přenesená",J386,0)</f>
        <v>0</v>
      </c>
      <c r="BI386" s="154">
        <f>IF(N386="nulová",J386,0)</f>
        <v>0</v>
      </c>
      <c r="BJ386" s="17" t="s">
        <v>91</v>
      </c>
      <c r="BK386" s="154">
        <f>ROUND(I386*H386,2)</f>
        <v>0</v>
      </c>
      <c r="BL386" s="17" t="s">
        <v>268</v>
      </c>
      <c r="BM386" s="261" t="s">
        <v>668</v>
      </c>
    </row>
    <row r="387" spans="1:51" s="13" customFormat="1" ht="12">
      <c r="A387" s="13"/>
      <c r="B387" s="262"/>
      <c r="C387" s="263"/>
      <c r="D387" s="264" t="s">
        <v>194</v>
      </c>
      <c r="E387" s="265" t="s">
        <v>1</v>
      </c>
      <c r="F387" s="266" t="s">
        <v>351</v>
      </c>
      <c r="G387" s="263"/>
      <c r="H387" s="267">
        <v>6.2</v>
      </c>
      <c r="I387" s="268"/>
      <c r="J387" s="263"/>
      <c r="K387" s="263"/>
      <c r="L387" s="269"/>
      <c r="M387" s="270"/>
      <c r="N387" s="271"/>
      <c r="O387" s="271"/>
      <c r="P387" s="271"/>
      <c r="Q387" s="271"/>
      <c r="R387" s="271"/>
      <c r="S387" s="271"/>
      <c r="T387" s="27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3" t="s">
        <v>194</v>
      </c>
      <c r="AU387" s="273" t="s">
        <v>93</v>
      </c>
      <c r="AV387" s="13" t="s">
        <v>93</v>
      </c>
      <c r="AW387" s="13" t="s">
        <v>37</v>
      </c>
      <c r="AX387" s="13" t="s">
        <v>91</v>
      </c>
      <c r="AY387" s="273" t="s">
        <v>185</v>
      </c>
    </row>
    <row r="388" spans="1:65" s="2" customFormat="1" ht="37.8" customHeight="1">
      <c r="A388" s="40"/>
      <c r="B388" s="41"/>
      <c r="C388" s="250" t="s">
        <v>669</v>
      </c>
      <c r="D388" s="250" t="s">
        <v>187</v>
      </c>
      <c r="E388" s="251" t="s">
        <v>670</v>
      </c>
      <c r="F388" s="252" t="s">
        <v>671</v>
      </c>
      <c r="G388" s="253" t="s">
        <v>203</v>
      </c>
      <c r="H388" s="254">
        <v>25.7</v>
      </c>
      <c r="I388" s="255"/>
      <c r="J388" s="256">
        <f>ROUND(I388*H388,2)</f>
        <v>0</v>
      </c>
      <c r="K388" s="252" t="s">
        <v>191</v>
      </c>
      <c r="L388" s="43"/>
      <c r="M388" s="257" t="s">
        <v>1</v>
      </c>
      <c r="N388" s="258" t="s">
        <v>49</v>
      </c>
      <c r="O388" s="93"/>
      <c r="P388" s="259">
        <f>O388*H388</f>
        <v>0</v>
      </c>
      <c r="Q388" s="259">
        <v>0.00588</v>
      </c>
      <c r="R388" s="259">
        <f>Q388*H388</f>
        <v>0.151116</v>
      </c>
      <c r="S388" s="259">
        <v>0</v>
      </c>
      <c r="T388" s="260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61" t="s">
        <v>268</v>
      </c>
      <c r="AT388" s="261" t="s">
        <v>187</v>
      </c>
      <c r="AU388" s="261" t="s">
        <v>93</v>
      </c>
      <c r="AY388" s="17" t="s">
        <v>185</v>
      </c>
      <c r="BE388" s="154">
        <f>IF(N388="základní",J388,0)</f>
        <v>0</v>
      </c>
      <c r="BF388" s="154">
        <f>IF(N388="snížená",J388,0)</f>
        <v>0</v>
      </c>
      <c r="BG388" s="154">
        <f>IF(N388="zákl. přenesená",J388,0)</f>
        <v>0</v>
      </c>
      <c r="BH388" s="154">
        <f>IF(N388="sníž. přenesená",J388,0)</f>
        <v>0</v>
      </c>
      <c r="BI388" s="154">
        <f>IF(N388="nulová",J388,0)</f>
        <v>0</v>
      </c>
      <c r="BJ388" s="17" t="s">
        <v>91</v>
      </c>
      <c r="BK388" s="154">
        <f>ROUND(I388*H388,2)</f>
        <v>0</v>
      </c>
      <c r="BL388" s="17" t="s">
        <v>268</v>
      </c>
      <c r="BM388" s="261" t="s">
        <v>672</v>
      </c>
    </row>
    <row r="389" spans="1:51" s="13" customFormat="1" ht="12">
      <c r="A389" s="13"/>
      <c r="B389" s="262"/>
      <c r="C389" s="263"/>
      <c r="D389" s="264" t="s">
        <v>194</v>
      </c>
      <c r="E389" s="265" t="s">
        <v>1</v>
      </c>
      <c r="F389" s="266" t="s">
        <v>650</v>
      </c>
      <c r="G389" s="263"/>
      <c r="H389" s="267">
        <v>25.7</v>
      </c>
      <c r="I389" s="268"/>
      <c r="J389" s="263"/>
      <c r="K389" s="263"/>
      <c r="L389" s="269"/>
      <c r="M389" s="270"/>
      <c r="N389" s="271"/>
      <c r="O389" s="271"/>
      <c r="P389" s="271"/>
      <c r="Q389" s="271"/>
      <c r="R389" s="271"/>
      <c r="S389" s="271"/>
      <c r="T389" s="27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3" t="s">
        <v>194</v>
      </c>
      <c r="AU389" s="273" t="s">
        <v>93</v>
      </c>
      <c r="AV389" s="13" t="s">
        <v>93</v>
      </c>
      <c r="AW389" s="13" t="s">
        <v>37</v>
      </c>
      <c r="AX389" s="13" t="s">
        <v>91</v>
      </c>
      <c r="AY389" s="273" t="s">
        <v>185</v>
      </c>
    </row>
    <row r="390" spans="1:65" s="2" customFormat="1" ht="37.8" customHeight="1">
      <c r="A390" s="40"/>
      <c r="B390" s="41"/>
      <c r="C390" s="296" t="s">
        <v>673</v>
      </c>
      <c r="D390" s="296" t="s">
        <v>282</v>
      </c>
      <c r="E390" s="297" t="s">
        <v>674</v>
      </c>
      <c r="F390" s="298" t="s">
        <v>675</v>
      </c>
      <c r="G390" s="299" t="s">
        <v>203</v>
      </c>
      <c r="H390" s="300">
        <v>5.83</v>
      </c>
      <c r="I390" s="301"/>
      <c r="J390" s="302">
        <f>ROUND(I390*H390,2)</f>
        <v>0</v>
      </c>
      <c r="K390" s="298" t="s">
        <v>191</v>
      </c>
      <c r="L390" s="303"/>
      <c r="M390" s="304" t="s">
        <v>1</v>
      </c>
      <c r="N390" s="305" t="s">
        <v>49</v>
      </c>
      <c r="O390" s="93"/>
      <c r="P390" s="259">
        <f>O390*H390</f>
        <v>0</v>
      </c>
      <c r="Q390" s="259">
        <v>0.0192</v>
      </c>
      <c r="R390" s="259">
        <f>Q390*H390</f>
        <v>0.111936</v>
      </c>
      <c r="S390" s="259">
        <v>0</v>
      </c>
      <c r="T390" s="260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61" t="s">
        <v>353</v>
      </c>
      <c r="AT390" s="261" t="s">
        <v>282</v>
      </c>
      <c r="AU390" s="261" t="s">
        <v>93</v>
      </c>
      <c r="AY390" s="17" t="s">
        <v>185</v>
      </c>
      <c r="BE390" s="154">
        <f>IF(N390="základní",J390,0)</f>
        <v>0</v>
      </c>
      <c r="BF390" s="154">
        <f>IF(N390="snížená",J390,0)</f>
        <v>0</v>
      </c>
      <c r="BG390" s="154">
        <f>IF(N390="zákl. přenesená",J390,0)</f>
        <v>0</v>
      </c>
      <c r="BH390" s="154">
        <f>IF(N390="sníž. přenesená",J390,0)</f>
        <v>0</v>
      </c>
      <c r="BI390" s="154">
        <f>IF(N390="nulová",J390,0)</f>
        <v>0</v>
      </c>
      <c r="BJ390" s="17" t="s">
        <v>91</v>
      </c>
      <c r="BK390" s="154">
        <f>ROUND(I390*H390,2)</f>
        <v>0</v>
      </c>
      <c r="BL390" s="17" t="s">
        <v>268</v>
      </c>
      <c r="BM390" s="261" t="s">
        <v>676</v>
      </c>
    </row>
    <row r="391" spans="1:51" s="13" customFormat="1" ht="12">
      <c r="A391" s="13"/>
      <c r="B391" s="262"/>
      <c r="C391" s="263"/>
      <c r="D391" s="264" t="s">
        <v>194</v>
      </c>
      <c r="E391" s="265" t="s">
        <v>1</v>
      </c>
      <c r="F391" s="266" t="s">
        <v>677</v>
      </c>
      <c r="G391" s="263"/>
      <c r="H391" s="267">
        <v>5.3</v>
      </c>
      <c r="I391" s="268"/>
      <c r="J391" s="263"/>
      <c r="K391" s="263"/>
      <c r="L391" s="269"/>
      <c r="M391" s="270"/>
      <c r="N391" s="271"/>
      <c r="O391" s="271"/>
      <c r="P391" s="271"/>
      <c r="Q391" s="271"/>
      <c r="R391" s="271"/>
      <c r="S391" s="271"/>
      <c r="T391" s="27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73" t="s">
        <v>194</v>
      </c>
      <c r="AU391" s="273" t="s">
        <v>93</v>
      </c>
      <c r="AV391" s="13" t="s">
        <v>93</v>
      </c>
      <c r="AW391" s="13" t="s">
        <v>37</v>
      </c>
      <c r="AX391" s="13" t="s">
        <v>84</v>
      </c>
      <c r="AY391" s="273" t="s">
        <v>185</v>
      </c>
    </row>
    <row r="392" spans="1:51" s="13" customFormat="1" ht="12">
      <c r="A392" s="13"/>
      <c r="B392" s="262"/>
      <c r="C392" s="263"/>
      <c r="D392" s="264" t="s">
        <v>194</v>
      </c>
      <c r="E392" s="265" t="s">
        <v>1</v>
      </c>
      <c r="F392" s="266" t="s">
        <v>678</v>
      </c>
      <c r="G392" s="263"/>
      <c r="H392" s="267">
        <v>5.83</v>
      </c>
      <c r="I392" s="268"/>
      <c r="J392" s="263"/>
      <c r="K392" s="263"/>
      <c r="L392" s="269"/>
      <c r="M392" s="270"/>
      <c r="N392" s="271"/>
      <c r="O392" s="271"/>
      <c r="P392" s="271"/>
      <c r="Q392" s="271"/>
      <c r="R392" s="271"/>
      <c r="S392" s="271"/>
      <c r="T392" s="27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3" t="s">
        <v>194</v>
      </c>
      <c r="AU392" s="273" t="s">
        <v>93</v>
      </c>
      <c r="AV392" s="13" t="s">
        <v>93</v>
      </c>
      <c r="AW392" s="13" t="s">
        <v>37</v>
      </c>
      <c r="AX392" s="13" t="s">
        <v>91</v>
      </c>
      <c r="AY392" s="273" t="s">
        <v>185</v>
      </c>
    </row>
    <row r="393" spans="1:65" s="2" customFormat="1" ht="24.15" customHeight="1">
      <c r="A393" s="40"/>
      <c r="B393" s="41"/>
      <c r="C393" s="296" t="s">
        <v>679</v>
      </c>
      <c r="D393" s="296" t="s">
        <v>282</v>
      </c>
      <c r="E393" s="297" t="s">
        <v>680</v>
      </c>
      <c r="F393" s="298" t="s">
        <v>681</v>
      </c>
      <c r="G393" s="299" t="s">
        <v>203</v>
      </c>
      <c r="H393" s="300">
        <v>22.44</v>
      </c>
      <c r="I393" s="301"/>
      <c r="J393" s="302">
        <f>ROUND(I393*H393,2)</f>
        <v>0</v>
      </c>
      <c r="K393" s="298" t="s">
        <v>191</v>
      </c>
      <c r="L393" s="303"/>
      <c r="M393" s="304" t="s">
        <v>1</v>
      </c>
      <c r="N393" s="305" t="s">
        <v>49</v>
      </c>
      <c r="O393" s="93"/>
      <c r="P393" s="259">
        <f>O393*H393</f>
        <v>0</v>
      </c>
      <c r="Q393" s="259">
        <v>0.023</v>
      </c>
      <c r="R393" s="259">
        <f>Q393*H393</f>
        <v>0.51612</v>
      </c>
      <c r="S393" s="259">
        <v>0</v>
      </c>
      <c r="T393" s="260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61" t="s">
        <v>353</v>
      </c>
      <c r="AT393" s="261" t="s">
        <v>282</v>
      </c>
      <c r="AU393" s="261" t="s">
        <v>93</v>
      </c>
      <c r="AY393" s="17" t="s">
        <v>185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7" t="s">
        <v>91</v>
      </c>
      <c r="BK393" s="154">
        <f>ROUND(I393*H393,2)</f>
        <v>0</v>
      </c>
      <c r="BL393" s="17" t="s">
        <v>268</v>
      </c>
      <c r="BM393" s="261" t="s">
        <v>682</v>
      </c>
    </row>
    <row r="394" spans="1:51" s="13" customFormat="1" ht="12">
      <c r="A394" s="13"/>
      <c r="B394" s="262"/>
      <c r="C394" s="263"/>
      <c r="D394" s="264" t="s">
        <v>194</v>
      </c>
      <c r="E394" s="265" t="s">
        <v>1</v>
      </c>
      <c r="F394" s="266" t="s">
        <v>683</v>
      </c>
      <c r="G394" s="263"/>
      <c r="H394" s="267">
        <v>20.4</v>
      </c>
      <c r="I394" s="268"/>
      <c r="J394" s="263"/>
      <c r="K394" s="263"/>
      <c r="L394" s="269"/>
      <c r="M394" s="270"/>
      <c r="N394" s="271"/>
      <c r="O394" s="271"/>
      <c r="P394" s="271"/>
      <c r="Q394" s="271"/>
      <c r="R394" s="271"/>
      <c r="S394" s="271"/>
      <c r="T394" s="27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3" t="s">
        <v>194</v>
      </c>
      <c r="AU394" s="273" t="s">
        <v>93</v>
      </c>
      <c r="AV394" s="13" t="s">
        <v>93</v>
      </c>
      <c r="AW394" s="13" t="s">
        <v>37</v>
      </c>
      <c r="AX394" s="13" t="s">
        <v>84</v>
      </c>
      <c r="AY394" s="273" t="s">
        <v>185</v>
      </c>
    </row>
    <row r="395" spans="1:51" s="13" customFormat="1" ht="12">
      <c r="A395" s="13"/>
      <c r="B395" s="262"/>
      <c r="C395" s="263"/>
      <c r="D395" s="264" t="s">
        <v>194</v>
      </c>
      <c r="E395" s="265" t="s">
        <v>1</v>
      </c>
      <c r="F395" s="266" t="s">
        <v>684</v>
      </c>
      <c r="G395" s="263"/>
      <c r="H395" s="267">
        <v>22.44</v>
      </c>
      <c r="I395" s="268"/>
      <c r="J395" s="263"/>
      <c r="K395" s="263"/>
      <c r="L395" s="269"/>
      <c r="M395" s="270"/>
      <c r="N395" s="271"/>
      <c r="O395" s="271"/>
      <c r="P395" s="271"/>
      <c r="Q395" s="271"/>
      <c r="R395" s="271"/>
      <c r="S395" s="271"/>
      <c r="T395" s="27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73" t="s">
        <v>194</v>
      </c>
      <c r="AU395" s="273" t="s">
        <v>93</v>
      </c>
      <c r="AV395" s="13" t="s">
        <v>93</v>
      </c>
      <c r="AW395" s="13" t="s">
        <v>37</v>
      </c>
      <c r="AX395" s="13" t="s">
        <v>91</v>
      </c>
      <c r="AY395" s="273" t="s">
        <v>185</v>
      </c>
    </row>
    <row r="396" spans="1:65" s="2" customFormat="1" ht="24.15" customHeight="1">
      <c r="A396" s="40"/>
      <c r="B396" s="41"/>
      <c r="C396" s="250" t="s">
        <v>685</v>
      </c>
      <c r="D396" s="250" t="s">
        <v>187</v>
      </c>
      <c r="E396" s="251" t="s">
        <v>686</v>
      </c>
      <c r="F396" s="252" t="s">
        <v>687</v>
      </c>
      <c r="G396" s="253" t="s">
        <v>203</v>
      </c>
      <c r="H396" s="254">
        <v>5.3</v>
      </c>
      <c r="I396" s="255"/>
      <c r="J396" s="256">
        <f>ROUND(I396*H396,2)</f>
        <v>0</v>
      </c>
      <c r="K396" s="252" t="s">
        <v>191</v>
      </c>
      <c r="L396" s="43"/>
      <c r="M396" s="257" t="s">
        <v>1</v>
      </c>
      <c r="N396" s="258" t="s">
        <v>49</v>
      </c>
      <c r="O396" s="93"/>
      <c r="P396" s="259">
        <f>O396*H396</f>
        <v>0</v>
      </c>
      <c r="Q396" s="259">
        <v>0</v>
      </c>
      <c r="R396" s="259">
        <f>Q396*H396</f>
        <v>0</v>
      </c>
      <c r="S396" s="259">
        <v>0</v>
      </c>
      <c r="T396" s="26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61" t="s">
        <v>268</v>
      </c>
      <c r="AT396" s="261" t="s">
        <v>187</v>
      </c>
      <c r="AU396" s="261" t="s">
        <v>93</v>
      </c>
      <c r="AY396" s="17" t="s">
        <v>185</v>
      </c>
      <c r="BE396" s="154">
        <f>IF(N396="základní",J396,0)</f>
        <v>0</v>
      </c>
      <c r="BF396" s="154">
        <f>IF(N396="snížená",J396,0)</f>
        <v>0</v>
      </c>
      <c r="BG396" s="154">
        <f>IF(N396="zákl. přenesená",J396,0)</f>
        <v>0</v>
      </c>
      <c r="BH396" s="154">
        <f>IF(N396="sníž. přenesená",J396,0)</f>
        <v>0</v>
      </c>
      <c r="BI396" s="154">
        <f>IF(N396="nulová",J396,0)</f>
        <v>0</v>
      </c>
      <c r="BJ396" s="17" t="s">
        <v>91</v>
      </c>
      <c r="BK396" s="154">
        <f>ROUND(I396*H396,2)</f>
        <v>0</v>
      </c>
      <c r="BL396" s="17" t="s">
        <v>268</v>
      </c>
      <c r="BM396" s="261" t="s">
        <v>688</v>
      </c>
    </row>
    <row r="397" spans="1:51" s="13" customFormat="1" ht="12">
      <c r="A397" s="13"/>
      <c r="B397" s="262"/>
      <c r="C397" s="263"/>
      <c r="D397" s="264" t="s">
        <v>194</v>
      </c>
      <c r="E397" s="265" t="s">
        <v>1</v>
      </c>
      <c r="F397" s="266" t="s">
        <v>677</v>
      </c>
      <c r="G397" s="263"/>
      <c r="H397" s="267">
        <v>5.3</v>
      </c>
      <c r="I397" s="268"/>
      <c r="J397" s="263"/>
      <c r="K397" s="263"/>
      <c r="L397" s="269"/>
      <c r="M397" s="270"/>
      <c r="N397" s="271"/>
      <c r="O397" s="271"/>
      <c r="P397" s="271"/>
      <c r="Q397" s="271"/>
      <c r="R397" s="271"/>
      <c r="S397" s="271"/>
      <c r="T397" s="27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3" t="s">
        <v>194</v>
      </c>
      <c r="AU397" s="273" t="s">
        <v>93</v>
      </c>
      <c r="AV397" s="13" t="s">
        <v>93</v>
      </c>
      <c r="AW397" s="13" t="s">
        <v>37</v>
      </c>
      <c r="AX397" s="13" t="s">
        <v>91</v>
      </c>
      <c r="AY397" s="273" t="s">
        <v>185</v>
      </c>
    </row>
    <row r="398" spans="1:65" s="2" customFormat="1" ht="24.15" customHeight="1">
      <c r="A398" s="40"/>
      <c r="B398" s="41"/>
      <c r="C398" s="250" t="s">
        <v>689</v>
      </c>
      <c r="D398" s="250" t="s">
        <v>187</v>
      </c>
      <c r="E398" s="251" t="s">
        <v>690</v>
      </c>
      <c r="F398" s="252" t="s">
        <v>691</v>
      </c>
      <c r="G398" s="253" t="s">
        <v>203</v>
      </c>
      <c r="H398" s="254">
        <v>25.7</v>
      </c>
      <c r="I398" s="255"/>
      <c r="J398" s="256">
        <f>ROUND(I398*H398,2)</f>
        <v>0</v>
      </c>
      <c r="K398" s="252" t="s">
        <v>191</v>
      </c>
      <c r="L398" s="43"/>
      <c r="M398" s="257" t="s">
        <v>1</v>
      </c>
      <c r="N398" s="258" t="s">
        <v>49</v>
      </c>
      <c r="O398" s="93"/>
      <c r="P398" s="259">
        <f>O398*H398</f>
        <v>0</v>
      </c>
      <c r="Q398" s="259">
        <v>0.0015</v>
      </c>
      <c r="R398" s="259">
        <f>Q398*H398</f>
        <v>0.03855</v>
      </c>
      <c r="S398" s="259">
        <v>0</v>
      </c>
      <c r="T398" s="260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61" t="s">
        <v>268</v>
      </c>
      <c r="AT398" s="261" t="s">
        <v>187</v>
      </c>
      <c r="AU398" s="261" t="s">
        <v>93</v>
      </c>
      <c r="AY398" s="17" t="s">
        <v>185</v>
      </c>
      <c r="BE398" s="154">
        <f>IF(N398="základní",J398,0)</f>
        <v>0</v>
      </c>
      <c r="BF398" s="154">
        <f>IF(N398="snížená",J398,0)</f>
        <v>0</v>
      </c>
      <c r="BG398" s="154">
        <f>IF(N398="zákl. přenesená",J398,0)</f>
        <v>0</v>
      </c>
      <c r="BH398" s="154">
        <f>IF(N398="sníž. přenesená",J398,0)</f>
        <v>0</v>
      </c>
      <c r="BI398" s="154">
        <f>IF(N398="nulová",J398,0)</f>
        <v>0</v>
      </c>
      <c r="BJ398" s="17" t="s">
        <v>91</v>
      </c>
      <c r="BK398" s="154">
        <f>ROUND(I398*H398,2)</f>
        <v>0</v>
      </c>
      <c r="BL398" s="17" t="s">
        <v>268</v>
      </c>
      <c r="BM398" s="261" t="s">
        <v>692</v>
      </c>
    </row>
    <row r="399" spans="1:51" s="13" customFormat="1" ht="12">
      <c r="A399" s="13"/>
      <c r="B399" s="262"/>
      <c r="C399" s="263"/>
      <c r="D399" s="264" t="s">
        <v>194</v>
      </c>
      <c r="E399" s="265" t="s">
        <v>1</v>
      </c>
      <c r="F399" s="266" t="s">
        <v>693</v>
      </c>
      <c r="G399" s="263"/>
      <c r="H399" s="267">
        <v>25.7</v>
      </c>
      <c r="I399" s="268"/>
      <c r="J399" s="263"/>
      <c r="K399" s="263"/>
      <c r="L399" s="269"/>
      <c r="M399" s="270"/>
      <c r="N399" s="271"/>
      <c r="O399" s="271"/>
      <c r="P399" s="271"/>
      <c r="Q399" s="271"/>
      <c r="R399" s="271"/>
      <c r="S399" s="271"/>
      <c r="T399" s="27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73" t="s">
        <v>194</v>
      </c>
      <c r="AU399" s="273" t="s">
        <v>93</v>
      </c>
      <c r="AV399" s="13" t="s">
        <v>93</v>
      </c>
      <c r="AW399" s="13" t="s">
        <v>37</v>
      </c>
      <c r="AX399" s="13" t="s">
        <v>84</v>
      </c>
      <c r="AY399" s="273" t="s">
        <v>185</v>
      </c>
    </row>
    <row r="400" spans="1:51" s="14" customFormat="1" ht="12">
      <c r="A400" s="14"/>
      <c r="B400" s="274"/>
      <c r="C400" s="275"/>
      <c r="D400" s="264" t="s">
        <v>194</v>
      </c>
      <c r="E400" s="276" t="s">
        <v>1</v>
      </c>
      <c r="F400" s="277" t="s">
        <v>240</v>
      </c>
      <c r="G400" s="275"/>
      <c r="H400" s="278">
        <v>25.7</v>
      </c>
      <c r="I400" s="279"/>
      <c r="J400" s="275"/>
      <c r="K400" s="275"/>
      <c r="L400" s="280"/>
      <c r="M400" s="281"/>
      <c r="N400" s="282"/>
      <c r="O400" s="282"/>
      <c r="P400" s="282"/>
      <c r="Q400" s="282"/>
      <c r="R400" s="282"/>
      <c r="S400" s="282"/>
      <c r="T400" s="28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4" t="s">
        <v>194</v>
      </c>
      <c r="AU400" s="284" t="s">
        <v>93</v>
      </c>
      <c r="AV400" s="14" t="s">
        <v>192</v>
      </c>
      <c r="AW400" s="14" t="s">
        <v>37</v>
      </c>
      <c r="AX400" s="14" t="s">
        <v>91</v>
      </c>
      <c r="AY400" s="284" t="s">
        <v>185</v>
      </c>
    </row>
    <row r="401" spans="1:65" s="2" customFormat="1" ht="16.5" customHeight="1">
      <c r="A401" s="40"/>
      <c r="B401" s="41"/>
      <c r="C401" s="250" t="s">
        <v>694</v>
      </c>
      <c r="D401" s="250" t="s">
        <v>187</v>
      </c>
      <c r="E401" s="251" t="s">
        <v>695</v>
      </c>
      <c r="F401" s="252" t="s">
        <v>696</v>
      </c>
      <c r="G401" s="253" t="s">
        <v>276</v>
      </c>
      <c r="H401" s="254">
        <v>33.59</v>
      </c>
      <c r="I401" s="255"/>
      <c r="J401" s="256">
        <f>ROUND(I401*H401,2)</f>
        <v>0</v>
      </c>
      <c r="K401" s="252" t="s">
        <v>191</v>
      </c>
      <c r="L401" s="43"/>
      <c r="M401" s="257" t="s">
        <v>1</v>
      </c>
      <c r="N401" s="258" t="s">
        <v>49</v>
      </c>
      <c r="O401" s="93"/>
      <c r="P401" s="259">
        <f>O401*H401</f>
        <v>0</v>
      </c>
      <c r="Q401" s="259">
        <v>0.00032</v>
      </c>
      <c r="R401" s="259">
        <f>Q401*H401</f>
        <v>0.010748800000000003</v>
      </c>
      <c r="S401" s="259">
        <v>0</v>
      </c>
      <c r="T401" s="260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61" t="s">
        <v>268</v>
      </c>
      <c r="AT401" s="261" t="s">
        <v>187</v>
      </c>
      <c r="AU401" s="261" t="s">
        <v>93</v>
      </c>
      <c r="AY401" s="17" t="s">
        <v>185</v>
      </c>
      <c r="BE401" s="154">
        <f>IF(N401="základní",J401,0)</f>
        <v>0</v>
      </c>
      <c r="BF401" s="154">
        <f>IF(N401="snížená",J401,0)</f>
        <v>0</v>
      </c>
      <c r="BG401" s="154">
        <f>IF(N401="zákl. přenesená",J401,0)</f>
        <v>0</v>
      </c>
      <c r="BH401" s="154">
        <f>IF(N401="sníž. přenesená",J401,0)</f>
        <v>0</v>
      </c>
      <c r="BI401" s="154">
        <f>IF(N401="nulová",J401,0)</f>
        <v>0</v>
      </c>
      <c r="BJ401" s="17" t="s">
        <v>91</v>
      </c>
      <c r="BK401" s="154">
        <f>ROUND(I401*H401,2)</f>
        <v>0</v>
      </c>
      <c r="BL401" s="17" t="s">
        <v>268</v>
      </c>
      <c r="BM401" s="261" t="s">
        <v>697</v>
      </c>
    </row>
    <row r="402" spans="1:51" s="13" customFormat="1" ht="12">
      <c r="A402" s="13"/>
      <c r="B402" s="262"/>
      <c r="C402" s="263"/>
      <c r="D402" s="264" t="s">
        <v>194</v>
      </c>
      <c r="E402" s="265" t="s">
        <v>1</v>
      </c>
      <c r="F402" s="266" t="s">
        <v>698</v>
      </c>
      <c r="G402" s="263"/>
      <c r="H402" s="267">
        <v>33.59</v>
      </c>
      <c r="I402" s="268"/>
      <c r="J402" s="263"/>
      <c r="K402" s="263"/>
      <c r="L402" s="269"/>
      <c r="M402" s="270"/>
      <c r="N402" s="271"/>
      <c r="O402" s="271"/>
      <c r="P402" s="271"/>
      <c r="Q402" s="271"/>
      <c r="R402" s="271"/>
      <c r="S402" s="271"/>
      <c r="T402" s="27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3" t="s">
        <v>194</v>
      </c>
      <c r="AU402" s="273" t="s">
        <v>93</v>
      </c>
      <c r="AV402" s="13" t="s">
        <v>93</v>
      </c>
      <c r="AW402" s="13" t="s">
        <v>37</v>
      </c>
      <c r="AX402" s="13" t="s">
        <v>91</v>
      </c>
      <c r="AY402" s="273" t="s">
        <v>185</v>
      </c>
    </row>
    <row r="403" spans="1:65" s="2" customFormat="1" ht="24.15" customHeight="1">
      <c r="A403" s="40"/>
      <c r="B403" s="41"/>
      <c r="C403" s="250" t="s">
        <v>699</v>
      </c>
      <c r="D403" s="250" t="s">
        <v>187</v>
      </c>
      <c r="E403" s="251" t="s">
        <v>700</v>
      </c>
      <c r="F403" s="252" t="s">
        <v>701</v>
      </c>
      <c r="G403" s="253" t="s">
        <v>198</v>
      </c>
      <c r="H403" s="254">
        <v>0.957</v>
      </c>
      <c r="I403" s="255"/>
      <c r="J403" s="256">
        <f>ROUND(I403*H403,2)</f>
        <v>0</v>
      </c>
      <c r="K403" s="252" t="s">
        <v>191</v>
      </c>
      <c r="L403" s="43"/>
      <c r="M403" s="257" t="s">
        <v>1</v>
      </c>
      <c r="N403" s="258" t="s">
        <v>49</v>
      </c>
      <c r="O403" s="93"/>
      <c r="P403" s="259">
        <f>O403*H403</f>
        <v>0</v>
      </c>
      <c r="Q403" s="259">
        <v>0</v>
      </c>
      <c r="R403" s="259">
        <f>Q403*H403</f>
        <v>0</v>
      </c>
      <c r="S403" s="259">
        <v>0</v>
      </c>
      <c r="T403" s="26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61" t="s">
        <v>268</v>
      </c>
      <c r="AT403" s="261" t="s">
        <v>187</v>
      </c>
      <c r="AU403" s="261" t="s">
        <v>93</v>
      </c>
      <c r="AY403" s="17" t="s">
        <v>185</v>
      </c>
      <c r="BE403" s="154">
        <f>IF(N403="základní",J403,0)</f>
        <v>0</v>
      </c>
      <c r="BF403" s="154">
        <f>IF(N403="snížená",J403,0)</f>
        <v>0</v>
      </c>
      <c r="BG403" s="154">
        <f>IF(N403="zákl. přenesená",J403,0)</f>
        <v>0</v>
      </c>
      <c r="BH403" s="154">
        <f>IF(N403="sníž. přenesená",J403,0)</f>
        <v>0</v>
      </c>
      <c r="BI403" s="154">
        <f>IF(N403="nulová",J403,0)</f>
        <v>0</v>
      </c>
      <c r="BJ403" s="17" t="s">
        <v>91</v>
      </c>
      <c r="BK403" s="154">
        <f>ROUND(I403*H403,2)</f>
        <v>0</v>
      </c>
      <c r="BL403" s="17" t="s">
        <v>268</v>
      </c>
      <c r="BM403" s="261" t="s">
        <v>702</v>
      </c>
    </row>
    <row r="404" spans="1:65" s="2" customFormat="1" ht="24.15" customHeight="1">
      <c r="A404" s="40"/>
      <c r="B404" s="41"/>
      <c r="C404" s="250" t="s">
        <v>703</v>
      </c>
      <c r="D404" s="250" t="s">
        <v>187</v>
      </c>
      <c r="E404" s="251" t="s">
        <v>704</v>
      </c>
      <c r="F404" s="252" t="s">
        <v>705</v>
      </c>
      <c r="G404" s="253" t="s">
        <v>198</v>
      </c>
      <c r="H404" s="254">
        <v>0.957</v>
      </c>
      <c r="I404" s="255"/>
      <c r="J404" s="256">
        <f>ROUND(I404*H404,2)</f>
        <v>0</v>
      </c>
      <c r="K404" s="252" t="s">
        <v>191</v>
      </c>
      <c r="L404" s="43"/>
      <c r="M404" s="257" t="s">
        <v>1</v>
      </c>
      <c r="N404" s="258" t="s">
        <v>49</v>
      </c>
      <c r="O404" s="93"/>
      <c r="P404" s="259">
        <f>O404*H404</f>
        <v>0</v>
      </c>
      <c r="Q404" s="259">
        <v>0</v>
      </c>
      <c r="R404" s="259">
        <f>Q404*H404</f>
        <v>0</v>
      </c>
      <c r="S404" s="259">
        <v>0</v>
      </c>
      <c r="T404" s="260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61" t="s">
        <v>268</v>
      </c>
      <c r="AT404" s="261" t="s">
        <v>187</v>
      </c>
      <c r="AU404" s="261" t="s">
        <v>93</v>
      </c>
      <c r="AY404" s="17" t="s">
        <v>185</v>
      </c>
      <c r="BE404" s="154">
        <f>IF(N404="základní",J404,0)</f>
        <v>0</v>
      </c>
      <c r="BF404" s="154">
        <f>IF(N404="snížená",J404,0)</f>
        <v>0</v>
      </c>
      <c r="BG404" s="154">
        <f>IF(N404="zákl. přenesená",J404,0)</f>
        <v>0</v>
      </c>
      <c r="BH404" s="154">
        <f>IF(N404="sníž. přenesená",J404,0)</f>
        <v>0</v>
      </c>
      <c r="BI404" s="154">
        <f>IF(N404="nulová",J404,0)</f>
        <v>0</v>
      </c>
      <c r="BJ404" s="17" t="s">
        <v>91</v>
      </c>
      <c r="BK404" s="154">
        <f>ROUND(I404*H404,2)</f>
        <v>0</v>
      </c>
      <c r="BL404" s="17" t="s">
        <v>268</v>
      </c>
      <c r="BM404" s="261" t="s">
        <v>706</v>
      </c>
    </row>
    <row r="405" spans="1:63" s="12" customFormat="1" ht="22.8" customHeight="1">
      <c r="A405" s="12"/>
      <c r="B405" s="234"/>
      <c r="C405" s="235"/>
      <c r="D405" s="236" t="s">
        <v>83</v>
      </c>
      <c r="E405" s="248" t="s">
        <v>707</v>
      </c>
      <c r="F405" s="248" t="s">
        <v>708</v>
      </c>
      <c r="G405" s="235"/>
      <c r="H405" s="235"/>
      <c r="I405" s="238"/>
      <c r="J405" s="249">
        <f>BK405</f>
        <v>0</v>
      </c>
      <c r="K405" s="235"/>
      <c r="L405" s="240"/>
      <c r="M405" s="241"/>
      <c r="N405" s="242"/>
      <c r="O405" s="242"/>
      <c r="P405" s="243">
        <f>SUM(P406:P441)</f>
        <v>0</v>
      </c>
      <c r="Q405" s="242"/>
      <c r="R405" s="243">
        <f>SUM(R406:R441)</f>
        <v>0.288012</v>
      </c>
      <c r="S405" s="242"/>
      <c r="T405" s="244">
        <f>SUM(T406:T441)</f>
        <v>0.268001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45" t="s">
        <v>93</v>
      </c>
      <c r="AT405" s="246" t="s">
        <v>83</v>
      </c>
      <c r="AU405" s="246" t="s">
        <v>91</v>
      </c>
      <c r="AY405" s="245" t="s">
        <v>185</v>
      </c>
      <c r="BK405" s="247">
        <f>SUM(BK406:BK441)</f>
        <v>0</v>
      </c>
    </row>
    <row r="406" spans="1:65" s="2" customFormat="1" ht="24.15" customHeight="1">
      <c r="A406" s="40"/>
      <c r="B406" s="41"/>
      <c r="C406" s="250" t="s">
        <v>709</v>
      </c>
      <c r="D406" s="250" t="s">
        <v>187</v>
      </c>
      <c r="E406" s="251" t="s">
        <v>710</v>
      </c>
      <c r="F406" s="252" t="s">
        <v>711</v>
      </c>
      <c r="G406" s="253" t="s">
        <v>203</v>
      </c>
      <c r="H406" s="254">
        <v>36.5</v>
      </c>
      <c r="I406" s="255"/>
      <c r="J406" s="256">
        <f>ROUND(I406*H406,2)</f>
        <v>0</v>
      </c>
      <c r="K406" s="252" t="s">
        <v>191</v>
      </c>
      <c r="L406" s="43"/>
      <c r="M406" s="257" t="s">
        <v>1</v>
      </c>
      <c r="N406" s="258" t="s">
        <v>49</v>
      </c>
      <c r="O406" s="93"/>
      <c r="P406" s="259">
        <f>O406*H406</f>
        <v>0</v>
      </c>
      <c r="Q406" s="259">
        <v>0</v>
      </c>
      <c r="R406" s="259">
        <f>Q406*H406</f>
        <v>0</v>
      </c>
      <c r="S406" s="259">
        <v>0</v>
      </c>
      <c r="T406" s="260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61" t="s">
        <v>268</v>
      </c>
      <c r="AT406" s="261" t="s">
        <v>187</v>
      </c>
      <c r="AU406" s="261" t="s">
        <v>93</v>
      </c>
      <c r="AY406" s="17" t="s">
        <v>185</v>
      </c>
      <c r="BE406" s="154">
        <f>IF(N406="základní",J406,0)</f>
        <v>0</v>
      </c>
      <c r="BF406" s="154">
        <f>IF(N406="snížená",J406,0)</f>
        <v>0</v>
      </c>
      <c r="BG406" s="154">
        <f>IF(N406="zákl. přenesená",J406,0)</f>
        <v>0</v>
      </c>
      <c r="BH406" s="154">
        <f>IF(N406="sníž. přenesená",J406,0)</f>
        <v>0</v>
      </c>
      <c r="BI406" s="154">
        <f>IF(N406="nulová",J406,0)</f>
        <v>0</v>
      </c>
      <c r="BJ406" s="17" t="s">
        <v>91</v>
      </c>
      <c r="BK406" s="154">
        <f>ROUND(I406*H406,2)</f>
        <v>0</v>
      </c>
      <c r="BL406" s="17" t="s">
        <v>268</v>
      </c>
      <c r="BM406" s="261" t="s">
        <v>712</v>
      </c>
    </row>
    <row r="407" spans="1:51" s="13" customFormat="1" ht="12">
      <c r="A407" s="13"/>
      <c r="B407" s="262"/>
      <c r="C407" s="263"/>
      <c r="D407" s="264" t="s">
        <v>194</v>
      </c>
      <c r="E407" s="265" t="s">
        <v>1</v>
      </c>
      <c r="F407" s="266" t="s">
        <v>459</v>
      </c>
      <c r="G407" s="263"/>
      <c r="H407" s="267">
        <v>36.5</v>
      </c>
      <c r="I407" s="268"/>
      <c r="J407" s="263"/>
      <c r="K407" s="263"/>
      <c r="L407" s="269"/>
      <c r="M407" s="270"/>
      <c r="N407" s="271"/>
      <c r="O407" s="271"/>
      <c r="P407" s="271"/>
      <c r="Q407" s="271"/>
      <c r="R407" s="271"/>
      <c r="S407" s="271"/>
      <c r="T407" s="27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3" t="s">
        <v>194</v>
      </c>
      <c r="AU407" s="273" t="s">
        <v>93</v>
      </c>
      <c r="AV407" s="13" t="s">
        <v>93</v>
      </c>
      <c r="AW407" s="13" t="s">
        <v>37</v>
      </c>
      <c r="AX407" s="13" t="s">
        <v>91</v>
      </c>
      <c r="AY407" s="273" t="s">
        <v>185</v>
      </c>
    </row>
    <row r="408" spans="1:65" s="2" customFormat="1" ht="24.15" customHeight="1">
      <c r="A408" s="40"/>
      <c r="B408" s="41"/>
      <c r="C408" s="250" t="s">
        <v>713</v>
      </c>
      <c r="D408" s="250" t="s">
        <v>187</v>
      </c>
      <c r="E408" s="251" t="s">
        <v>714</v>
      </c>
      <c r="F408" s="252" t="s">
        <v>715</v>
      </c>
      <c r="G408" s="253" t="s">
        <v>203</v>
      </c>
      <c r="H408" s="254">
        <v>36.5</v>
      </c>
      <c r="I408" s="255"/>
      <c r="J408" s="256">
        <f>ROUND(I408*H408,2)</f>
        <v>0</v>
      </c>
      <c r="K408" s="252" t="s">
        <v>191</v>
      </c>
      <c r="L408" s="43"/>
      <c r="M408" s="257" t="s">
        <v>1</v>
      </c>
      <c r="N408" s="258" t="s">
        <v>49</v>
      </c>
      <c r="O408" s="93"/>
      <c r="P408" s="259">
        <f>O408*H408</f>
        <v>0</v>
      </c>
      <c r="Q408" s="259">
        <v>0</v>
      </c>
      <c r="R408" s="259">
        <f>Q408*H408</f>
        <v>0</v>
      </c>
      <c r="S408" s="259">
        <v>0</v>
      </c>
      <c r="T408" s="260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61" t="s">
        <v>268</v>
      </c>
      <c r="AT408" s="261" t="s">
        <v>187</v>
      </c>
      <c r="AU408" s="261" t="s">
        <v>93</v>
      </c>
      <c r="AY408" s="17" t="s">
        <v>185</v>
      </c>
      <c r="BE408" s="154">
        <f>IF(N408="základní",J408,0)</f>
        <v>0</v>
      </c>
      <c r="BF408" s="154">
        <f>IF(N408="snížená",J408,0)</f>
        <v>0</v>
      </c>
      <c r="BG408" s="154">
        <f>IF(N408="zákl. přenesená",J408,0)</f>
        <v>0</v>
      </c>
      <c r="BH408" s="154">
        <f>IF(N408="sníž. přenesená",J408,0)</f>
        <v>0</v>
      </c>
      <c r="BI408" s="154">
        <f>IF(N408="nulová",J408,0)</f>
        <v>0</v>
      </c>
      <c r="BJ408" s="17" t="s">
        <v>91</v>
      </c>
      <c r="BK408" s="154">
        <f>ROUND(I408*H408,2)</f>
        <v>0</v>
      </c>
      <c r="BL408" s="17" t="s">
        <v>268</v>
      </c>
      <c r="BM408" s="261" t="s">
        <v>716</v>
      </c>
    </row>
    <row r="409" spans="1:51" s="13" customFormat="1" ht="12">
      <c r="A409" s="13"/>
      <c r="B409" s="262"/>
      <c r="C409" s="263"/>
      <c r="D409" s="264" t="s">
        <v>194</v>
      </c>
      <c r="E409" s="265" t="s">
        <v>1</v>
      </c>
      <c r="F409" s="266" t="s">
        <v>717</v>
      </c>
      <c r="G409" s="263"/>
      <c r="H409" s="267">
        <v>36.5</v>
      </c>
      <c r="I409" s="268"/>
      <c r="J409" s="263"/>
      <c r="K409" s="263"/>
      <c r="L409" s="269"/>
      <c r="M409" s="270"/>
      <c r="N409" s="271"/>
      <c r="O409" s="271"/>
      <c r="P409" s="271"/>
      <c r="Q409" s="271"/>
      <c r="R409" s="271"/>
      <c r="S409" s="271"/>
      <c r="T409" s="27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73" t="s">
        <v>194</v>
      </c>
      <c r="AU409" s="273" t="s">
        <v>93</v>
      </c>
      <c r="AV409" s="13" t="s">
        <v>93</v>
      </c>
      <c r="AW409" s="13" t="s">
        <v>37</v>
      </c>
      <c r="AX409" s="13" t="s">
        <v>91</v>
      </c>
      <c r="AY409" s="273" t="s">
        <v>185</v>
      </c>
    </row>
    <row r="410" spans="1:65" s="2" customFormat="1" ht="16.5" customHeight="1">
      <c r="A410" s="40"/>
      <c r="B410" s="41"/>
      <c r="C410" s="250" t="s">
        <v>718</v>
      </c>
      <c r="D410" s="250" t="s">
        <v>187</v>
      </c>
      <c r="E410" s="251" t="s">
        <v>719</v>
      </c>
      <c r="F410" s="252" t="s">
        <v>720</v>
      </c>
      <c r="G410" s="253" t="s">
        <v>203</v>
      </c>
      <c r="H410" s="254">
        <v>36.5</v>
      </c>
      <c r="I410" s="255"/>
      <c r="J410" s="256">
        <f>ROUND(I410*H410,2)</f>
        <v>0</v>
      </c>
      <c r="K410" s="252" t="s">
        <v>191</v>
      </c>
      <c r="L410" s="43"/>
      <c r="M410" s="257" t="s">
        <v>1</v>
      </c>
      <c r="N410" s="258" t="s">
        <v>49</v>
      </c>
      <c r="O410" s="93"/>
      <c r="P410" s="259">
        <f>O410*H410</f>
        <v>0</v>
      </c>
      <c r="Q410" s="259">
        <v>0</v>
      </c>
      <c r="R410" s="259">
        <f>Q410*H410</f>
        <v>0</v>
      </c>
      <c r="S410" s="259">
        <v>0</v>
      </c>
      <c r="T410" s="260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61" t="s">
        <v>268</v>
      </c>
      <c r="AT410" s="261" t="s">
        <v>187</v>
      </c>
      <c r="AU410" s="261" t="s">
        <v>93</v>
      </c>
      <c r="AY410" s="17" t="s">
        <v>185</v>
      </c>
      <c r="BE410" s="154">
        <f>IF(N410="základní",J410,0)</f>
        <v>0</v>
      </c>
      <c r="BF410" s="154">
        <f>IF(N410="snížená",J410,0)</f>
        <v>0</v>
      </c>
      <c r="BG410" s="154">
        <f>IF(N410="zákl. přenesená",J410,0)</f>
        <v>0</v>
      </c>
      <c r="BH410" s="154">
        <f>IF(N410="sníž. přenesená",J410,0)</f>
        <v>0</v>
      </c>
      <c r="BI410" s="154">
        <f>IF(N410="nulová",J410,0)</f>
        <v>0</v>
      </c>
      <c r="BJ410" s="17" t="s">
        <v>91</v>
      </c>
      <c r="BK410" s="154">
        <f>ROUND(I410*H410,2)</f>
        <v>0</v>
      </c>
      <c r="BL410" s="17" t="s">
        <v>268</v>
      </c>
      <c r="BM410" s="261" t="s">
        <v>721</v>
      </c>
    </row>
    <row r="411" spans="1:51" s="13" customFormat="1" ht="12">
      <c r="A411" s="13"/>
      <c r="B411" s="262"/>
      <c r="C411" s="263"/>
      <c r="D411" s="264" t="s">
        <v>194</v>
      </c>
      <c r="E411" s="265" t="s">
        <v>1</v>
      </c>
      <c r="F411" s="266" t="s">
        <v>717</v>
      </c>
      <c r="G411" s="263"/>
      <c r="H411" s="267">
        <v>36.5</v>
      </c>
      <c r="I411" s="268"/>
      <c r="J411" s="263"/>
      <c r="K411" s="263"/>
      <c r="L411" s="269"/>
      <c r="M411" s="270"/>
      <c r="N411" s="271"/>
      <c r="O411" s="271"/>
      <c r="P411" s="271"/>
      <c r="Q411" s="271"/>
      <c r="R411" s="271"/>
      <c r="S411" s="271"/>
      <c r="T411" s="27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3" t="s">
        <v>194</v>
      </c>
      <c r="AU411" s="273" t="s">
        <v>93</v>
      </c>
      <c r="AV411" s="13" t="s">
        <v>93</v>
      </c>
      <c r="AW411" s="13" t="s">
        <v>37</v>
      </c>
      <c r="AX411" s="13" t="s">
        <v>91</v>
      </c>
      <c r="AY411" s="273" t="s">
        <v>185</v>
      </c>
    </row>
    <row r="412" spans="1:65" s="2" customFormat="1" ht="24.15" customHeight="1">
      <c r="A412" s="40"/>
      <c r="B412" s="41"/>
      <c r="C412" s="250" t="s">
        <v>722</v>
      </c>
      <c r="D412" s="250" t="s">
        <v>187</v>
      </c>
      <c r="E412" s="251" t="s">
        <v>723</v>
      </c>
      <c r="F412" s="252" t="s">
        <v>724</v>
      </c>
      <c r="G412" s="253" t="s">
        <v>203</v>
      </c>
      <c r="H412" s="254">
        <v>36.5</v>
      </c>
      <c r="I412" s="255"/>
      <c r="J412" s="256">
        <f>ROUND(I412*H412,2)</f>
        <v>0</v>
      </c>
      <c r="K412" s="252" t="s">
        <v>191</v>
      </c>
      <c r="L412" s="43"/>
      <c r="M412" s="257" t="s">
        <v>1</v>
      </c>
      <c r="N412" s="258" t="s">
        <v>49</v>
      </c>
      <c r="O412" s="93"/>
      <c r="P412" s="259">
        <f>O412*H412</f>
        <v>0</v>
      </c>
      <c r="Q412" s="259">
        <v>3E-05</v>
      </c>
      <c r="R412" s="259">
        <f>Q412*H412</f>
        <v>0.001095</v>
      </c>
      <c r="S412" s="259">
        <v>0</v>
      </c>
      <c r="T412" s="260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61" t="s">
        <v>268</v>
      </c>
      <c r="AT412" s="261" t="s">
        <v>187</v>
      </c>
      <c r="AU412" s="261" t="s">
        <v>93</v>
      </c>
      <c r="AY412" s="17" t="s">
        <v>185</v>
      </c>
      <c r="BE412" s="154">
        <f>IF(N412="základní",J412,0)</f>
        <v>0</v>
      </c>
      <c r="BF412" s="154">
        <f>IF(N412="snížená",J412,0)</f>
        <v>0</v>
      </c>
      <c r="BG412" s="154">
        <f>IF(N412="zákl. přenesená",J412,0)</f>
        <v>0</v>
      </c>
      <c r="BH412" s="154">
        <f>IF(N412="sníž. přenesená",J412,0)</f>
        <v>0</v>
      </c>
      <c r="BI412" s="154">
        <f>IF(N412="nulová",J412,0)</f>
        <v>0</v>
      </c>
      <c r="BJ412" s="17" t="s">
        <v>91</v>
      </c>
      <c r="BK412" s="154">
        <f>ROUND(I412*H412,2)</f>
        <v>0</v>
      </c>
      <c r="BL412" s="17" t="s">
        <v>268</v>
      </c>
      <c r="BM412" s="261" t="s">
        <v>725</v>
      </c>
    </row>
    <row r="413" spans="1:51" s="13" customFormat="1" ht="12">
      <c r="A413" s="13"/>
      <c r="B413" s="262"/>
      <c r="C413" s="263"/>
      <c r="D413" s="264" t="s">
        <v>194</v>
      </c>
      <c r="E413" s="265" t="s">
        <v>1</v>
      </c>
      <c r="F413" s="266" t="s">
        <v>717</v>
      </c>
      <c r="G413" s="263"/>
      <c r="H413" s="267">
        <v>36.5</v>
      </c>
      <c r="I413" s="268"/>
      <c r="J413" s="263"/>
      <c r="K413" s="263"/>
      <c r="L413" s="269"/>
      <c r="M413" s="270"/>
      <c r="N413" s="271"/>
      <c r="O413" s="271"/>
      <c r="P413" s="271"/>
      <c r="Q413" s="271"/>
      <c r="R413" s="271"/>
      <c r="S413" s="271"/>
      <c r="T413" s="27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73" t="s">
        <v>194</v>
      </c>
      <c r="AU413" s="273" t="s">
        <v>93</v>
      </c>
      <c r="AV413" s="13" t="s">
        <v>93</v>
      </c>
      <c r="AW413" s="13" t="s">
        <v>37</v>
      </c>
      <c r="AX413" s="13" t="s">
        <v>91</v>
      </c>
      <c r="AY413" s="273" t="s">
        <v>185</v>
      </c>
    </row>
    <row r="414" spans="1:65" s="2" customFormat="1" ht="24.15" customHeight="1">
      <c r="A414" s="40"/>
      <c r="B414" s="41"/>
      <c r="C414" s="250" t="s">
        <v>726</v>
      </c>
      <c r="D414" s="250" t="s">
        <v>187</v>
      </c>
      <c r="E414" s="251" t="s">
        <v>727</v>
      </c>
      <c r="F414" s="252" t="s">
        <v>728</v>
      </c>
      <c r="G414" s="253" t="s">
        <v>203</v>
      </c>
      <c r="H414" s="254">
        <v>36.5</v>
      </c>
      <c r="I414" s="255"/>
      <c r="J414" s="256">
        <f>ROUND(I414*H414,2)</f>
        <v>0</v>
      </c>
      <c r="K414" s="252" t="s">
        <v>191</v>
      </c>
      <c r="L414" s="43"/>
      <c r="M414" s="257" t="s">
        <v>1</v>
      </c>
      <c r="N414" s="258" t="s">
        <v>49</v>
      </c>
      <c r="O414" s="93"/>
      <c r="P414" s="259">
        <f>O414*H414</f>
        <v>0</v>
      </c>
      <c r="Q414" s="259">
        <v>0.0045</v>
      </c>
      <c r="R414" s="259">
        <f>Q414*H414</f>
        <v>0.16424999999999998</v>
      </c>
      <c r="S414" s="259">
        <v>0</v>
      </c>
      <c r="T414" s="260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61" t="s">
        <v>268</v>
      </c>
      <c r="AT414" s="261" t="s">
        <v>187</v>
      </c>
      <c r="AU414" s="261" t="s">
        <v>93</v>
      </c>
      <c r="AY414" s="17" t="s">
        <v>185</v>
      </c>
      <c r="BE414" s="154">
        <f>IF(N414="základní",J414,0)</f>
        <v>0</v>
      </c>
      <c r="BF414" s="154">
        <f>IF(N414="snížená",J414,0)</f>
        <v>0</v>
      </c>
      <c r="BG414" s="154">
        <f>IF(N414="zákl. přenesená",J414,0)</f>
        <v>0</v>
      </c>
      <c r="BH414" s="154">
        <f>IF(N414="sníž. přenesená",J414,0)</f>
        <v>0</v>
      </c>
      <c r="BI414" s="154">
        <f>IF(N414="nulová",J414,0)</f>
        <v>0</v>
      </c>
      <c r="BJ414" s="17" t="s">
        <v>91</v>
      </c>
      <c r="BK414" s="154">
        <f>ROUND(I414*H414,2)</f>
        <v>0</v>
      </c>
      <c r="BL414" s="17" t="s">
        <v>268</v>
      </c>
      <c r="BM414" s="261" t="s">
        <v>729</v>
      </c>
    </row>
    <row r="415" spans="1:51" s="13" customFormat="1" ht="12">
      <c r="A415" s="13"/>
      <c r="B415" s="262"/>
      <c r="C415" s="263"/>
      <c r="D415" s="264" t="s">
        <v>194</v>
      </c>
      <c r="E415" s="265" t="s">
        <v>1</v>
      </c>
      <c r="F415" s="266" t="s">
        <v>717</v>
      </c>
      <c r="G415" s="263"/>
      <c r="H415" s="267">
        <v>36.5</v>
      </c>
      <c r="I415" s="268"/>
      <c r="J415" s="263"/>
      <c r="K415" s="263"/>
      <c r="L415" s="269"/>
      <c r="M415" s="270"/>
      <c r="N415" s="271"/>
      <c r="O415" s="271"/>
      <c r="P415" s="271"/>
      <c r="Q415" s="271"/>
      <c r="R415" s="271"/>
      <c r="S415" s="271"/>
      <c r="T415" s="27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73" t="s">
        <v>194</v>
      </c>
      <c r="AU415" s="273" t="s">
        <v>93</v>
      </c>
      <c r="AV415" s="13" t="s">
        <v>93</v>
      </c>
      <c r="AW415" s="13" t="s">
        <v>37</v>
      </c>
      <c r="AX415" s="13" t="s">
        <v>91</v>
      </c>
      <c r="AY415" s="273" t="s">
        <v>185</v>
      </c>
    </row>
    <row r="416" spans="1:65" s="2" customFormat="1" ht="24.15" customHeight="1">
      <c r="A416" s="40"/>
      <c r="B416" s="41"/>
      <c r="C416" s="250" t="s">
        <v>730</v>
      </c>
      <c r="D416" s="250" t="s">
        <v>187</v>
      </c>
      <c r="E416" s="251" t="s">
        <v>731</v>
      </c>
      <c r="F416" s="252" t="s">
        <v>732</v>
      </c>
      <c r="G416" s="253" t="s">
        <v>203</v>
      </c>
      <c r="H416" s="254">
        <v>26.9</v>
      </c>
      <c r="I416" s="255"/>
      <c r="J416" s="256">
        <f>ROUND(I416*H416,2)</f>
        <v>0</v>
      </c>
      <c r="K416" s="252" t="s">
        <v>191</v>
      </c>
      <c r="L416" s="43"/>
      <c r="M416" s="257" t="s">
        <v>1</v>
      </c>
      <c r="N416" s="258" t="s">
        <v>49</v>
      </c>
      <c r="O416" s="93"/>
      <c r="P416" s="259">
        <f>O416*H416</f>
        <v>0</v>
      </c>
      <c r="Q416" s="259">
        <v>0</v>
      </c>
      <c r="R416" s="259">
        <f>Q416*H416</f>
        <v>0</v>
      </c>
      <c r="S416" s="259">
        <v>0.0025</v>
      </c>
      <c r="T416" s="260">
        <f>S416*H416</f>
        <v>0.06725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61" t="s">
        <v>268</v>
      </c>
      <c r="AT416" s="261" t="s">
        <v>187</v>
      </c>
      <c r="AU416" s="261" t="s">
        <v>93</v>
      </c>
      <c r="AY416" s="17" t="s">
        <v>185</v>
      </c>
      <c r="BE416" s="154">
        <f>IF(N416="základní",J416,0)</f>
        <v>0</v>
      </c>
      <c r="BF416" s="154">
        <f>IF(N416="snížená",J416,0)</f>
        <v>0</v>
      </c>
      <c r="BG416" s="154">
        <f>IF(N416="zákl. přenesená",J416,0)</f>
        <v>0</v>
      </c>
      <c r="BH416" s="154">
        <f>IF(N416="sníž. přenesená",J416,0)</f>
        <v>0</v>
      </c>
      <c r="BI416" s="154">
        <f>IF(N416="nulová",J416,0)</f>
        <v>0</v>
      </c>
      <c r="BJ416" s="17" t="s">
        <v>91</v>
      </c>
      <c r="BK416" s="154">
        <f>ROUND(I416*H416,2)</f>
        <v>0</v>
      </c>
      <c r="BL416" s="17" t="s">
        <v>268</v>
      </c>
      <c r="BM416" s="261" t="s">
        <v>733</v>
      </c>
    </row>
    <row r="417" spans="1:51" s="13" customFormat="1" ht="12">
      <c r="A417" s="13"/>
      <c r="B417" s="262"/>
      <c r="C417" s="263"/>
      <c r="D417" s="264" t="s">
        <v>194</v>
      </c>
      <c r="E417" s="265" t="s">
        <v>1</v>
      </c>
      <c r="F417" s="266" t="s">
        <v>734</v>
      </c>
      <c r="G417" s="263"/>
      <c r="H417" s="267">
        <v>26.9</v>
      </c>
      <c r="I417" s="268"/>
      <c r="J417" s="263"/>
      <c r="K417" s="263"/>
      <c r="L417" s="269"/>
      <c r="M417" s="270"/>
      <c r="N417" s="271"/>
      <c r="O417" s="271"/>
      <c r="P417" s="271"/>
      <c r="Q417" s="271"/>
      <c r="R417" s="271"/>
      <c r="S417" s="271"/>
      <c r="T417" s="27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73" t="s">
        <v>194</v>
      </c>
      <c r="AU417" s="273" t="s">
        <v>93</v>
      </c>
      <c r="AV417" s="13" t="s">
        <v>93</v>
      </c>
      <c r="AW417" s="13" t="s">
        <v>37</v>
      </c>
      <c r="AX417" s="13" t="s">
        <v>84</v>
      </c>
      <c r="AY417" s="273" t="s">
        <v>185</v>
      </c>
    </row>
    <row r="418" spans="1:51" s="15" customFormat="1" ht="12">
      <c r="A418" s="15"/>
      <c r="B418" s="285"/>
      <c r="C418" s="286"/>
      <c r="D418" s="264" t="s">
        <v>194</v>
      </c>
      <c r="E418" s="287" t="s">
        <v>1</v>
      </c>
      <c r="F418" s="288" t="s">
        <v>735</v>
      </c>
      <c r="G418" s="286"/>
      <c r="H418" s="289">
        <v>26.9</v>
      </c>
      <c r="I418" s="290"/>
      <c r="J418" s="286"/>
      <c r="K418" s="286"/>
      <c r="L418" s="291"/>
      <c r="M418" s="292"/>
      <c r="N418" s="293"/>
      <c r="O418" s="293"/>
      <c r="P418" s="293"/>
      <c r="Q418" s="293"/>
      <c r="R418" s="293"/>
      <c r="S418" s="293"/>
      <c r="T418" s="29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95" t="s">
        <v>194</v>
      </c>
      <c r="AU418" s="295" t="s">
        <v>93</v>
      </c>
      <c r="AV418" s="15" t="s">
        <v>109</v>
      </c>
      <c r="AW418" s="15" t="s">
        <v>37</v>
      </c>
      <c r="AX418" s="15" t="s">
        <v>84</v>
      </c>
      <c r="AY418" s="295" t="s">
        <v>185</v>
      </c>
    </row>
    <row r="419" spans="1:51" s="14" customFormat="1" ht="12">
      <c r="A419" s="14"/>
      <c r="B419" s="274"/>
      <c r="C419" s="275"/>
      <c r="D419" s="264" t="s">
        <v>194</v>
      </c>
      <c r="E419" s="276" t="s">
        <v>1</v>
      </c>
      <c r="F419" s="277" t="s">
        <v>240</v>
      </c>
      <c r="G419" s="275"/>
      <c r="H419" s="278">
        <v>26.9</v>
      </c>
      <c r="I419" s="279"/>
      <c r="J419" s="275"/>
      <c r="K419" s="275"/>
      <c r="L419" s="280"/>
      <c r="M419" s="281"/>
      <c r="N419" s="282"/>
      <c r="O419" s="282"/>
      <c r="P419" s="282"/>
      <c r="Q419" s="282"/>
      <c r="R419" s="282"/>
      <c r="S419" s="282"/>
      <c r="T419" s="28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4" t="s">
        <v>194</v>
      </c>
      <c r="AU419" s="284" t="s">
        <v>93</v>
      </c>
      <c r="AV419" s="14" t="s">
        <v>192</v>
      </c>
      <c r="AW419" s="14" t="s">
        <v>37</v>
      </c>
      <c r="AX419" s="14" t="s">
        <v>91</v>
      </c>
      <c r="AY419" s="284" t="s">
        <v>185</v>
      </c>
    </row>
    <row r="420" spans="1:65" s="2" customFormat="1" ht="24.15" customHeight="1">
      <c r="A420" s="40"/>
      <c r="B420" s="41"/>
      <c r="C420" s="250" t="s">
        <v>736</v>
      </c>
      <c r="D420" s="250" t="s">
        <v>187</v>
      </c>
      <c r="E420" s="251" t="s">
        <v>737</v>
      </c>
      <c r="F420" s="252" t="s">
        <v>738</v>
      </c>
      <c r="G420" s="253" t="s">
        <v>203</v>
      </c>
      <c r="H420" s="254">
        <v>56.9</v>
      </c>
      <c r="I420" s="255"/>
      <c r="J420" s="256">
        <f>ROUND(I420*H420,2)</f>
        <v>0</v>
      </c>
      <c r="K420" s="252" t="s">
        <v>191</v>
      </c>
      <c r="L420" s="43"/>
      <c r="M420" s="257" t="s">
        <v>1</v>
      </c>
      <c r="N420" s="258" t="s">
        <v>49</v>
      </c>
      <c r="O420" s="93"/>
      <c r="P420" s="259">
        <f>O420*H420</f>
        <v>0</v>
      </c>
      <c r="Q420" s="259">
        <v>0</v>
      </c>
      <c r="R420" s="259">
        <f>Q420*H420</f>
        <v>0</v>
      </c>
      <c r="S420" s="259">
        <v>0.003</v>
      </c>
      <c r="T420" s="260">
        <f>S420*H420</f>
        <v>0.1707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61" t="s">
        <v>268</v>
      </c>
      <c r="AT420" s="261" t="s">
        <v>187</v>
      </c>
      <c r="AU420" s="261" t="s">
        <v>93</v>
      </c>
      <c r="AY420" s="17" t="s">
        <v>185</v>
      </c>
      <c r="BE420" s="154">
        <f>IF(N420="základní",J420,0)</f>
        <v>0</v>
      </c>
      <c r="BF420" s="154">
        <f>IF(N420="snížená",J420,0)</f>
        <v>0</v>
      </c>
      <c r="BG420" s="154">
        <f>IF(N420="zákl. přenesená",J420,0)</f>
        <v>0</v>
      </c>
      <c r="BH420" s="154">
        <f>IF(N420="sníž. přenesená",J420,0)</f>
        <v>0</v>
      </c>
      <c r="BI420" s="154">
        <f>IF(N420="nulová",J420,0)</f>
        <v>0</v>
      </c>
      <c r="BJ420" s="17" t="s">
        <v>91</v>
      </c>
      <c r="BK420" s="154">
        <f>ROUND(I420*H420,2)</f>
        <v>0</v>
      </c>
      <c r="BL420" s="17" t="s">
        <v>268</v>
      </c>
      <c r="BM420" s="261" t="s">
        <v>739</v>
      </c>
    </row>
    <row r="421" spans="1:51" s="13" customFormat="1" ht="12">
      <c r="A421" s="13"/>
      <c r="B421" s="262"/>
      <c r="C421" s="263"/>
      <c r="D421" s="264" t="s">
        <v>194</v>
      </c>
      <c r="E421" s="265" t="s">
        <v>1</v>
      </c>
      <c r="F421" s="266" t="s">
        <v>740</v>
      </c>
      <c r="G421" s="263"/>
      <c r="H421" s="267">
        <v>30</v>
      </c>
      <c r="I421" s="268"/>
      <c r="J421" s="263"/>
      <c r="K421" s="263"/>
      <c r="L421" s="269"/>
      <c r="M421" s="270"/>
      <c r="N421" s="271"/>
      <c r="O421" s="271"/>
      <c r="P421" s="271"/>
      <c r="Q421" s="271"/>
      <c r="R421" s="271"/>
      <c r="S421" s="271"/>
      <c r="T421" s="27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3" t="s">
        <v>194</v>
      </c>
      <c r="AU421" s="273" t="s">
        <v>93</v>
      </c>
      <c r="AV421" s="13" t="s">
        <v>93</v>
      </c>
      <c r="AW421" s="13" t="s">
        <v>37</v>
      </c>
      <c r="AX421" s="13" t="s">
        <v>84</v>
      </c>
      <c r="AY421" s="273" t="s">
        <v>185</v>
      </c>
    </row>
    <row r="422" spans="1:51" s="13" customFormat="1" ht="12">
      <c r="A422" s="13"/>
      <c r="B422" s="262"/>
      <c r="C422" s="263"/>
      <c r="D422" s="264" t="s">
        <v>194</v>
      </c>
      <c r="E422" s="265" t="s">
        <v>1</v>
      </c>
      <c r="F422" s="266" t="s">
        <v>734</v>
      </c>
      <c r="G422" s="263"/>
      <c r="H422" s="267">
        <v>26.9</v>
      </c>
      <c r="I422" s="268"/>
      <c r="J422" s="263"/>
      <c r="K422" s="263"/>
      <c r="L422" s="269"/>
      <c r="M422" s="270"/>
      <c r="N422" s="271"/>
      <c r="O422" s="271"/>
      <c r="P422" s="271"/>
      <c r="Q422" s="271"/>
      <c r="R422" s="271"/>
      <c r="S422" s="271"/>
      <c r="T422" s="27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3" t="s">
        <v>194</v>
      </c>
      <c r="AU422" s="273" t="s">
        <v>93</v>
      </c>
      <c r="AV422" s="13" t="s">
        <v>93</v>
      </c>
      <c r="AW422" s="13" t="s">
        <v>37</v>
      </c>
      <c r="AX422" s="13" t="s">
        <v>84</v>
      </c>
      <c r="AY422" s="273" t="s">
        <v>185</v>
      </c>
    </row>
    <row r="423" spans="1:51" s="14" customFormat="1" ht="12">
      <c r="A423" s="14"/>
      <c r="B423" s="274"/>
      <c r="C423" s="275"/>
      <c r="D423" s="264" t="s">
        <v>194</v>
      </c>
      <c r="E423" s="276" t="s">
        <v>1</v>
      </c>
      <c r="F423" s="277" t="s">
        <v>240</v>
      </c>
      <c r="G423" s="275"/>
      <c r="H423" s="278">
        <v>56.9</v>
      </c>
      <c r="I423" s="279"/>
      <c r="J423" s="275"/>
      <c r="K423" s="275"/>
      <c r="L423" s="280"/>
      <c r="M423" s="281"/>
      <c r="N423" s="282"/>
      <c r="O423" s="282"/>
      <c r="P423" s="282"/>
      <c r="Q423" s="282"/>
      <c r="R423" s="282"/>
      <c r="S423" s="282"/>
      <c r="T423" s="28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4" t="s">
        <v>194</v>
      </c>
      <c r="AU423" s="284" t="s">
        <v>93</v>
      </c>
      <c r="AV423" s="14" t="s">
        <v>192</v>
      </c>
      <c r="AW423" s="14" t="s">
        <v>37</v>
      </c>
      <c r="AX423" s="14" t="s">
        <v>91</v>
      </c>
      <c r="AY423" s="284" t="s">
        <v>185</v>
      </c>
    </row>
    <row r="424" spans="1:65" s="2" customFormat="1" ht="21.75" customHeight="1">
      <c r="A424" s="40"/>
      <c r="B424" s="41"/>
      <c r="C424" s="250" t="s">
        <v>741</v>
      </c>
      <c r="D424" s="250" t="s">
        <v>187</v>
      </c>
      <c r="E424" s="251" t="s">
        <v>742</v>
      </c>
      <c r="F424" s="252" t="s">
        <v>743</v>
      </c>
      <c r="G424" s="253" t="s">
        <v>203</v>
      </c>
      <c r="H424" s="254">
        <v>36.5</v>
      </c>
      <c r="I424" s="255"/>
      <c r="J424" s="256">
        <f>ROUND(I424*H424,2)</f>
        <v>0</v>
      </c>
      <c r="K424" s="252" t="s">
        <v>191</v>
      </c>
      <c r="L424" s="43"/>
      <c r="M424" s="257" t="s">
        <v>1</v>
      </c>
      <c r="N424" s="258" t="s">
        <v>49</v>
      </c>
      <c r="O424" s="93"/>
      <c r="P424" s="259">
        <f>O424*H424</f>
        <v>0</v>
      </c>
      <c r="Q424" s="259">
        <v>0.0003</v>
      </c>
      <c r="R424" s="259">
        <f>Q424*H424</f>
        <v>0.01095</v>
      </c>
      <c r="S424" s="259">
        <v>0</v>
      </c>
      <c r="T424" s="260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61" t="s">
        <v>268</v>
      </c>
      <c r="AT424" s="261" t="s">
        <v>187</v>
      </c>
      <c r="AU424" s="261" t="s">
        <v>93</v>
      </c>
      <c r="AY424" s="17" t="s">
        <v>185</v>
      </c>
      <c r="BE424" s="154">
        <f>IF(N424="základní",J424,0)</f>
        <v>0</v>
      </c>
      <c r="BF424" s="154">
        <f>IF(N424="snížená",J424,0)</f>
        <v>0</v>
      </c>
      <c r="BG424" s="154">
        <f>IF(N424="zákl. přenesená",J424,0)</f>
        <v>0</v>
      </c>
      <c r="BH424" s="154">
        <f>IF(N424="sníž. přenesená",J424,0)</f>
        <v>0</v>
      </c>
      <c r="BI424" s="154">
        <f>IF(N424="nulová",J424,0)</f>
        <v>0</v>
      </c>
      <c r="BJ424" s="17" t="s">
        <v>91</v>
      </c>
      <c r="BK424" s="154">
        <f>ROUND(I424*H424,2)</f>
        <v>0</v>
      </c>
      <c r="BL424" s="17" t="s">
        <v>268</v>
      </c>
      <c r="BM424" s="261" t="s">
        <v>744</v>
      </c>
    </row>
    <row r="425" spans="1:51" s="13" customFormat="1" ht="12">
      <c r="A425" s="13"/>
      <c r="B425" s="262"/>
      <c r="C425" s="263"/>
      <c r="D425" s="264" t="s">
        <v>194</v>
      </c>
      <c r="E425" s="265" t="s">
        <v>1</v>
      </c>
      <c r="F425" s="266" t="s">
        <v>717</v>
      </c>
      <c r="G425" s="263"/>
      <c r="H425" s="267">
        <v>36.5</v>
      </c>
      <c r="I425" s="268"/>
      <c r="J425" s="263"/>
      <c r="K425" s="263"/>
      <c r="L425" s="269"/>
      <c r="M425" s="270"/>
      <c r="N425" s="271"/>
      <c r="O425" s="271"/>
      <c r="P425" s="271"/>
      <c r="Q425" s="271"/>
      <c r="R425" s="271"/>
      <c r="S425" s="271"/>
      <c r="T425" s="27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3" t="s">
        <v>194</v>
      </c>
      <c r="AU425" s="273" t="s">
        <v>93</v>
      </c>
      <c r="AV425" s="13" t="s">
        <v>93</v>
      </c>
      <c r="AW425" s="13" t="s">
        <v>37</v>
      </c>
      <c r="AX425" s="13" t="s">
        <v>91</v>
      </c>
      <c r="AY425" s="273" t="s">
        <v>185</v>
      </c>
    </row>
    <row r="426" spans="1:65" s="2" customFormat="1" ht="55.5" customHeight="1">
      <c r="A426" s="40"/>
      <c r="B426" s="41"/>
      <c r="C426" s="296" t="s">
        <v>745</v>
      </c>
      <c r="D426" s="296" t="s">
        <v>282</v>
      </c>
      <c r="E426" s="297" t="s">
        <v>746</v>
      </c>
      <c r="F426" s="298" t="s">
        <v>747</v>
      </c>
      <c r="G426" s="299" t="s">
        <v>203</v>
      </c>
      <c r="H426" s="300">
        <v>40.15</v>
      </c>
      <c r="I426" s="301"/>
      <c r="J426" s="302">
        <f>ROUND(I426*H426,2)</f>
        <v>0</v>
      </c>
      <c r="K426" s="298" t="s">
        <v>191</v>
      </c>
      <c r="L426" s="303"/>
      <c r="M426" s="304" t="s">
        <v>1</v>
      </c>
      <c r="N426" s="305" t="s">
        <v>49</v>
      </c>
      <c r="O426" s="93"/>
      <c r="P426" s="259">
        <f>O426*H426</f>
        <v>0</v>
      </c>
      <c r="Q426" s="259">
        <v>0.0026</v>
      </c>
      <c r="R426" s="259">
        <f>Q426*H426</f>
        <v>0.10439</v>
      </c>
      <c r="S426" s="259">
        <v>0</v>
      </c>
      <c r="T426" s="260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61" t="s">
        <v>353</v>
      </c>
      <c r="AT426" s="261" t="s">
        <v>282</v>
      </c>
      <c r="AU426" s="261" t="s">
        <v>93</v>
      </c>
      <c r="AY426" s="17" t="s">
        <v>185</v>
      </c>
      <c r="BE426" s="154">
        <f>IF(N426="základní",J426,0)</f>
        <v>0</v>
      </c>
      <c r="BF426" s="154">
        <f>IF(N426="snížená",J426,0)</f>
        <v>0</v>
      </c>
      <c r="BG426" s="154">
        <f>IF(N426="zákl. přenesená",J426,0)</f>
        <v>0</v>
      </c>
      <c r="BH426" s="154">
        <f>IF(N426="sníž. přenesená",J426,0)</f>
        <v>0</v>
      </c>
      <c r="BI426" s="154">
        <f>IF(N426="nulová",J426,0)</f>
        <v>0</v>
      </c>
      <c r="BJ426" s="17" t="s">
        <v>91</v>
      </c>
      <c r="BK426" s="154">
        <f>ROUND(I426*H426,2)</f>
        <v>0</v>
      </c>
      <c r="BL426" s="17" t="s">
        <v>268</v>
      </c>
      <c r="BM426" s="261" t="s">
        <v>748</v>
      </c>
    </row>
    <row r="427" spans="1:51" s="13" customFormat="1" ht="12">
      <c r="A427" s="13"/>
      <c r="B427" s="262"/>
      <c r="C427" s="263"/>
      <c r="D427" s="264" t="s">
        <v>194</v>
      </c>
      <c r="E427" s="265" t="s">
        <v>1</v>
      </c>
      <c r="F427" s="266" t="s">
        <v>749</v>
      </c>
      <c r="G427" s="263"/>
      <c r="H427" s="267">
        <v>40.15</v>
      </c>
      <c r="I427" s="268"/>
      <c r="J427" s="263"/>
      <c r="K427" s="263"/>
      <c r="L427" s="269"/>
      <c r="M427" s="270"/>
      <c r="N427" s="271"/>
      <c r="O427" s="271"/>
      <c r="P427" s="271"/>
      <c r="Q427" s="271"/>
      <c r="R427" s="271"/>
      <c r="S427" s="271"/>
      <c r="T427" s="27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73" t="s">
        <v>194</v>
      </c>
      <c r="AU427" s="273" t="s">
        <v>93</v>
      </c>
      <c r="AV427" s="13" t="s">
        <v>93</v>
      </c>
      <c r="AW427" s="13" t="s">
        <v>37</v>
      </c>
      <c r="AX427" s="13" t="s">
        <v>91</v>
      </c>
      <c r="AY427" s="273" t="s">
        <v>185</v>
      </c>
    </row>
    <row r="428" spans="1:65" s="2" customFormat="1" ht="21.75" customHeight="1">
      <c r="A428" s="40"/>
      <c r="B428" s="41"/>
      <c r="C428" s="250" t="s">
        <v>750</v>
      </c>
      <c r="D428" s="250" t="s">
        <v>187</v>
      </c>
      <c r="E428" s="251" t="s">
        <v>751</v>
      </c>
      <c r="F428" s="252" t="s">
        <v>752</v>
      </c>
      <c r="G428" s="253" t="s">
        <v>276</v>
      </c>
      <c r="H428" s="254">
        <v>100.17</v>
      </c>
      <c r="I428" s="255"/>
      <c r="J428" s="256">
        <f>ROUND(I428*H428,2)</f>
        <v>0</v>
      </c>
      <c r="K428" s="252" t="s">
        <v>191</v>
      </c>
      <c r="L428" s="43"/>
      <c r="M428" s="257" t="s">
        <v>1</v>
      </c>
      <c r="N428" s="258" t="s">
        <v>49</v>
      </c>
      <c r="O428" s="93"/>
      <c r="P428" s="259">
        <f>O428*H428</f>
        <v>0</v>
      </c>
      <c r="Q428" s="259">
        <v>0</v>
      </c>
      <c r="R428" s="259">
        <f>Q428*H428</f>
        <v>0</v>
      </c>
      <c r="S428" s="259">
        <v>0.0003</v>
      </c>
      <c r="T428" s="260">
        <f>S428*H428</f>
        <v>0.030050999999999998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61" t="s">
        <v>268</v>
      </c>
      <c r="AT428" s="261" t="s">
        <v>187</v>
      </c>
      <c r="AU428" s="261" t="s">
        <v>93</v>
      </c>
      <c r="AY428" s="17" t="s">
        <v>185</v>
      </c>
      <c r="BE428" s="154">
        <f>IF(N428="základní",J428,0)</f>
        <v>0</v>
      </c>
      <c r="BF428" s="154">
        <f>IF(N428="snížená",J428,0)</f>
        <v>0</v>
      </c>
      <c r="BG428" s="154">
        <f>IF(N428="zákl. přenesená",J428,0)</f>
        <v>0</v>
      </c>
      <c r="BH428" s="154">
        <f>IF(N428="sníž. přenesená",J428,0)</f>
        <v>0</v>
      </c>
      <c r="BI428" s="154">
        <f>IF(N428="nulová",J428,0)</f>
        <v>0</v>
      </c>
      <c r="BJ428" s="17" t="s">
        <v>91</v>
      </c>
      <c r="BK428" s="154">
        <f>ROUND(I428*H428,2)</f>
        <v>0</v>
      </c>
      <c r="BL428" s="17" t="s">
        <v>268</v>
      </c>
      <c r="BM428" s="261" t="s">
        <v>753</v>
      </c>
    </row>
    <row r="429" spans="1:51" s="13" customFormat="1" ht="12">
      <c r="A429" s="13"/>
      <c r="B429" s="262"/>
      <c r="C429" s="263"/>
      <c r="D429" s="264" t="s">
        <v>194</v>
      </c>
      <c r="E429" s="265" t="s">
        <v>1</v>
      </c>
      <c r="F429" s="266" t="s">
        <v>754</v>
      </c>
      <c r="G429" s="263"/>
      <c r="H429" s="267">
        <v>100.17</v>
      </c>
      <c r="I429" s="268"/>
      <c r="J429" s="263"/>
      <c r="K429" s="263"/>
      <c r="L429" s="269"/>
      <c r="M429" s="270"/>
      <c r="N429" s="271"/>
      <c r="O429" s="271"/>
      <c r="P429" s="271"/>
      <c r="Q429" s="271"/>
      <c r="R429" s="271"/>
      <c r="S429" s="271"/>
      <c r="T429" s="27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3" t="s">
        <v>194</v>
      </c>
      <c r="AU429" s="273" t="s">
        <v>93</v>
      </c>
      <c r="AV429" s="13" t="s">
        <v>93</v>
      </c>
      <c r="AW429" s="13" t="s">
        <v>37</v>
      </c>
      <c r="AX429" s="13" t="s">
        <v>91</v>
      </c>
      <c r="AY429" s="273" t="s">
        <v>185</v>
      </c>
    </row>
    <row r="430" spans="1:65" s="2" customFormat="1" ht="24.15" customHeight="1">
      <c r="A430" s="40"/>
      <c r="B430" s="41"/>
      <c r="C430" s="250" t="s">
        <v>755</v>
      </c>
      <c r="D430" s="250" t="s">
        <v>187</v>
      </c>
      <c r="E430" s="251" t="s">
        <v>756</v>
      </c>
      <c r="F430" s="252" t="s">
        <v>757</v>
      </c>
      <c r="G430" s="253" t="s">
        <v>276</v>
      </c>
      <c r="H430" s="254">
        <v>24.4</v>
      </c>
      <c r="I430" s="255"/>
      <c r="J430" s="256">
        <f>ROUND(I430*H430,2)</f>
        <v>0</v>
      </c>
      <c r="K430" s="252" t="s">
        <v>191</v>
      </c>
      <c r="L430" s="43"/>
      <c r="M430" s="257" t="s">
        <v>1</v>
      </c>
      <c r="N430" s="258" t="s">
        <v>49</v>
      </c>
      <c r="O430" s="93"/>
      <c r="P430" s="259">
        <f>O430*H430</f>
        <v>0</v>
      </c>
      <c r="Q430" s="259">
        <v>5E-05</v>
      </c>
      <c r="R430" s="259">
        <f>Q430*H430</f>
        <v>0.00122</v>
      </c>
      <c r="S430" s="259">
        <v>0</v>
      </c>
      <c r="T430" s="260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61" t="s">
        <v>268</v>
      </c>
      <c r="AT430" s="261" t="s">
        <v>187</v>
      </c>
      <c r="AU430" s="261" t="s">
        <v>93</v>
      </c>
      <c r="AY430" s="17" t="s">
        <v>185</v>
      </c>
      <c r="BE430" s="154">
        <f>IF(N430="základní",J430,0)</f>
        <v>0</v>
      </c>
      <c r="BF430" s="154">
        <f>IF(N430="snížená",J430,0)</f>
        <v>0</v>
      </c>
      <c r="BG430" s="154">
        <f>IF(N430="zákl. přenesená",J430,0)</f>
        <v>0</v>
      </c>
      <c r="BH430" s="154">
        <f>IF(N430="sníž. přenesená",J430,0)</f>
        <v>0</v>
      </c>
      <c r="BI430" s="154">
        <f>IF(N430="nulová",J430,0)</f>
        <v>0</v>
      </c>
      <c r="BJ430" s="17" t="s">
        <v>91</v>
      </c>
      <c r="BK430" s="154">
        <f>ROUND(I430*H430,2)</f>
        <v>0</v>
      </c>
      <c r="BL430" s="17" t="s">
        <v>268</v>
      </c>
      <c r="BM430" s="261" t="s">
        <v>758</v>
      </c>
    </row>
    <row r="431" spans="1:51" s="13" customFormat="1" ht="12">
      <c r="A431" s="13"/>
      <c r="B431" s="262"/>
      <c r="C431" s="263"/>
      <c r="D431" s="264" t="s">
        <v>194</v>
      </c>
      <c r="E431" s="265" t="s">
        <v>1</v>
      </c>
      <c r="F431" s="266" t="s">
        <v>759</v>
      </c>
      <c r="G431" s="263"/>
      <c r="H431" s="267">
        <v>24.4</v>
      </c>
      <c r="I431" s="268"/>
      <c r="J431" s="263"/>
      <c r="K431" s="263"/>
      <c r="L431" s="269"/>
      <c r="M431" s="270"/>
      <c r="N431" s="271"/>
      <c r="O431" s="271"/>
      <c r="P431" s="271"/>
      <c r="Q431" s="271"/>
      <c r="R431" s="271"/>
      <c r="S431" s="271"/>
      <c r="T431" s="27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73" t="s">
        <v>194</v>
      </c>
      <c r="AU431" s="273" t="s">
        <v>93</v>
      </c>
      <c r="AV431" s="13" t="s">
        <v>93</v>
      </c>
      <c r="AW431" s="13" t="s">
        <v>37</v>
      </c>
      <c r="AX431" s="13" t="s">
        <v>91</v>
      </c>
      <c r="AY431" s="273" t="s">
        <v>185</v>
      </c>
    </row>
    <row r="432" spans="1:65" s="2" customFormat="1" ht="16.5" customHeight="1">
      <c r="A432" s="40"/>
      <c r="B432" s="41"/>
      <c r="C432" s="250" t="s">
        <v>760</v>
      </c>
      <c r="D432" s="250" t="s">
        <v>187</v>
      </c>
      <c r="E432" s="251" t="s">
        <v>761</v>
      </c>
      <c r="F432" s="252" t="s">
        <v>762</v>
      </c>
      <c r="G432" s="253" t="s">
        <v>225</v>
      </c>
      <c r="H432" s="254">
        <v>7</v>
      </c>
      <c r="I432" s="255"/>
      <c r="J432" s="256">
        <f>ROUND(I432*H432,2)</f>
        <v>0</v>
      </c>
      <c r="K432" s="252" t="s">
        <v>191</v>
      </c>
      <c r="L432" s="43"/>
      <c r="M432" s="257" t="s">
        <v>1</v>
      </c>
      <c r="N432" s="258" t="s">
        <v>49</v>
      </c>
      <c r="O432" s="93"/>
      <c r="P432" s="259">
        <f>O432*H432</f>
        <v>0</v>
      </c>
      <c r="Q432" s="259">
        <v>3E-05</v>
      </c>
      <c r="R432" s="259">
        <f>Q432*H432</f>
        <v>0.00021</v>
      </c>
      <c r="S432" s="259">
        <v>0</v>
      </c>
      <c r="T432" s="260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61" t="s">
        <v>268</v>
      </c>
      <c r="AT432" s="261" t="s">
        <v>187</v>
      </c>
      <c r="AU432" s="261" t="s">
        <v>93</v>
      </c>
      <c r="AY432" s="17" t="s">
        <v>185</v>
      </c>
      <c r="BE432" s="154">
        <f>IF(N432="základní",J432,0)</f>
        <v>0</v>
      </c>
      <c r="BF432" s="154">
        <f>IF(N432="snížená",J432,0)</f>
        <v>0</v>
      </c>
      <c r="BG432" s="154">
        <f>IF(N432="zákl. přenesená",J432,0)</f>
        <v>0</v>
      </c>
      <c r="BH432" s="154">
        <f>IF(N432="sníž. přenesená",J432,0)</f>
        <v>0</v>
      </c>
      <c r="BI432" s="154">
        <f>IF(N432="nulová",J432,0)</f>
        <v>0</v>
      </c>
      <c r="BJ432" s="17" t="s">
        <v>91</v>
      </c>
      <c r="BK432" s="154">
        <f>ROUND(I432*H432,2)</f>
        <v>0</v>
      </c>
      <c r="BL432" s="17" t="s">
        <v>268</v>
      </c>
      <c r="BM432" s="261" t="s">
        <v>763</v>
      </c>
    </row>
    <row r="433" spans="1:51" s="13" customFormat="1" ht="12">
      <c r="A433" s="13"/>
      <c r="B433" s="262"/>
      <c r="C433" s="263"/>
      <c r="D433" s="264" t="s">
        <v>194</v>
      </c>
      <c r="E433" s="265" t="s">
        <v>1</v>
      </c>
      <c r="F433" s="266" t="s">
        <v>222</v>
      </c>
      <c r="G433" s="263"/>
      <c r="H433" s="267">
        <v>7</v>
      </c>
      <c r="I433" s="268"/>
      <c r="J433" s="263"/>
      <c r="K433" s="263"/>
      <c r="L433" s="269"/>
      <c r="M433" s="270"/>
      <c r="N433" s="271"/>
      <c r="O433" s="271"/>
      <c r="P433" s="271"/>
      <c r="Q433" s="271"/>
      <c r="R433" s="271"/>
      <c r="S433" s="271"/>
      <c r="T433" s="27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3" t="s">
        <v>194</v>
      </c>
      <c r="AU433" s="273" t="s">
        <v>93</v>
      </c>
      <c r="AV433" s="13" t="s">
        <v>93</v>
      </c>
      <c r="AW433" s="13" t="s">
        <v>37</v>
      </c>
      <c r="AX433" s="13" t="s">
        <v>91</v>
      </c>
      <c r="AY433" s="273" t="s">
        <v>185</v>
      </c>
    </row>
    <row r="434" spans="1:65" s="2" customFormat="1" ht="16.5" customHeight="1">
      <c r="A434" s="40"/>
      <c r="B434" s="41"/>
      <c r="C434" s="250" t="s">
        <v>764</v>
      </c>
      <c r="D434" s="250" t="s">
        <v>187</v>
      </c>
      <c r="E434" s="251" t="s">
        <v>765</v>
      </c>
      <c r="F434" s="252" t="s">
        <v>766</v>
      </c>
      <c r="G434" s="253" t="s">
        <v>225</v>
      </c>
      <c r="H434" s="254">
        <v>2</v>
      </c>
      <c r="I434" s="255"/>
      <c r="J434" s="256">
        <f>ROUND(I434*H434,2)</f>
        <v>0</v>
      </c>
      <c r="K434" s="252" t="s">
        <v>191</v>
      </c>
      <c r="L434" s="43"/>
      <c r="M434" s="257" t="s">
        <v>1</v>
      </c>
      <c r="N434" s="258" t="s">
        <v>49</v>
      </c>
      <c r="O434" s="93"/>
      <c r="P434" s="259">
        <f>O434*H434</f>
        <v>0</v>
      </c>
      <c r="Q434" s="259">
        <v>3E-05</v>
      </c>
      <c r="R434" s="259">
        <f>Q434*H434</f>
        <v>6E-05</v>
      </c>
      <c r="S434" s="259">
        <v>0</v>
      </c>
      <c r="T434" s="260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61" t="s">
        <v>268</v>
      </c>
      <c r="AT434" s="261" t="s">
        <v>187</v>
      </c>
      <c r="AU434" s="261" t="s">
        <v>93</v>
      </c>
      <c r="AY434" s="17" t="s">
        <v>185</v>
      </c>
      <c r="BE434" s="154">
        <f>IF(N434="základní",J434,0)</f>
        <v>0</v>
      </c>
      <c r="BF434" s="154">
        <f>IF(N434="snížená",J434,0)</f>
        <v>0</v>
      </c>
      <c r="BG434" s="154">
        <f>IF(N434="zákl. přenesená",J434,0)</f>
        <v>0</v>
      </c>
      <c r="BH434" s="154">
        <f>IF(N434="sníž. přenesená",J434,0)</f>
        <v>0</v>
      </c>
      <c r="BI434" s="154">
        <f>IF(N434="nulová",J434,0)</f>
        <v>0</v>
      </c>
      <c r="BJ434" s="17" t="s">
        <v>91</v>
      </c>
      <c r="BK434" s="154">
        <f>ROUND(I434*H434,2)</f>
        <v>0</v>
      </c>
      <c r="BL434" s="17" t="s">
        <v>268</v>
      </c>
      <c r="BM434" s="261" t="s">
        <v>767</v>
      </c>
    </row>
    <row r="435" spans="1:51" s="13" customFormat="1" ht="12">
      <c r="A435" s="13"/>
      <c r="B435" s="262"/>
      <c r="C435" s="263"/>
      <c r="D435" s="264" t="s">
        <v>194</v>
      </c>
      <c r="E435" s="265" t="s">
        <v>1</v>
      </c>
      <c r="F435" s="266" t="s">
        <v>93</v>
      </c>
      <c r="G435" s="263"/>
      <c r="H435" s="267">
        <v>2</v>
      </c>
      <c r="I435" s="268"/>
      <c r="J435" s="263"/>
      <c r="K435" s="263"/>
      <c r="L435" s="269"/>
      <c r="M435" s="270"/>
      <c r="N435" s="271"/>
      <c r="O435" s="271"/>
      <c r="P435" s="271"/>
      <c r="Q435" s="271"/>
      <c r="R435" s="271"/>
      <c r="S435" s="271"/>
      <c r="T435" s="27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73" t="s">
        <v>194</v>
      </c>
      <c r="AU435" s="273" t="s">
        <v>93</v>
      </c>
      <c r="AV435" s="13" t="s">
        <v>93</v>
      </c>
      <c r="AW435" s="13" t="s">
        <v>37</v>
      </c>
      <c r="AX435" s="13" t="s">
        <v>91</v>
      </c>
      <c r="AY435" s="273" t="s">
        <v>185</v>
      </c>
    </row>
    <row r="436" spans="1:65" s="2" customFormat="1" ht="55.5" customHeight="1">
      <c r="A436" s="40"/>
      <c r="B436" s="41"/>
      <c r="C436" s="296" t="s">
        <v>768</v>
      </c>
      <c r="D436" s="296" t="s">
        <v>282</v>
      </c>
      <c r="E436" s="297" t="s">
        <v>746</v>
      </c>
      <c r="F436" s="298" t="s">
        <v>747</v>
      </c>
      <c r="G436" s="299" t="s">
        <v>203</v>
      </c>
      <c r="H436" s="300">
        <v>2.245</v>
      </c>
      <c r="I436" s="301"/>
      <c r="J436" s="302">
        <f>ROUND(I436*H436,2)</f>
        <v>0</v>
      </c>
      <c r="K436" s="298" t="s">
        <v>191</v>
      </c>
      <c r="L436" s="303"/>
      <c r="M436" s="304" t="s">
        <v>1</v>
      </c>
      <c r="N436" s="305" t="s">
        <v>49</v>
      </c>
      <c r="O436" s="93"/>
      <c r="P436" s="259">
        <f>O436*H436</f>
        <v>0</v>
      </c>
      <c r="Q436" s="259">
        <v>0.0026</v>
      </c>
      <c r="R436" s="259">
        <f>Q436*H436</f>
        <v>0.005837</v>
      </c>
      <c r="S436" s="259">
        <v>0</v>
      </c>
      <c r="T436" s="260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61" t="s">
        <v>353</v>
      </c>
      <c r="AT436" s="261" t="s">
        <v>282</v>
      </c>
      <c r="AU436" s="261" t="s">
        <v>93</v>
      </c>
      <c r="AY436" s="17" t="s">
        <v>185</v>
      </c>
      <c r="BE436" s="154">
        <f>IF(N436="základní",J436,0)</f>
        <v>0</v>
      </c>
      <c r="BF436" s="154">
        <f>IF(N436="snížená",J436,0)</f>
        <v>0</v>
      </c>
      <c r="BG436" s="154">
        <f>IF(N436="zákl. přenesená",J436,0)</f>
        <v>0</v>
      </c>
      <c r="BH436" s="154">
        <f>IF(N436="sníž. přenesená",J436,0)</f>
        <v>0</v>
      </c>
      <c r="BI436" s="154">
        <f>IF(N436="nulová",J436,0)</f>
        <v>0</v>
      </c>
      <c r="BJ436" s="17" t="s">
        <v>91</v>
      </c>
      <c r="BK436" s="154">
        <f>ROUND(I436*H436,2)</f>
        <v>0</v>
      </c>
      <c r="BL436" s="17" t="s">
        <v>268</v>
      </c>
      <c r="BM436" s="261" t="s">
        <v>769</v>
      </c>
    </row>
    <row r="437" spans="1:51" s="13" customFormat="1" ht="12">
      <c r="A437" s="13"/>
      <c r="B437" s="262"/>
      <c r="C437" s="263"/>
      <c r="D437" s="264" t="s">
        <v>194</v>
      </c>
      <c r="E437" s="265" t="s">
        <v>1</v>
      </c>
      <c r="F437" s="266" t="s">
        <v>770</v>
      </c>
      <c r="G437" s="263"/>
      <c r="H437" s="267">
        <v>2.245</v>
      </c>
      <c r="I437" s="268"/>
      <c r="J437" s="263"/>
      <c r="K437" s="263"/>
      <c r="L437" s="269"/>
      <c r="M437" s="270"/>
      <c r="N437" s="271"/>
      <c r="O437" s="271"/>
      <c r="P437" s="271"/>
      <c r="Q437" s="271"/>
      <c r="R437" s="271"/>
      <c r="S437" s="271"/>
      <c r="T437" s="27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3" t="s">
        <v>194</v>
      </c>
      <c r="AU437" s="273" t="s">
        <v>93</v>
      </c>
      <c r="AV437" s="13" t="s">
        <v>93</v>
      </c>
      <c r="AW437" s="13" t="s">
        <v>37</v>
      </c>
      <c r="AX437" s="13" t="s">
        <v>91</v>
      </c>
      <c r="AY437" s="273" t="s">
        <v>185</v>
      </c>
    </row>
    <row r="438" spans="1:65" s="2" customFormat="1" ht="16.5" customHeight="1">
      <c r="A438" s="40"/>
      <c r="B438" s="41"/>
      <c r="C438" s="296" t="s">
        <v>771</v>
      </c>
      <c r="D438" s="296" t="s">
        <v>282</v>
      </c>
      <c r="E438" s="297" t="s">
        <v>772</v>
      </c>
      <c r="F438" s="298" t="s">
        <v>773</v>
      </c>
      <c r="G438" s="299" t="s">
        <v>276</v>
      </c>
      <c r="H438" s="300">
        <v>26.84</v>
      </c>
      <c r="I438" s="301"/>
      <c r="J438" s="302">
        <f>ROUND(I438*H438,2)</f>
        <v>0</v>
      </c>
      <c r="K438" s="298" t="s">
        <v>1</v>
      </c>
      <c r="L438" s="303"/>
      <c r="M438" s="304" t="s">
        <v>1</v>
      </c>
      <c r="N438" s="305" t="s">
        <v>49</v>
      </c>
      <c r="O438" s="93"/>
      <c r="P438" s="259">
        <f>O438*H438</f>
        <v>0</v>
      </c>
      <c r="Q438" s="259">
        <v>0</v>
      </c>
      <c r="R438" s="259">
        <f>Q438*H438</f>
        <v>0</v>
      </c>
      <c r="S438" s="259">
        <v>0</v>
      </c>
      <c r="T438" s="260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61" t="s">
        <v>353</v>
      </c>
      <c r="AT438" s="261" t="s">
        <v>282</v>
      </c>
      <c r="AU438" s="261" t="s">
        <v>93</v>
      </c>
      <c r="AY438" s="17" t="s">
        <v>185</v>
      </c>
      <c r="BE438" s="154">
        <f>IF(N438="základní",J438,0)</f>
        <v>0</v>
      </c>
      <c r="BF438" s="154">
        <f>IF(N438="snížená",J438,0)</f>
        <v>0</v>
      </c>
      <c r="BG438" s="154">
        <f>IF(N438="zákl. přenesená",J438,0)</f>
        <v>0</v>
      </c>
      <c r="BH438" s="154">
        <f>IF(N438="sníž. přenesená",J438,0)</f>
        <v>0</v>
      </c>
      <c r="BI438" s="154">
        <f>IF(N438="nulová",J438,0)</f>
        <v>0</v>
      </c>
      <c r="BJ438" s="17" t="s">
        <v>91</v>
      </c>
      <c r="BK438" s="154">
        <f>ROUND(I438*H438,2)</f>
        <v>0</v>
      </c>
      <c r="BL438" s="17" t="s">
        <v>268</v>
      </c>
      <c r="BM438" s="261" t="s">
        <v>774</v>
      </c>
    </row>
    <row r="439" spans="1:51" s="13" customFormat="1" ht="12">
      <c r="A439" s="13"/>
      <c r="B439" s="262"/>
      <c r="C439" s="263"/>
      <c r="D439" s="264" t="s">
        <v>194</v>
      </c>
      <c r="E439" s="265" t="s">
        <v>1</v>
      </c>
      <c r="F439" s="266" t="s">
        <v>775</v>
      </c>
      <c r="G439" s="263"/>
      <c r="H439" s="267">
        <v>26.84</v>
      </c>
      <c r="I439" s="268"/>
      <c r="J439" s="263"/>
      <c r="K439" s="263"/>
      <c r="L439" s="269"/>
      <c r="M439" s="270"/>
      <c r="N439" s="271"/>
      <c r="O439" s="271"/>
      <c r="P439" s="271"/>
      <c r="Q439" s="271"/>
      <c r="R439" s="271"/>
      <c r="S439" s="271"/>
      <c r="T439" s="27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73" t="s">
        <v>194</v>
      </c>
      <c r="AU439" s="273" t="s">
        <v>93</v>
      </c>
      <c r="AV439" s="13" t="s">
        <v>93</v>
      </c>
      <c r="AW439" s="13" t="s">
        <v>37</v>
      </c>
      <c r="AX439" s="13" t="s">
        <v>91</v>
      </c>
      <c r="AY439" s="273" t="s">
        <v>185</v>
      </c>
    </row>
    <row r="440" spans="1:65" s="2" customFormat="1" ht="24.15" customHeight="1">
      <c r="A440" s="40"/>
      <c r="B440" s="41"/>
      <c r="C440" s="250" t="s">
        <v>776</v>
      </c>
      <c r="D440" s="250" t="s">
        <v>187</v>
      </c>
      <c r="E440" s="251" t="s">
        <v>777</v>
      </c>
      <c r="F440" s="252" t="s">
        <v>778</v>
      </c>
      <c r="G440" s="253" t="s">
        <v>198</v>
      </c>
      <c r="H440" s="254">
        <v>0.288</v>
      </c>
      <c r="I440" s="255"/>
      <c r="J440" s="256">
        <f>ROUND(I440*H440,2)</f>
        <v>0</v>
      </c>
      <c r="K440" s="252" t="s">
        <v>191</v>
      </c>
      <c r="L440" s="43"/>
      <c r="M440" s="257" t="s">
        <v>1</v>
      </c>
      <c r="N440" s="258" t="s">
        <v>49</v>
      </c>
      <c r="O440" s="93"/>
      <c r="P440" s="259">
        <f>O440*H440</f>
        <v>0</v>
      </c>
      <c r="Q440" s="259">
        <v>0</v>
      </c>
      <c r="R440" s="259">
        <f>Q440*H440</f>
        <v>0</v>
      </c>
      <c r="S440" s="259">
        <v>0</v>
      </c>
      <c r="T440" s="260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61" t="s">
        <v>268</v>
      </c>
      <c r="AT440" s="261" t="s">
        <v>187</v>
      </c>
      <c r="AU440" s="261" t="s">
        <v>93</v>
      </c>
      <c r="AY440" s="17" t="s">
        <v>185</v>
      </c>
      <c r="BE440" s="154">
        <f>IF(N440="základní",J440,0)</f>
        <v>0</v>
      </c>
      <c r="BF440" s="154">
        <f>IF(N440="snížená",J440,0)</f>
        <v>0</v>
      </c>
      <c r="BG440" s="154">
        <f>IF(N440="zákl. přenesená",J440,0)</f>
        <v>0</v>
      </c>
      <c r="BH440" s="154">
        <f>IF(N440="sníž. přenesená",J440,0)</f>
        <v>0</v>
      </c>
      <c r="BI440" s="154">
        <f>IF(N440="nulová",J440,0)</f>
        <v>0</v>
      </c>
      <c r="BJ440" s="17" t="s">
        <v>91</v>
      </c>
      <c r="BK440" s="154">
        <f>ROUND(I440*H440,2)</f>
        <v>0</v>
      </c>
      <c r="BL440" s="17" t="s">
        <v>268</v>
      </c>
      <c r="BM440" s="261" t="s">
        <v>779</v>
      </c>
    </row>
    <row r="441" spans="1:65" s="2" customFormat="1" ht="24.15" customHeight="1">
      <c r="A441" s="40"/>
      <c r="B441" s="41"/>
      <c r="C441" s="250" t="s">
        <v>780</v>
      </c>
      <c r="D441" s="250" t="s">
        <v>187</v>
      </c>
      <c r="E441" s="251" t="s">
        <v>781</v>
      </c>
      <c r="F441" s="252" t="s">
        <v>782</v>
      </c>
      <c r="G441" s="253" t="s">
        <v>198</v>
      </c>
      <c r="H441" s="254">
        <v>0.288</v>
      </c>
      <c r="I441" s="255"/>
      <c r="J441" s="256">
        <f>ROUND(I441*H441,2)</f>
        <v>0</v>
      </c>
      <c r="K441" s="252" t="s">
        <v>191</v>
      </c>
      <c r="L441" s="43"/>
      <c r="M441" s="257" t="s">
        <v>1</v>
      </c>
      <c r="N441" s="258" t="s">
        <v>49</v>
      </c>
      <c r="O441" s="93"/>
      <c r="P441" s="259">
        <f>O441*H441</f>
        <v>0</v>
      </c>
      <c r="Q441" s="259">
        <v>0</v>
      </c>
      <c r="R441" s="259">
        <f>Q441*H441</f>
        <v>0</v>
      </c>
      <c r="S441" s="259">
        <v>0</v>
      </c>
      <c r="T441" s="260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61" t="s">
        <v>268</v>
      </c>
      <c r="AT441" s="261" t="s">
        <v>187</v>
      </c>
      <c r="AU441" s="261" t="s">
        <v>93</v>
      </c>
      <c r="AY441" s="17" t="s">
        <v>185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7" t="s">
        <v>91</v>
      </c>
      <c r="BK441" s="154">
        <f>ROUND(I441*H441,2)</f>
        <v>0</v>
      </c>
      <c r="BL441" s="17" t="s">
        <v>268</v>
      </c>
      <c r="BM441" s="261" t="s">
        <v>783</v>
      </c>
    </row>
    <row r="442" spans="1:63" s="12" customFormat="1" ht="22.8" customHeight="1">
      <c r="A442" s="12"/>
      <c r="B442" s="234"/>
      <c r="C442" s="235"/>
      <c r="D442" s="236" t="s">
        <v>83</v>
      </c>
      <c r="E442" s="248" t="s">
        <v>784</v>
      </c>
      <c r="F442" s="248" t="s">
        <v>785</v>
      </c>
      <c r="G442" s="235"/>
      <c r="H442" s="235"/>
      <c r="I442" s="238"/>
      <c r="J442" s="249">
        <f>BK442</f>
        <v>0</v>
      </c>
      <c r="K442" s="235"/>
      <c r="L442" s="240"/>
      <c r="M442" s="241"/>
      <c r="N442" s="242"/>
      <c r="O442" s="242"/>
      <c r="P442" s="243">
        <f>SUM(P443:P471)</f>
        <v>0</v>
      </c>
      <c r="Q442" s="242"/>
      <c r="R442" s="243">
        <f>SUM(R443:R471)</f>
        <v>1.0120487</v>
      </c>
      <c r="S442" s="242"/>
      <c r="T442" s="244">
        <f>SUM(T443:T471)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45" t="s">
        <v>93</v>
      </c>
      <c r="AT442" s="246" t="s">
        <v>83</v>
      </c>
      <c r="AU442" s="246" t="s">
        <v>91</v>
      </c>
      <c r="AY442" s="245" t="s">
        <v>185</v>
      </c>
      <c r="BK442" s="247">
        <f>SUM(BK443:BK471)</f>
        <v>0</v>
      </c>
    </row>
    <row r="443" spans="1:65" s="2" customFormat="1" ht="16.5" customHeight="1">
      <c r="A443" s="40"/>
      <c r="B443" s="41"/>
      <c r="C443" s="250" t="s">
        <v>786</v>
      </c>
      <c r="D443" s="250" t="s">
        <v>187</v>
      </c>
      <c r="E443" s="251" t="s">
        <v>787</v>
      </c>
      <c r="F443" s="252" t="s">
        <v>788</v>
      </c>
      <c r="G443" s="253" t="s">
        <v>203</v>
      </c>
      <c r="H443" s="254">
        <v>52.012</v>
      </c>
      <c r="I443" s="255"/>
      <c r="J443" s="256">
        <f>ROUND(I443*H443,2)</f>
        <v>0</v>
      </c>
      <c r="K443" s="252" t="s">
        <v>191</v>
      </c>
      <c r="L443" s="43"/>
      <c r="M443" s="257" t="s">
        <v>1</v>
      </c>
      <c r="N443" s="258" t="s">
        <v>49</v>
      </c>
      <c r="O443" s="93"/>
      <c r="P443" s="259">
        <f>O443*H443</f>
        <v>0</v>
      </c>
      <c r="Q443" s="259">
        <v>0.0003</v>
      </c>
      <c r="R443" s="259">
        <f>Q443*H443</f>
        <v>0.015603599999999999</v>
      </c>
      <c r="S443" s="259">
        <v>0</v>
      </c>
      <c r="T443" s="260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61" t="s">
        <v>268</v>
      </c>
      <c r="AT443" s="261" t="s">
        <v>187</v>
      </c>
      <c r="AU443" s="261" t="s">
        <v>93</v>
      </c>
      <c r="AY443" s="17" t="s">
        <v>185</v>
      </c>
      <c r="BE443" s="154">
        <f>IF(N443="základní",J443,0)</f>
        <v>0</v>
      </c>
      <c r="BF443" s="154">
        <f>IF(N443="snížená",J443,0)</f>
        <v>0</v>
      </c>
      <c r="BG443" s="154">
        <f>IF(N443="zákl. přenesená",J443,0)</f>
        <v>0</v>
      </c>
      <c r="BH443" s="154">
        <f>IF(N443="sníž. přenesená",J443,0)</f>
        <v>0</v>
      </c>
      <c r="BI443" s="154">
        <f>IF(N443="nulová",J443,0)</f>
        <v>0</v>
      </c>
      <c r="BJ443" s="17" t="s">
        <v>91</v>
      </c>
      <c r="BK443" s="154">
        <f>ROUND(I443*H443,2)</f>
        <v>0</v>
      </c>
      <c r="BL443" s="17" t="s">
        <v>268</v>
      </c>
      <c r="BM443" s="261" t="s">
        <v>789</v>
      </c>
    </row>
    <row r="444" spans="1:51" s="13" customFormat="1" ht="12">
      <c r="A444" s="13"/>
      <c r="B444" s="262"/>
      <c r="C444" s="263"/>
      <c r="D444" s="264" t="s">
        <v>194</v>
      </c>
      <c r="E444" s="265" t="s">
        <v>1</v>
      </c>
      <c r="F444" s="266" t="s">
        <v>790</v>
      </c>
      <c r="G444" s="263"/>
      <c r="H444" s="267">
        <v>38.672</v>
      </c>
      <c r="I444" s="268"/>
      <c r="J444" s="263"/>
      <c r="K444" s="263"/>
      <c r="L444" s="269"/>
      <c r="M444" s="270"/>
      <c r="N444" s="271"/>
      <c r="O444" s="271"/>
      <c r="P444" s="271"/>
      <c r="Q444" s="271"/>
      <c r="R444" s="271"/>
      <c r="S444" s="271"/>
      <c r="T444" s="27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3" t="s">
        <v>194</v>
      </c>
      <c r="AU444" s="273" t="s">
        <v>93</v>
      </c>
      <c r="AV444" s="13" t="s">
        <v>93</v>
      </c>
      <c r="AW444" s="13" t="s">
        <v>37</v>
      </c>
      <c r="AX444" s="13" t="s">
        <v>84</v>
      </c>
      <c r="AY444" s="273" t="s">
        <v>185</v>
      </c>
    </row>
    <row r="445" spans="1:51" s="13" customFormat="1" ht="12">
      <c r="A445" s="13"/>
      <c r="B445" s="262"/>
      <c r="C445" s="263"/>
      <c r="D445" s="264" t="s">
        <v>194</v>
      </c>
      <c r="E445" s="265" t="s">
        <v>1</v>
      </c>
      <c r="F445" s="266" t="s">
        <v>791</v>
      </c>
      <c r="G445" s="263"/>
      <c r="H445" s="267">
        <v>9.6</v>
      </c>
      <c r="I445" s="268"/>
      <c r="J445" s="263"/>
      <c r="K445" s="263"/>
      <c r="L445" s="269"/>
      <c r="M445" s="270"/>
      <c r="N445" s="271"/>
      <c r="O445" s="271"/>
      <c r="P445" s="271"/>
      <c r="Q445" s="271"/>
      <c r="R445" s="271"/>
      <c r="S445" s="271"/>
      <c r="T445" s="27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73" t="s">
        <v>194</v>
      </c>
      <c r="AU445" s="273" t="s">
        <v>93</v>
      </c>
      <c r="AV445" s="13" t="s">
        <v>93</v>
      </c>
      <c r="AW445" s="13" t="s">
        <v>37</v>
      </c>
      <c r="AX445" s="13" t="s">
        <v>84</v>
      </c>
      <c r="AY445" s="273" t="s">
        <v>185</v>
      </c>
    </row>
    <row r="446" spans="1:51" s="13" customFormat="1" ht="12">
      <c r="A446" s="13"/>
      <c r="B446" s="262"/>
      <c r="C446" s="263"/>
      <c r="D446" s="264" t="s">
        <v>194</v>
      </c>
      <c r="E446" s="265" t="s">
        <v>1</v>
      </c>
      <c r="F446" s="266" t="s">
        <v>792</v>
      </c>
      <c r="G446" s="263"/>
      <c r="H446" s="267">
        <v>2.24</v>
      </c>
      <c r="I446" s="268"/>
      <c r="J446" s="263"/>
      <c r="K446" s="263"/>
      <c r="L446" s="269"/>
      <c r="M446" s="270"/>
      <c r="N446" s="271"/>
      <c r="O446" s="271"/>
      <c r="P446" s="271"/>
      <c r="Q446" s="271"/>
      <c r="R446" s="271"/>
      <c r="S446" s="271"/>
      <c r="T446" s="27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3" t="s">
        <v>194</v>
      </c>
      <c r="AU446" s="273" t="s">
        <v>93</v>
      </c>
      <c r="AV446" s="13" t="s">
        <v>93</v>
      </c>
      <c r="AW446" s="13" t="s">
        <v>37</v>
      </c>
      <c r="AX446" s="13" t="s">
        <v>84</v>
      </c>
      <c r="AY446" s="273" t="s">
        <v>185</v>
      </c>
    </row>
    <row r="447" spans="1:51" s="13" customFormat="1" ht="12">
      <c r="A447" s="13"/>
      <c r="B447" s="262"/>
      <c r="C447" s="263"/>
      <c r="D447" s="264" t="s">
        <v>194</v>
      </c>
      <c r="E447" s="265" t="s">
        <v>1</v>
      </c>
      <c r="F447" s="266" t="s">
        <v>793</v>
      </c>
      <c r="G447" s="263"/>
      <c r="H447" s="267">
        <v>1.5</v>
      </c>
      <c r="I447" s="268"/>
      <c r="J447" s="263"/>
      <c r="K447" s="263"/>
      <c r="L447" s="269"/>
      <c r="M447" s="270"/>
      <c r="N447" s="271"/>
      <c r="O447" s="271"/>
      <c r="P447" s="271"/>
      <c r="Q447" s="271"/>
      <c r="R447" s="271"/>
      <c r="S447" s="271"/>
      <c r="T447" s="27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3" t="s">
        <v>194</v>
      </c>
      <c r="AU447" s="273" t="s">
        <v>93</v>
      </c>
      <c r="AV447" s="13" t="s">
        <v>93</v>
      </c>
      <c r="AW447" s="13" t="s">
        <v>37</v>
      </c>
      <c r="AX447" s="13" t="s">
        <v>84</v>
      </c>
      <c r="AY447" s="273" t="s">
        <v>185</v>
      </c>
    </row>
    <row r="448" spans="1:51" s="14" customFormat="1" ht="12">
      <c r="A448" s="14"/>
      <c r="B448" s="274"/>
      <c r="C448" s="275"/>
      <c r="D448" s="264" t="s">
        <v>194</v>
      </c>
      <c r="E448" s="276" t="s">
        <v>1</v>
      </c>
      <c r="F448" s="277" t="s">
        <v>240</v>
      </c>
      <c r="G448" s="275"/>
      <c r="H448" s="278">
        <v>52.012</v>
      </c>
      <c r="I448" s="279"/>
      <c r="J448" s="275"/>
      <c r="K448" s="275"/>
      <c r="L448" s="280"/>
      <c r="M448" s="281"/>
      <c r="N448" s="282"/>
      <c r="O448" s="282"/>
      <c r="P448" s="282"/>
      <c r="Q448" s="282"/>
      <c r="R448" s="282"/>
      <c r="S448" s="282"/>
      <c r="T448" s="28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4" t="s">
        <v>194</v>
      </c>
      <c r="AU448" s="284" t="s">
        <v>93</v>
      </c>
      <c r="AV448" s="14" t="s">
        <v>192</v>
      </c>
      <c r="AW448" s="14" t="s">
        <v>37</v>
      </c>
      <c r="AX448" s="14" t="s">
        <v>91</v>
      </c>
      <c r="AY448" s="284" t="s">
        <v>185</v>
      </c>
    </row>
    <row r="449" spans="1:65" s="2" customFormat="1" ht="33" customHeight="1">
      <c r="A449" s="40"/>
      <c r="B449" s="41"/>
      <c r="C449" s="250" t="s">
        <v>794</v>
      </c>
      <c r="D449" s="250" t="s">
        <v>187</v>
      </c>
      <c r="E449" s="251" t="s">
        <v>795</v>
      </c>
      <c r="F449" s="252" t="s">
        <v>796</v>
      </c>
      <c r="G449" s="253" t="s">
        <v>203</v>
      </c>
      <c r="H449" s="254">
        <v>49.468</v>
      </c>
      <c r="I449" s="255"/>
      <c r="J449" s="256">
        <f>ROUND(I449*H449,2)</f>
        <v>0</v>
      </c>
      <c r="K449" s="252" t="s">
        <v>191</v>
      </c>
      <c r="L449" s="43"/>
      <c r="M449" s="257" t="s">
        <v>1</v>
      </c>
      <c r="N449" s="258" t="s">
        <v>49</v>
      </c>
      <c r="O449" s="93"/>
      <c r="P449" s="259">
        <f>O449*H449</f>
        <v>0</v>
      </c>
      <c r="Q449" s="259">
        <v>0.0052</v>
      </c>
      <c r="R449" s="259">
        <f>Q449*H449</f>
        <v>0.2572336</v>
      </c>
      <c r="S449" s="259">
        <v>0</v>
      </c>
      <c r="T449" s="260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61" t="s">
        <v>268</v>
      </c>
      <c r="AT449" s="261" t="s">
        <v>187</v>
      </c>
      <c r="AU449" s="261" t="s">
        <v>93</v>
      </c>
      <c r="AY449" s="17" t="s">
        <v>185</v>
      </c>
      <c r="BE449" s="154">
        <f>IF(N449="základní",J449,0)</f>
        <v>0</v>
      </c>
      <c r="BF449" s="154">
        <f>IF(N449="snížená",J449,0)</f>
        <v>0</v>
      </c>
      <c r="BG449" s="154">
        <f>IF(N449="zákl. přenesená",J449,0)</f>
        <v>0</v>
      </c>
      <c r="BH449" s="154">
        <f>IF(N449="sníž. přenesená",J449,0)</f>
        <v>0</v>
      </c>
      <c r="BI449" s="154">
        <f>IF(N449="nulová",J449,0)</f>
        <v>0</v>
      </c>
      <c r="BJ449" s="17" t="s">
        <v>91</v>
      </c>
      <c r="BK449" s="154">
        <f>ROUND(I449*H449,2)</f>
        <v>0</v>
      </c>
      <c r="BL449" s="17" t="s">
        <v>268</v>
      </c>
      <c r="BM449" s="261" t="s">
        <v>797</v>
      </c>
    </row>
    <row r="450" spans="1:51" s="13" customFormat="1" ht="12">
      <c r="A450" s="13"/>
      <c r="B450" s="262"/>
      <c r="C450" s="263"/>
      <c r="D450" s="264" t="s">
        <v>194</v>
      </c>
      <c r="E450" s="265" t="s">
        <v>1</v>
      </c>
      <c r="F450" s="266" t="s">
        <v>798</v>
      </c>
      <c r="G450" s="263"/>
      <c r="H450" s="267">
        <v>37.628</v>
      </c>
      <c r="I450" s="268"/>
      <c r="J450" s="263"/>
      <c r="K450" s="263"/>
      <c r="L450" s="269"/>
      <c r="M450" s="270"/>
      <c r="N450" s="271"/>
      <c r="O450" s="271"/>
      <c r="P450" s="271"/>
      <c r="Q450" s="271"/>
      <c r="R450" s="271"/>
      <c r="S450" s="271"/>
      <c r="T450" s="27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73" t="s">
        <v>194</v>
      </c>
      <c r="AU450" s="273" t="s">
        <v>93</v>
      </c>
      <c r="AV450" s="13" t="s">
        <v>93</v>
      </c>
      <c r="AW450" s="13" t="s">
        <v>37</v>
      </c>
      <c r="AX450" s="13" t="s">
        <v>84</v>
      </c>
      <c r="AY450" s="273" t="s">
        <v>185</v>
      </c>
    </row>
    <row r="451" spans="1:51" s="13" customFormat="1" ht="12">
      <c r="A451" s="13"/>
      <c r="B451" s="262"/>
      <c r="C451" s="263"/>
      <c r="D451" s="264" t="s">
        <v>194</v>
      </c>
      <c r="E451" s="265" t="s">
        <v>1</v>
      </c>
      <c r="F451" s="266" t="s">
        <v>791</v>
      </c>
      <c r="G451" s="263"/>
      <c r="H451" s="267">
        <v>9.6</v>
      </c>
      <c r="I451" s="268"/>
      <c r="J451" s="263"/>
      <c r="K451" s="263"/>
      <c r="L451" s="269"/>
      <c r="M451" s="270"/>
      <c r="N451" s="271"/>
      <c r="O451" s="271"/>
      <c r="P451" s="271"/>
      <c r="Q451" s="271"/>
      <c r="R451" s="271"/>
      <c r="S451" s="271"/>
      <c r="T451" s="27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3" t="s">
        <v>194</v>
      </c>
      <c r="AU451" s="273" t="s">
        <v>93</v>
      </c>
      <c r="AV451" s="13" t="s">
        <v>93</v>
      </c>
      <c r="AW451" s="13" t="s">
        <v>37</v>
      </c>
      <c r="AX451" s="13" t="s">
        <v>84</v>
      </c>
      <c r="AY451" s="273" t="s">
        <v>185</v>
      </c>
    </row>
    <row r="452" spans="1:51" s="13" customFormat="1" ht="12">
      <c r="A452" s="13"/>
      <c r="B452" s="262"/>
      <c r="C452" s="263"/>
      <c r="D452" s="264" t="s">
        <v>194</v>
      </c>
      <c r="E452" s="265" t="s">
        <v>1</v>
      </c>
      <c r="F452" s="266" t="s">
        <v>792</v>
      </c>
      <c r="G452" s="263"/>
      <c r="H452" s="267">
        <v>2.24</v>
      </c>
      <c r="I452" s="268"/>
      <c r="J452" s="263"/>
      <c r="K452" s="263"/>
      <c r="L452" s="269"/>
      <c r="M452" s="270"/>
      <c r="N452" s="271"/>
      <c r="O452" s="271"/>
      <c r="P452" s="271"/>
      <c r="Q452" s="271"/>
      <c r="R452" s="271"/>
      <c r="S452" s="271"/>
      <c r="T452" s="27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3" t="s">
        <v>194</v>
      </c>
      <c r="AU452" s="273" t="s">
        <v>93</v>
      </c>
      <c r="AV452" s="13" t="s">
        <v>93</v>
      </c>
      <c r="AW452" s="13" t="s">
        <v>37</v>
      </c>
      <c r="AX452" s="13" t="s">
        <v>84</v>
      </c>
      <c r="AY452" s="273" t="s">
        <v>185</v>
      </c>
    </row>
    <row r="453" spans="1:51" s="14" customFormat="1" ht="12">
      <c r="A453" s="14"/>
      <c r="B453" s="274"/>
      <c r="C453" s="275"/>
      <c r="D453" s="264" t="s">
        <v>194</v>
      </c>
      <c r="E453" s="276" t="s">
        <v>1</v>
      </c>
      <c r="F453" s="277" t="s">
        <v>240</v>
      </c>
      <c r="G453" s="275"/>
      <c r="H453" s="278">
        <v>49.468</v>
      </c>
      <c r="I453" s="279"/>
      <c r="J453" s="275"/>
      <c r="K453" s="275"/>
      <c r="L453" s="280"/>
      <c r="M453" s="281"/>
      <c r="N453" s="282"/>
      <c r="O453" s="282"/>
      <c r="P453" s="282"/>
      <c r="Q453" s="282"/>
      <c r="R453" s="282"/>
      <c r="S453" s="282"/>
      <c r="T453" s="28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84" t="s">
        <v>194</v>
      </c>
      <c r="AU453" s="284" t="s">
        <v>93</v>
      </c>
      <c r="AV453" s="14" t="s">
        <v>192</v>
      </c>
      <c r="AW453" s="14" t="s">
        <v>37</v>
      </c>
      <c r="AX453" s="14" t="s">
        <v>91</v>
      </c>
      <c r="AY453" s="284" t="s">
        <v>185</v>
      </c>
    </row>
    <row r="454" spans="1:65" s="2" customFormat="1" ht="16.5" customHeight="1">
      <c r="A454" s="40"/>
      <c r="B454" s="41"/>
      <c r="C454" s="296" t="s">
        <v>799</v>
      </c>
      <c r="D454" s="296" t="s">
        <v>282</v>
      </c>
      <c r="E454" s="297" t="s">
        <v>800</v>
      </c>
      <c r="F454" s="298" t="s">
        <v>801</v>
      </c>
      <c r="G454" s="299" t="s">
        <v>203</v>
      </c>
      <c r="H454" s="300">
        <v>54.415</v>
      </c>
      <c r="I454" s="301"/>
      <c r="J454" s="302">
        <f>ROUND(I454*H454,2)</f>
        <v>0</v>
      </c>
      <c r="K454" s="298" t="s">
        <v>191</v>
      </c>
      <c r="L454" s="303"/>
      <c r="M454" s="304" t="s">
        <v>1</v>
      </c>
      <c r="N454" s="305" t="s">
        <v>49</v>
      </c>
      <c r="O454" s="93"/>
      <c r="P454" s="259">
        <f>O454*H454</f>
        <v>0</v>
      </c>
      <c r="Q454" s="259">
        <v>0.0126</v>
      </c>
      <c r="R454" s="259">
        <f>Q454*H454</f>
        <v>0.685629</v>
      </c>
      <c r="S454" s="259">
        <v>0</v>
      </c>
      <c r="T454" s="260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61" t="s">
        <v>353</v>
      </c>
      <c r="AT454" s="261" t="s">
        <v>282</v>
      </c>
      <c r="AU454" s="261" t="s">
        <v>93</v>
      </c>
      <c r="AY454" s="17" t="s">
        <v>185</v>
      </c>
      <c r="BE454" s="154">
        <f>IF(N454="základní",J454,0)</f>
        <v>0</v>
      </c>
      <c r="BF454" s="154">
        <f>IF(N454="snížená",J454,0)</f>
        <v>0</v>
      </c>
      <c r="BG454" s="154">
        <f>IF(N454="zákl. přenesená",J454,0)</f>
        <v>0</v>
      </c>
      <c r="BH454" s="154">
        <f>IF(N454="sníž. přenesená",J454,0)</f>
        <v>0</v>
      </c>
      <c r="BI454" s="154">
        <f>IF(N454="nulová",J454,0)</f>
        <v>0</v>
      </c>
      <c r="BJ454" s="17" t="s">
        <v>91</v>
      </c>
      <c r="BK454" s="154">
        <f>ROUND(I454*H454,2)</f>
        <v>0</v>
      </c>
      <c r="BL454" s="17" t="s">
        <v>268</v>
      </c>
      <c r="BM454" s="261" t="s">
        <v>802</v>
      </c>
    </row>
    <row r="455" spans="1:51" s="13" customFormat="1" ht="12">
      <c r="A455" s="13"/>
      <c r="B455" s="262"/>
      <c r="C455" s="263"/>
      <c r="D455" s="264" t="s">
        <v>194</v>
      </c>
      <c r="E455" s="265" t="s">
        <v>1</v>
      </c>
      <c r="F455" s="266" t="s">
        <v>803</v>
      </c>
      <c r="G455" s="263"/>
      <c r="H455" s="267">
        <v>54.415</v>
      </c>
      <c r="I455" s="268"/>
      <c r="J455" s="263"/>
      <c r="K455" s="263"/>
      <c r="L455" s="269"/>
      <c r="M455" s="270"/>
      <c r="N455" s="271"/>
      <c r="O455" s="271"/>
      <c r="P455" s="271"/>
      <c r="Q455" s="271"/>
      <c r="R455" s="271"/>
      <c r="S455" s="271"/>
      <c r="T455" s="27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3" t="s">
        <v>194</v>
      </c>
      <c r="AU455" s="273" t="s">
        <v>93</v>
      </c>
      <c r="AV455" s="13" t="s">
        <v>93</v>
      </c>
      <c r="AW455" s="13" t="s">
        <v>37</v>
      </c>
      <c r="AX455" s="13" t="s">
        <v>91</v>
      </c>
      <c r="AY455" s="273" t="s">
        <v>185</v>
      </c>
    </row>
    <row r="456" spans="1:65" s="2" customFormat="1" ht="33" customHeight="1">
      <c r="A456" s="40"/>
      <c r="B456" s="41"/>
      <c r="C456" s="250" t="s">
        <v>804</v>
      </c>
      <c r="D456" s="250" t="s">
        <v>187</v>
      </c>
      <c r="E456" s="251" t="s">
        <v>805</v>
      </c>
      <c r="F456" s="252" t="s">
        <v>806</v>
      </c>
      <c r="G456" s="253" t="s">
        <v>203</v>
      </c>
      <c r="H456" s="254">
        <v>1.5</v>
      </c>
      <c r="I456" s="255"/>
      <c r="J456" s="256">
        <f>ROUND(I456*H456,2)</f>
        <v>0</v>
      </c>
      <c r="K456" s="252" t="s">
        <v>191</v>
      </c>
      <c r="L456" s="43"/>
      <c r="M456" s="257" t="s">
        <v>1</v>
      </c>
      <c r="N456" s="258" t="s">
        <v>49</v>
      </c>
      <c r="O456" s="93"/>
      <c r="P456" s="259">
        <f>O456*H456</f>
        <v>0</v>
      </c>
      <c r="Q456" s="259">
        <v>0.00495</v>
      </c>
      <c r="R456" s="259">
        <f>Q456*H456</f>
        <v>0.007425000000000001</v>
      </c>
      <c r="S456" s="259">
        <v>0</v>
      </c>
      <c r="T456" s="260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61" t="s">
        <v>268</v>
      </c>
      <c r="AT456" s="261" t="s">
        <v>187</v>
      </c>
      <c r="AU456" s="261" t="s">
        <v>93</v>
      </c>
      <c r="AY456" s="17" t="s">
        <v>185</v>
      </c>
      <c r="BE456" s="154">
        <f>IF(N456="základní",J456,0)</f>
        <v>0</v>
      </c>
      <c r="BF456" s="154">
        <f>IF(N456="snížená",J456,0)</f>
        <v>0</v>
      </c>
      <c r="BG456" s="154">
        <f>IF(N456="zákl. přenesená",J456,0)</f>
        <v>0</v>
      </c>
      <c r="BH456" s="154">
        <f>IF(N456="sníž. přenesená",J456,0)</f>
        <v>0</v>
      </c>
      <c r="BI456" s="154">
        <f>IF(N456="nulová",J456,0)</f>
        <v>0</v>
      </c>
      <c r="BJ456" s="17" t="s">
        <v>91</v>
      </c>
      <c r="BK456" s="154">
        <f>ROUND(I456*H456,2)</f>
        <v>0</v>
      </c>
      <c r="BL456" s="17" t="s">
        <v>268</v>
      </c>
      <c r="BM456" s="261" t="s">
        <v>807</v>
      </c>
    </row>
    <row r="457" spans="1:51" s="13" customFormat="1" ht="12">
      <c r="A457" s="13"/>
      <c r="B457" s="262"/>
      <c r="C457" s="263"/>
      <c r="D457" s="264" t="s">
        <v>194</v>
      </c>
      <c r="E457" s="265" t="s">
        <v>1</v>
      </c>
      <c r="F457" s="266" t="s">
        <v>793</v>
      </c>
      <c r="G457" s="263"/>
      <c r="H457" s="267">
        <v>1.5</v>
      </c>
      <c r="I457" s="268"/>
      <c r="J457" s="263"/>
      <c r="K457" s="263"/>
      <c r="L457" s="269"/>
      <c r="M457" s="270"/>
      <c r="N457" s="271"/>
      <c r="O457" s="271"/>
      <c r="P457" s="271"/>
      <c r="Q457" s="271"/>
      <c r="R457" s="271"/>
      <c r="S457" s="271"/>
      <c r="T457" s="27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3" t="s">
        <v>194</v>
      </c>
      <c r="AU457" s="273" t="s">
        <v>93</v>
      </c>
      <c r="AV457" s="13" t="s">
        <v>93</v>
      </c>
      <c r="AW457" s="13" t="s">
        <v>37</v>
      </c>
      <c r="AX457" s="13" t="s">
        <v>91</v>
      </c>
      <c r="AY457" s="273" t="s">
        <v>185</v>
      </c>
    </row>
    <row r="458" spans="1:65" s="2" customFormat="1" ht="16.5" customHeight="1">
      <c r="A458" s="40"/>
      <c r="B458" s="41"/>
      <c r="C458" s="296" t="s">
        <v>808</v>
      </c>
      <c r="D458" s="296" t="s">
        <v>282</v>
      </c>
      <c r="E458" s="297" t="s">
        <v>809</v>
      </c>
      <c r="F458" s="298" t="s">
        <v>810</v>
      </c>
      <c r="G458" s="299" t="s">
        <v>203</v>
      </c>
      <c r="H458" s="300">
        <v>1.65</v>
      </c>
      <c r="I458" s="301"/>
      <c r="J458" s="302">
        <f>ROUND(I458*H458,2)</f>
        <v>0</v>
      </c>
      <c r="K458" s="298" t="s">
        <v>191</v>
      </c>
      <c r="L458" s="303"/>
      <c r="M458" s="304" t="s">
        <v>1</v>
      </c>
      <c r="N458" s="305" t="s">
        <v>49</v>
      </c>
      <c r="O458" s="93"/>
      <c r="P458" s="259">
        <f>O458*H458</f>
        <v>0</v>
      </c>
      <c r="Q458" s="259">
        <v>0.0098</v>
      </c>
      <c r="R458" s="259">
        <f>Q458*H458</f>
        <v>0.016169999999999997</v>
      </c>
      <c r="S458" s="259">
        <v>0</v>
      </c>
      <c r="T458" s="260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61" t="s">
        <v>353</v>
      </c>
      <c r="AT458" s="261" t="s">
        <v>282</v>
      </c>
      <c r="AU458" s="261" t="s">
        <v>93</v>
      </c>
      <c r="AY458" s="17" t="s">
        <v>185</v>
      </c>
      <c r="BE458" s="154">
        <f>IF(N458="základní",J458,0)</f>
        <v>0</v>
      </c>
      <c r="BF458" s="154">
        <f>IF(N458="snížená",J458,0)</f>
        <v>0</v>
      </c>
      <c r="BG458" s="154">
        <f>IF(N458="zákl. přenesená",J458,0)</f>
        <v>0</v>
      </c>
      <c r="BH458" s="154">
        <f>IF(N458="sníž. přenesená",J458,0)</f>
        <v>0</v>
      </c>
      <c r="BI458" s="154">
        <f>IF(N458="nulová",J458,0)</f>
        <v>0</v>
      </c>
      <c r="BJ458" s="17" t="s">
        <v>91</v>
      </c>
      <c r="BK458" s="154">
        <f>ROUND(I458*H458,2)</f>
        <v>0</v>
      </c>
      <c r="BL458" s="17" t="s">
        <v>268</v>
      </c>
      <c r="BM458" s="261" t="s">
        <v>811</v>
      </c>
    </row>
    <row r="459" spans="1:51" s="13" customFormat="1" ht="12">
      <c r="A459" s="13"/>
      <c r="B459" s="262"/>
      <c r="C459" s="263"/>
      <c r="D459" s="264" t="s">
        <v>194</v>
      </c>
      <c r="E459" s="265" t="s">
        <v>1</v>
      </c>
      <c r="F459" s="266" t="s">
        <v>812</v>
      </c>
      <c r="G459" s="263"/>
      <c r="H459" s="267">
        <v>1.65</v>
      </c>
      <c r="I459" s="268"/>
      <c r="J459" s="263"/>
      <c r="K459" s="263"/>
      <c r="L459" s="269"/>
      <c r="M459" s="270"/>
      <c r="N459" s="271"/>
      <c r="O459" s="271"/>
      <c r="P459" s="271"/>
      <c r="Q459" s="271"/>
      <c r="R459" s="271"/>
      <c r="S459" s="271"/>
      <c r="T459" s="27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3" t="s">
        <v>194</v>
      </c>
      <c r="AU459" s="273" t="s">
        <v>93</v>
      </c>
      <c r="AV459" s="13" t="s">
        <v>93</v>
      </c>
      <c r="AW459" s="13" t="s">
        <v>37</v>
      </c>
      <c r="AX459" s="13" t="s">
        <v>91</v>
      </c>
      <c r="AY459" s="273" t="s">
        <v>185</v>
      </c>
    </row>
    <row r="460" spans="1:65" s="2" customFormat="1" ht="21.75" customHeight="1">
      <c r="A460" s="40"/>
      <c r="B460" s="41"/>
      <c r="C460" s="250" t="s">
        <v>813</v>
      </c>
      <c r="D460" s="250" t="s">
        <v>187</v>
      </c>
      <c r="E460" s="251" t="s">
        <v>814</v>
      </c>
      <c r="F460" s="252" t="s">
        <v>815</v>
      </c>
      <c r="G460" s="253" t="s">
        <v>276</v>
      </c>
      <c r="H460" s="254">
        <v>18.75</v>
      </c>
      <c r="I460" s="255"/>
      <c r="J460" s="256">
        <f>ROUND(I460*H460,2)</f>
        <v>0</v>
      </c>
      <c r="K460" s="252" t="s">
        <v>191</v>
      </c>
      <c r="L460" s="43"/>
      <c r="M460" s="257" t="s">
        <v>1</v>
      </c>
      <c r="N460" s="258" t="s">
        <v>49</v>
      </c>
      <c r="O460" s="93"/>
      <c r="P460" s="259">
        <f>O460*H460</f>
        <v>0</v>
      </c>
      <c r="Q460" s="259">
        <v>0.00055</v>
      </c>
      <c r="R460" s="259">
        <f>Q460*H460</f>
        <v>0.0103125</v>
      </c>
      <c r="S460" s="259">
        <v>0</v>
      </c>
      <c r="T460" s="260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61" t="s">
        <v>268</v>
      </c>
      <c r="AT460" s="261" t="s">
        <v>187</v>
      </c>
      <c r="AU460" s="261" t="s">
        <v>93</v>
      </c>
      <c r="AY460" s="17" t="s">
        <v>185</v>
      </c>
      <c r="BE460" s="154">
        <f>IF(N460="základní",J460,0)</f>
        <v>0</v>
      </c>
      <c r="BF460" s="154">
        <f>IF(N460="snížená",J460,0)</f>
        <v>0</v>
      </c>
      <c r="BG460" s="154">
        <f>IF(N460="zákl. přenesená",J460,0)</f>
        <v>0</v>
      </c>
      <c r="BH460" s="154">
        <f>IF(N460="sníž. přenesená",J460,0)</f>
        <v>0</v>
      </c>
      <c r="BI460" s="154">
        <f>IF(N460="nulová",J460,0)</f>
        <v>0</v>
      </c>
      <c r="BJ460" s="17" t="s">
        <v>91</v>
      </c>
      <c r="BK460" s="154">
        <f>ROUND(I460*H460,2)</f>
        <v>0</v>
      </c>
      <c r="BL460" s="17" t="s">
        <v>268</v>
      </c>
      <c r="BM460" s="261" t="s">
        <v>816</v>
      </c>
    </row>
    <row r="461" spans="1:51" s="13" customFormat="1" ht="12">
      <c r="A461" s="13"/>
      <c r="B461" s="262"/>
      <c r="C461" s="263"/>
      <c r="D461" s="264" t="s">
        <v>194</v>
      </c>
      <c r="E461" s="265" t="s">
        <v>1</v>
      </c>
      <c r="F461" s="266" t="s">
        <v>817</v>
      </c>
      <c r="G461" s="263"/>
      <c r="H461" s="267">
        <v>15.55</v>
      </c>
      <c r="I461" s="268"/>
      <c r="J461" s="263"/>
      <c r="K461" s="263"/>
      <c r="L461" s="269"/>
      <c r="M461" s="270"/>
      <c r="N461" s="271"/>
      <c r="O461" s="271"/>
      <c r="P461" s="271"/>
      <c r="Q461" s="271"/>
      <c r="R461" s="271"/>
      <c r="S461" s="271"/>
      <c r="T461" s="27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3" t="s">
        <v>194</v>
      </c>
      <c r="AU461" s="273" t="s">
        <v>93</v>
      </c>
      <c r="AV461" s="13" t="s">
        <v>93</v>
      </c>
      <c r="AW461" s="13" t="s">
        <v>37</v>
      </c>
      <c r="AX461" s="13" t="s">
        <v>84</v>
      </c>
      <c r="AY461" s="273" t="s">
        <v>185</v>
      </c>
    </row>
    <row r="462" spans="1:51" s="13" customFormat="1" ht="12">
      <c r="A462" s="13"/>
      <c r="B462" s="262"/>
      <c r="C462" s="263"/>
      <c r="D462" s="264" t="s">
        <v>194</v>
      </c>
      <c r="E462" s="265" t="s">
        <v>1</v>
      </c>
      <c r="F462" s="266" t="s">
        <v>818</v>
      </c>
      <c r="G462" s="263"/>
      <c r="H462" s="267">
        <v>3.2</v>
      </c>
      <c r="I462" s="268"/>
      <c r="J462" s="263"/>
      <c r="K462" s="263"/>
      <c r="L462" s="269"/>
      <c r="M462" s="270"/>
      <c r="N462" s="271"/>
      <c r="O462" s="271"/>
      <c r="P462" s="271"/>
      <c r="Q462" s="271"/>
      <c r="R462" s="271"/>
      <c r="S462" s="271"/>
      <c r="T462" s="27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73" t="s">
        <v>194</v>
      </c>
      <c r="AU462" s="273" t="s">
        <v>93</v>
      </c>
      <c r="AV462" s="13" t="s">
        <v>93</v>
      </c>
      <c r="AW462" s="13" t="s">
        <v>37</v>
      </c>
      <c r="AX462" s="13" t="s">
        <v>84</v>
      </c>
      <c r="AY462" s="273" t="s">
        <v>185</v>
      </c>
    </row>
    <row r="463" spans="1:51" s="14" customFormat="1" ht="12">
      <c r="A463" s="14"/>
      <c r="B463" s="274"/>
      <c r="C463" s="275"/>
      <c r="D463" s="264" t="s">
        <v>194</v>
      </c>
      <c r="E463" s="276" t="s">
        <v>1</v>
      </c>
      <c r="F463" s="277" t="s">
        <v>240</v>
      </c>
      <c r="G463" s="275"/>
      <c r="H463" s="278">
        <v>18.75</v>
      </c>
      <c r="I463" s="279"/>
      <c r="J463" s="275"/>
      <c r="K463" s="275"/>
      <c r="L463" s="280"/>
      <c r="M463" s="281"/>
      <c r="N463" s="282"/>
      <c r="O463" s="282"/>
      <c r="P463" s="282"/>
      <c r="Q463" s="282"/>
      <c r="R463" s="282"/>
      <c r="S463" s="282"/>
      <c r="T463" s="28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4" t="s">
        <v>194</v>
      </c>
      <c r="AU463" s="284" t="s">
        <v>93</v>
      </c>
      <c r="AV463" s="14" t="s">
        <v>192</v>
      </c>
      <c r="AW463" s="14" t="s">
        <v>37</v>
      </c>
      <c r="AX463" s="14" t="s">
        <v>91</v>
      </c>
      <c r="AY463" s="284" t="s">
        <v>185</v>
      </c>
    </row>
    <row r="464" spans="1:65" s="2" customFormat="1" ht="21.75" customHeight="1">
      <c r="A464" s="40"/>
      <c r="B464" s="41"/>
      <c r="C464" s="250" t="s">
        <v>819</v>
      </c>
      <c r="D464" s="250" t="s">
        <v>187</v>
      </c>
      <c r="E464" s="251" t="s">
        <v>820</v>
      </c>
      <c r="F464" s="252" t="s">
        <v>821</v>
      </c>
      <c r="G464" s="253" t="s">
        <v>276</v>
      </c>
      <c r="H464" s="254">
        <v>39.35</v>
      </c>
      <c r="I464" s="255"/>
      <c r="J464" s="256">
        <f>ROUND(I464*H464,2)</f>
        <v>0</v>
      </c>
      <c r="K464" s="252" t="s">
        <v>191</v>
      </c>
      <c r="L464" s="43"/>
      <c r="M464" s="257" t="s">
        <v>1</v>
      </c>
      <c r="N464" s="258" t="s">
        <v>49</v>
      </c>
      <c r="O464" s="93"/>
      <c r="P464" s="259">
        <f>O464*H464</f>
        <v>0</v>
      </c>
      <c r="Q464" s="259">
        <v>0.0005</v>
      </c>
      <c r="R464" s="259">
        <f>Q464*H464</f>
        <v>0.019675</v>
      </c>
      <c r="S464" s="259">
        <v>0</v>
      </c>
      <c r="T464" s="260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61" t="s">
        <v>268</v>
      </c>
      <c r="AT464" s="261" t="s">
        <v>187</v>
      </c>
      <c r="AU464" s="261" t="s">
        <v>93</v>
      </c>
      <c r="AY464" s="17" t="s">
        <v>185</v>
      </c>
      <c r="BE464" s="154">
        <f>IF(N464="základní",J464,0)</f>
        <v>0</v>
      </c>
      <c r="BF464" s="154">
        <f>IF(N464="snížená",J464,0)</f>
        <v>0</v>
      </c>
      <c r="BG464" s="154">
        <f>IF(N464="zákl. přenesená",J464,0)</f>
        <v>0</v>
      </c>
      <c r="BH464" s="154">
        <f>IF(N464="sníž. přenesená",J464,0)</f>
        <v>0</v>
      </c>
      <c r="BI464" s="154">
        <f>IF(N464="nulová",J464,0)</f>
        <v>0</v>
      </c>
      <c r="BJ464" s="17" t="s">
        <v>91</v>
      </c>
      <c r="BK464" s="154">
        <f>ROUND(I464*H464,2)</f>
        <v>0</v>
      </c>
      <c r="BL464" s="17" t="s">
        <v>268</v>
      </c>
      <c r="BM464" s="261" t="s">
        <v>822</v>
      </c>
    </row>
    <row r="465" spans="1:51" s="13" customFormat="1" ht="12">
      <c r="A465" s="13"/>
      <c r="B465" s="262"/>
      <c r="C465" s="263"/>
      <c r="D465" s="264" t="s">
        <v>194</v>
      </c>
      <c r="E465" s="265" t="s">
        <v>1</v>
      </c>
      <c r="F465" s="266" t="s">
        <v>823</v>
      </c>
      <c r="G465" s="263"/>
      <c r="H465" s="267">
        <v>24.75</v>
      </c>
      <c r="I465" s="268"/>
      <c r="J465" s="263"/>
      <c r="K465" s="263"/>
      <c r="L465" s="269"/>
      <c r="M465" s="270"/>
      <c r="N465" s="271"/>
      <c r="O465" s="271"/>
      <c r="P465" s="271"/>
      <c r="Q465" s="271"/>
      <c r="R465" s="271"/>
      <c r="S465" s="271"/>
      <c r="T465" s="27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73" t="s">
        <v>194</v>
      </c>
      <c r="AU465" s="273" t="s">
        <v>93</v>
      </c>
      <c r="AV465" s="13" t="s">
        <v>93</v>
      </c>
      <c r="AW465" s="13" t="s">
        <v>37</v>
      </c>
      <c r="AX465" s="13" t="s">
        <v>84</v>
      </c>
      <c r="AY465" s="273" t="s">
        <v>185</v>
      </c>
    </row>
    <row r="466" spans="1:51" s="13" customFormat="1" ht="12">
      <c r="A466" s="13"/>
      <c r="B466" s="262"/>
      <c r="C466" s="263"/>
      <c r="D466" s="264" t="s">
        <v>194</v>
      </c>
      <c r="E466" s="265" t="s">
        <v>1</v>
      </c>
      <c r="F466" s="266" t="s">
        <v>824</v>
      </c>
      <c r="G466" s="263"/>
      <c r="H466" s="267">
        <v>6</v>
      </c>
      <c r="I466" s="268"/>
      <c r="J466" s="263"/>
      <c r="K466" s="263"/>
      <c r="L466" s="269"/>
      <c r="M466" s="270"/>
      <c r="N466" s="271"/>
      <c r="O466" s="271"/>
      <c r="P466" s="271"/>
      <c r="Q466" s="271"/>
      <c r="R466" s="271"/>
      <c r="S466" s="271"/>
      <c r="T466" s="27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73" t="s">
        <v>194</v>
      </c>
      <c r="AU466" s="273" t="s">
        <v>93</v>
      </c>
      <c r="AV466" s="13" t="s">
        <v>93</v>
      </c>
      <c r="AW466" s="13" t="s">
        <v>37</v>
      </c>
      <c r="AX466" s="13" t="s">
        <v>84</v>
      </c>
      <c r="AY466" s="273" t="s">
        <v>185</v>
      </c>
    </row>
    <row r="467" spans="1:51" s="13" customFormat="1" ht="12">
      <c r="A467" s="13"/>
      <c r="B467" s="262"/>
      <c r="C467" s="263"/>
      <c r="D467" s="264" t="s">
        <v>194</v>
      </c>
      <c r="E467" s="265" t="s">
        <v>1</v>
      </c>
      <c r="F467" s="266" t="s">
        <v>825</v>
      </c>
      <c r="G467" s="263"/>
      <c r="H467" s="267">
        <v>4.6</v>
      </c>
      <c r="I467" s="268"/>
      <c r="J467" s="263"/>
      <c r="K467" s="263"/>
      <c r="L467" s="269"/>
      <c r="M467" s="270"/>
      <c r="N467" s="271"/>
      <c r="O467" s="271"/>
      <c r="P467" s="271"/>
      <c r="Q467" s="271"/>
      <c r="R467" s="271"/>
      <c r="S467" s="271"/>
      <c r="T467" s="27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73" t="s">
        <v>194</v>
      </c>
      <c r="AU467" s="273" t="s">
        <v>93</v>
      </c>
      <c r="AV467" s="13" t="s">
        <v>93</v>
      </c>
      <c r="AW467" s="13" t="s">
        <v>37</v>
      </c>
      <c r="AX467" s="13" t="s">
        <v>84</v>
      </c>
      <c r="AY467" s="273" t="s">
        <v>185</v>
      </c>
    </row>
    <row r="468" spans="1:51" s="13" customFormat="1" ht="12">
      <c r="A468" s="13"/>
      <c r="B468" s="262"/>
      <c r="C468" s="263"/>
      <c r="D468" s="264" t="s">
        <v>194</v>
      </c>
      <c r="E468" s="265" t="s">
        <v>1</v>
      </c>
      <c r="F468" s="266" t="s">
        <v>826</v>
      </c>
      <c r="G468" s="263"/>
      <c r="H468" s="267">
        <v>4</v>
      </c>
      <c r="I468" s="268"/>
      <c r="J468" s="263"/>
      <c r="K468" s="263"/>
      <c r="L468" s="269"/>
      <c r="M468" s="270"/>
      <c r="N468" s="271"/>
      <c r="O468" s="271"/>
      <c r="P468" s="271"/>
      <c r="Q468" s="271"/>
      <c r="R468" s="271"/>
      <c r="S468" s="271"/>
      <c r="T468" s="27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3" t="s">
        <v>194</v>
      </c>
      <c r="AU468" s="273" t="s">
        <v>93</v>
      </c>
      <c r="AV468" s="13" t="s">
        <v>93</v>
      </c>
      <c r="AW468" s="13" t="s">
        <v>37</v>
      </c>
      <c r="AX468" s="13" t="s">
        <v>84</v>
      </c>
      <c r="AY468" s="273" t="s">
        <v>185</v>
      </c>
    </row>
    <row r="469" spans="1:51" s="14" customFormat="1" ht="12">
      <c r="A469" s="14"/>
      <c r="B469" s="274"/>
      <c r="C469" s="275"/>
      <c r="D469" s="264" t="s">
        <v>194</v>
      </c>
      <c r="E469" s="276" t="s">
        <v>1</v>
      </c>
      <c r="F469" s="277" t="s">
        <v>240</v>
      </c>
      <c r="G469" s="275"/>
      <c r="H469" s="278">
        <v>39.35</v>
      </c>
      <c r="I469" s="279"/>
      <c r="J469" s="275"/>
      <c r="K469" s="275"/>
      <c r="L469" s="280"/>
      <c r="M469" s="281"/>
      <c r="N469" s="282"/>
      <c r="O469" s="282"/>
      <c r="P469" s="282"/>
      <c r="Q469" s="282"/>
      <c r="R469" s="282"/>
      <c r="S469" s="282"/>
      <c r="T469" s="28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4" t="s">
        <v>194</v>
      </c>
      <c r="AU469" s="284" t="s">
        <v>93</v>
      </c>
      <c r="AV469" s="14" t="s">
        <v>192</v>
      </c>
      <c r="AW469" s="14" t="s">
        <v>37</v>
      </c>
      <c r="AX469" s="14" t="s">
        <v>91</v>
      </c>
      <c r="AY469" s="284" t="s">
        <v>185</v>
      </c>
    </row>
    <row r="470" spans="1:65" s="2" customFormat="1" ht="24.15" customHeight="1">
      <c r="A470" s="40"/>
      <c r="B470" s="41"/>
      <c r="C470" s="250" t="s">
        <v>827</v>
      </c>
      <c r="D470" s="250" t="s">
        <v>187</v>
      </c>
      <c r="E470" s="251" t="s">
        <v>828</v>
      </c>
      <c r="F470" s="252" t="s">
        <v>829</v>
      </c>
      <c r="G470" s="253" t="s">
        <v>198</v>
      </c>
      <c r="H470" s="254">
        <v>1.012</v>
      </c>
      <c r="I470" s="255"/>
      <c r="J470" s="256">
        <f>ROUND(I470*H470,2)</f>
        <v>0</v>
      </c>
      <c r="K470" s="252" t="s">
        <v>191</v>
      </c>
      <c r="L470" s="43"/>
      <c r="M470" s="257" t="s">
        <v>1</v>
      </c>
      <c r="N470" s="258" t="s">
        <v>49</v>
      </c>
      <c r="O470" s="93"/>
      <c r="P470" s="259">
        <f>O470*H470</f>
        <v>0</v>
      </c>
      <c r="Q470" s="259">
        <v>0</v>
      </c>
      <c r="R470" s="259">
        <f>Q470*H470</f>
        <v>0</v>
      </c>
      <c r="S470" s="259">
        <v>0</v>
      </c>
      <c r="T470" s="260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61" t="s">
        <v>268</v>
      </c>
      <c r="AT470" s="261" t="s">
        <v>187</v>
      </c>
      <c r="AU470" s="261" t="s">
        <v>93</v>
      </c>
      <c r="AY470" s="17" t="s">
        <v>185</v>
      </c>
      <c r="BE470" s="154">
        <f>IF(N470="základní",J470,0)</f>
        <v>0</v>
      </c>
      <c r="BF470" s="154">
        <f>IF(N470="snížená",J470,0)</f>
        <v>0</v>
      </c>
      <c r="BG470" s="154">
        <f>IF(N470="zákl. přenesená",J470,0)</f>
        <v>0</v>
      </c>
      <c r="BH470" s="154">
        <f>IF(N470="sníž. přenesená",J470,0)</f>
        <v>0</v>
      </c>
      <c r="BI470" s="154">
        <f>IF(N470="nulová",J470,0)</f>
        <v>0</v>
      </c>
      <c r="BJ470" s="17" t="s">
        <v>91</v>
      </c>
      <c r="BK470" s="154">
        <f>ROUND(I470*H470,2)</f>
        <v>0</v>
      </c>
      <c r="BL470" s="17" t="s">
        <v>268</v>
      </c>
      <c r="BM470" s="261" t="s">
        <v>830</v>
      </c>
    </row>
    <row r="471" spans="1:65" s="2" customFormat="1" ht="24.15" customHeight="1">
      <c r="A471" s="40"/>
      <c r="B471" s="41"/>
      <c r="C471" s="250" t="s">
        <v>831</v>
      </c>
      <c r="D471" s="250" t="s">
        <v>187</v>
      </c>
      <c r="E471" s="251" t="s">
        <v>832</v>
      </c>
      <c r="F471" s="252" t="s">
        <v>833</v>
      </c>
      <c r="G471" s="253" t="s">
        <v>198</v>
      </c>
      <c r="H471" s="254">
        <v>1.012</v>
      </c>
      <c r="I471" s="255"/>
      <c r="J471" s="256">
        <f>ROUND(I471*H471,2)</f>
        <v>0</v>
      </c>
      <c r="K471" s="252" t="s">
        <v>191</v>
      </c>
      <c r="L471" s="43"/>
      <c r="M471" s="257" t="s">
        <v>1</v>
      </c>
      <c r="N471" s="258" t="s">
        <v>49</v>
      </c>
      <c r="O471" s="93"/>
      <c r="P471" s="259">
        <f>O471*H471</f>
        <v>0</v>
      </c>
      <c r="Q471" s="259">
        <v>0</v>
      </c>
      <c r="R471" s="259">
        <f>Q471*H471</f>
        <v>0</v>
      </c>
      <c r="S471" s="259">
        <v>0</v>
      </c>
      <c r="T471" s="260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61" t="s">
        <v>268</v>
      </c>
      <c r="AT471" s="261" t="s">
        <v>187</v>
      </c>
      <c r="AU471" s="261" t="s">
        <v>93</v>
      </c>
      <c r="AY471" s="17" t="s">
        <v>185</v>
      </c>
      <c r="BE471" s="154">
        <f>IF(N471="základní",J471,0)</f>
        <v>0</v>
      </c>
      <c r="BF471" s="154">
        <f>IF(N471="snížená",J471,0)</f>
        <v>0</v>
      </c>
      <c r="BG471" s="154">
        <f>IF(N471="zákl. přenesená",J471,0)</f>
        <v>0</v>
      </c>
      <c r="BH471" s="154">
        <f>IF(N471="sníž. přenesená",J471,0)</f>
        <v>0</v>
      </c>
      <c r="BI471" s="154">
        <f>IF(N471="nulová",J471,0)</f>
        <v>0</v>
      </c>
      <c r="BJ471" s="17" t="s">
        <v>91</v>
      </c>
      <c r="BK471" s="154">
        <f>ROUND(I471*H471,2)</f>
        <v>0</v>
      </c>
      <c r="BL471" s="17" t="s">
        <v>268</v>
      </c>
      <c r="BM471" s="261" t="s">
        <v>834</v>
      </c>
    </row>
    <row r="472" spans="1:63" s="12" customFormat="1" ht="22.8" customHeight="1">
      <c r="A472" s="12"/>
      <c r="B472" s="234"/>
      <c r="C472" s="235"/>
      <c r="D472" s="236" t="s">
        <v>83</v>
      </c>
      <c r="E472" s="248" t="s">
        <v>835</v>
      </c>
      <c r="F472" s="248" t="s">
        <v>836</v>
      </c>
      <c r="G472" s="235"/>
      <c r="H472" s="235"/>
      <c r="I472" s="238"/>
      <c r="J472" s="249">
        <f>BK472</f>
        <v>0</v>
      </c>
      <c r="K472" s="235"/>
      <c r="L472" s="240"/>
      <c r="M472" s="241"/>
      <c r="N472" s="242"/>
      <c r="O472" s="242"/>
      <c r="P472" s="243">
        <f>SUM(P473:P506)</f>
        <v>0</v>
      </c>
      <c r="Q472" s="242"/>
      <c r="R472" s="243">
        <f>SUM(R473:R506)</f>
        <v>0.07405966</v>
      </c>
      <c r="S472" s="242"/>
      <c r="T472" s="244">
        <f>SUM(T473:T506)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45" t="s">
        <v>93</v>
      </c>
      <c r="AT472" s="246" t="s">
        <v>83</v>
      </c>
      <c r="AU472" s="246" t="s">
        <v>91</v>
      </c>
      <c r="AY472" s="245" t="s">
        <v>185</v>
      </c>
      <c r="BK472" s="247">
        <f>SUM(BK473:BK506)</f>
        <v>0</v>
      </c>
    </row>
    <row r="473" spans="1:65" s="2" customFormat="1" ht="24.15" customHeight="1">
      <c r="A473" s="40"/>
      <c r="B473" s="41"/>
      <c r="C473" s="250" t="s">
        <v>837</v>
      </c>
      <c r="D473" s="250" t="s">
        <v>187</v>
      </c>
      <c r="E473" s="251" t="s">
        <v>838</v>
      </c>
      <c r="F473" s="252" t="s">
        <v>839</v>
      </c>
      <c r="G473" s="253" t="s">
        <v>203</v>
      </c>
      <c r="H473" s="254">
        <v>65.75</v>
      </c>
      <c r="I473" s="255"/>
      <c r="J473" s="256">
        <f>ROUND(I473*H473,2)</f>
        <v>0</v>
      </c>
      <c r="K473" s="252" t="s">
        <v>191</v>
      </c>
      <c r="L473" s="43"/>
      <c r="M473" s="257" t="s">
        <v>1</v>
      </c>
      <c r="N473" s="258" t="s">
        <v>49</v>
      </c>
      <c r="O473" s="93"/>
      <c r="P473" s="259">
        <f>O473*H473</f>
        <v>0</v>
      </c>
      <c r="Q473" s="259">
        <v>2E-05</v>
      </c>
      <c r="R473" s="259">
        <f>Q473*H473</f>
        <v>0.0013150000000000002</v>
      </c>
      <c r="S473" s="259">
        <v>0</v>
      </c>
      <c r="T473" s="260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61" t="s">
        <v>268</v>
      </c>
      <c r="AT473" s="261" t="s">
        <v>187</v>
      </c>
      <c r="AU473" s="261" t="s">
        <v>93</v>
      </c>
      <c r="AY473" s="17" t="s">
        <v>185</v>
      </c>
      <c r="BE473" s="154">
        <f>IF(N473="základní",J473,0)</f>
        <v>0</v>
      </c>
      <c r="BF473" s="154">
        <f>IF(N473="snížená",J473,0)</f>
        <v>0</v>
      </c>
      <c r="BG473" s="154">
        <f>IF(N473="zákl. přenesená",J473,0)</f>
        <v>0</v>
      </c>
      <c r="BH473" s="154">
        <f>IF(N473="sníž. přenesená",J473,0)</f>
        <v>0</v>
      </c>
      <c r="BI473" s="154">
        <f>IF(N473="nulová",J473,0)</f>
        <v>0</v>
      </c>
      <c r="BJ473" s="17" t="s">
        <v>91</v>
      </c>
      <c r="BK473" s="154">
        <f>ROUND(I473*H473,2)</f>
        <v>0</v>
      </c>
      <c r="BL473" s="17" t="s">
        <v>268</v>
      </c>
      <c r="BM473" s="261" t="s">
        <v>840</v>
      </c>
    </row>
    <row r="474" spans="1:51" s="13" customFormat="1" ht="12">
      <c r="A474" s="13"/>
      <c r="B474" s="262"/>
      <c r="C474" s="263"/>
      <c r="D474" s="264" t="s">
        <v>194</v>
      </c>
      <c r="E474" s="265" t="s">
        <v>1</v>
      </c>
      <c r="F474" s="266" t="s">
        <v>841</v>
      </c>
      <c r="G474" s="263"/>
      <c r="H474" s="267">
        <v>62.25</v>
      </c>
      <c r="I474" s="268"/>
      <c r="J474" s="263"/>
      <c r="K474" s="263"/>
      <c r="L474" s="269"/>
      <c r="M474" s="270"/>
      <c r="N474" s="271"/>
      <c r="O474" s="271"/>
      <c r="P474" s="271"/>
      <c r="Q474" s="271"/>
      <c r="R474" s="271"/>
      <c r="S474" s="271"/>
      <c r="T474" s="27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3" t="s">
        <v>194</v>
      </c>
      <c r="AU474" s="273" t="s">
        <v>93</v>
      </c>
      <c r="AV474" s="13" t="s">
        <v>93</v>
      </c>
      <c r="AW474" s="13" t="s">
        <v>37</v>
      </c>
      <c r="AX474" s="13" t="s">
        <v>84</v>
      </c>
      <c r="AY474" s="273" t="s">
        <v>185</v>
      </c>
    </row>
    <row r="475" spans="1:51" s="13" customFormat="1" ht="12">
      <c r="A475" s="13"/>
      <c r="B475" s="262"/>
      <c r="C475" s="263"/>
      <c r="D475" s="264" t="s">
        <v>194</v>
      </c>
      <c r="E475" s="265" t="s">
        <v>1</v>
      </c>
      <c r="F475" s="266" t="s">
        <v>842</v>
      </c>
      <c r="G475" s="263"/>
      <c r="H475" s="267">
        <v>3.5</v>
      </c>
      <c r="I475" s="268"/>
      <c r="J475" s="263"/>
      <c r="K475" s="263"/>
      <c r="L475" s="269"/>
      <c r="M475" s="270"/>
      <c r="N475" s="271"/>
      <c r="O475" s="271"/>
      <c r="P475" s="271"/>
      <c r="Q475" s="271"/>
      <c r="R475" s="271"/>
      <c r="S475" s="271"/>
      <c r="T475" s="27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3" t="s">
        <v>194</v>
      </c>
      <c r="AU475" s="273" t="s">
        <v>93</v>
      </c>
      <c r="AV475" s="13" t="s">
        <v>93</v>
      </c>
      <c r="AW475" s="13" t="s">
        <v>37</v>
      </c>
      <c r="AX475" s="13" t="s">
        <v>84</v>
      </c>
      <c r="AY475" s="273" t="s">
        <v>185</v>
      </c>
    </row>
    <row r="476" spans="1:51" s="14" customFormat="1" ht="12">
      <c r="A476" s="14"/>
      <c r="B476" s="274"/>
      <c r="C476" s="275"/>
      <c r="D476" s="264" t="s">
        <v>194</v>
      </c>
      <c r="E476" s="276" t="s">
        <v>1</v>
      </c>
      <c r="F476" s="277" t="s">
        <v>843</v>
      </c>
      <c r="G476" s="275"/>
      <c r="H476" s="278">
        <v>65.75</v>
      </c>
      <c r="I476" s="279"/>
      <c r="J476" s="275"/>
      <c r="K476" s="275"/>
      <c r="L476" s="280"/>
      <c r="M476" s="281"/>
      <c r="N476" s="282"/>
      <c r="O476" s="282"/>
      <c r="P476" s="282"/>
      <c r="Q476" s="282"/>
      <c r="R476" s="282"/>
      <c r="S476" s="282"/>
      <c r="T476" s="28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84" t="s">
        <v>194</v>
      </c>
      <c r="AU476" s="284" t="s">
        <v>93</v>
      </c>
      <c r="AV476" s="14" t="s">
        <v>192</v>
      </c>
      <c r="AW476" s="14" t="s">
        <v>37</v>
      </c>
      <c r="AX476" s="14" t="s">
        <v>91</v>
      </c>
      <c r="AY476" s="284" t="s">
        <v>185</v>
      </c>
    </row>
    <row r="477" spans="1:65" s="2" customFormat="1" ht="21.75" customHeight="1">
      <c r="A477" s="40"/>
      <c r="B477" s="41"/>
      <c r="C477" s="250" t="s">
        <v>844</v>
      </c>
      <c r="D477" s="250" t="s">
        <v>187</v>
      </c>
      <c r="E477" s="251" t="s">
        <v>845</v>
      </c>
      <c r="F477" s="252" t="s">
        <v>846</v>
      </c>
      <c r="G477" s="253" t="s">
        <v>203</v>
      </c>
      <c r="H477" s="254">
        <v>65.75</v>
      </c>
      <c r="I477" s="255"/>
      <c r="J477" s="256">
        <f>ROUND(I477*H477,2)</f>
        <v>0</v>
      </c>
      <c r="K477" s="252" t="s">
        <v>213</v>
      </c>
      <c r="L477" s="43"/>
      <c r="M477" s="257" t="s">
        <v>1</v>
      </c>
      <c r="N477" s="258" t="s">
        <v>49</v>
      </c>
      <c r="O477" s="93"/>
      <c r="P477" s="259">
        <f>O477*H477</f>
        <v>0</v>
      </c>
      <c r="Q477" s="259">
        <v>2E-05</v>
      </c>
      <c r="R477" s="259">
        <f>Q477*H477</f>
        <v>0.0013150000000000002</v>
      </c>
      <c r="S477" s="259">
        <v>0</v>
      </c>
      <c r="T477" s="260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61" t="s">
        <v>268</v>
      </c>
      <c r="AT477" s="261" t="s">
        <v>187</v>
      </c>
      <c r="AU477" s="261" t="s">
        <v>93</v>
      </c>
      <c r="AY477" s="17" t="s">
        <v>185</v>
      </c>
      <c r="BE477" s="154">
        <f>IF(N477="základní",J477,0)</f>
        <v>0</v>
      </c>
      <c r="BF477" s="154">
        <f>IF(N477="snížená",J477,0)</f>
        <v>0</v>
      </c>
      <c r="BG477" s="154">
        <f>IF(N477="zákl. přenesená",J477,0)</f>
        <v>0</v>
      </c>
      <c r="BH477" s="154">
        <f>IF(N477="sníž. přenesená",J477,0)</f>
        <v>0</v>
      </c>
      <c r="BI477" s="154">
        <f>IF(N477="nulová",J477,0)</f>
        <v>0</v>
      </c>
      <c r="BJ477" s="17" t="s">
        <v>91</v>
      </c>
      <c r="BK477" s="154">
        <f>ROUND(I477*H477,2)</f>
        <v>0</v>
      </c>
      <c r="BL477" s="17" t="s">
        <v>268</v>
      </c>
      <c r="BM477" s="261" t="s">
        <v>847</v>
      </c>
    </row>
    <row r="478" spans="1:51" s="13" customFormat="1" ht="12">
      <c r="A478" s="13"/>
      <c r="B478" s="262"/>
      <c r="C478" s="263"/>
      <c r="D478" s="264" t="s">
        <v>194</v>
      </c>
      <c r="E478" s="265" t="s">
        <v>1</v>
      </c>
      <c r="F478" s="266" t="s">
        <v>841</v>
      </c>
      <c r="G478" s="263"/>
      <c r="H478" s="267">
        <v>62.25</v>
      </c>
      <c r="I478" s="268"/>
      <c r="J478" s="263"/>
      <c r="K478" s="263"/>
      <c r="L478" s="269"/>
      <c r="M478" s="270"/>
      <c r="N478" s="271"/>
      <c r="O478" s="271"/>
      <c r="P478" s="271"/>
      <c r="Q478" s="271"/>
      <c r="R478" s="271"/>
      <c r="S478" s="271"/>
      <c r="T478" s="27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73" t="s">
        <v>194</v>
      </c>
      <c r="AU478" s="273" t="s">
        <v>93</v>
      </c>
      <c r="AV478" s="13" t="s">
        <v>93</v>
      </c>
      <c r="AW478" s="13" t="s">
        <v>37</v>
      </c>
      <c r="AX478" s="13" t="s">
        <v>84</v>
      </c>
      <c r="AY478" s="273" t="s">
        <v>185</v>
      </c>
    </row>
    <row r="479" spans="1:51" s="13" customFormat="1" ht="12">
      <c r="A479" s="13"/>
      <c r="B479" s="262"/>
      <c r="C479" s="263"/>
      <c r="D479" s="264" t="s">
        <v>194</v>
      </c>
      <c r="E479" s="265" t="s">
        <v>1</v>
      </c>
      <c r="F479" s="266" t="s">
        <v>842</v>
      </c>
      <c r="G479" s="263"/>
      <c r="H479" s="267">
        <v>3.5</v>
      </c>
      <c r="I479" s="268"/>
      <c r="J479" s="263"/>
      <c r="K479" s="263"/>
      <c r="L479" s="269"/>
      <c r="M479" s="270"/>
      <c r="N479" s="271"/>
      <c r="O479" s="271"/>
      <c r="P479" s="271"/>
      <c r="Q479" s="271"/>
      <c r="R479" s="271"/>
      <c r="S479" s="271"/>
      <c r="T479" s="27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73" t="s">
        <v>194</v>
      </c>
      <c r="AU479" s="273" t="s">
        <v>93</v>
      </c>
      <c r="AV479" s="13" t="s">
        <v>93</v>
      </c>
      <c r="AW479" s="13" t="s">
        <v>37</v>
      </c>
      <c r="AX479" s="13" t="s">
        <v>84</v>
      </c>
      <c r="AY479" s="273" t="s">
        <v>185</v>
      </c>
    </row>
    <row r="480" spans="1:51" s="14" customFormat="1" ht="12">
      <c r="A480" s="14"/>
      <c r="B480" s="274"/>
      <c r="C480" s="275"/>
      <c r="D480" s="264" t="s">
        <v>194</v>
      </c>
      <c r="E480" s="276" t="s">
        <v>1</v>
      </c>
      <c r="F480" s="277" t="s">
        <v>843</v>
      </c>
      <c r="G480" s="275"/>
      <c r="H480" s="278">
        <v>65.75</v>
      </c>
      <c r="I480" s="279"/>
      <c r="J480" s="275"/>
      <c r="K480" s="275"/>
      <c r="L480" s="280"/>
      <c r="M480" s="281"/>
      <c r="N480" s="282"/>
      <c r="O480" s="282"/>
      <c r="P480" s="282"/>
      <c r="Q480" s="282"/>
      <c r="R480" s="282"/>
      <c r="S480" s="282"/>
      <c r="T480" s="28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4" t="s">
        <v>194</v>
      </c>
      <c r="AU480" s="284" t="s">
        <v>93</v>
      </c>
      <c r="AV480" s="14" t="s">
        <v>192</v>
      </c>
      <c r="AW480" s="14" t="s">
        <v>37</v>
      </c>
      <c r="AX480" s="14" t="s">
        <v>91</v>
      </c>
      <c r="AY480" s="284" t="s">
        <v>185</v>
      </c>
    </row>
    <row r="481" spans="1:65" s="2" customFormat="1" ht="24.15" customHeight="1">
      <c r="A481" s="40"/>
      <c r="B481" s="41"/>
      <c r="C481" s="250" t="s">
        <v>848</v>
      </c>
      <c r="D481" s="250" t="s">
        <v>187</v>
      </c>
      <c r="E481" s="251" t="s">
        <v>849</v>
      </c>
      <c r="F481" s="252" t="s">
        <v>850</v>
      </c>
      <c r="G481" s="253" t="s">
        <v>203</v>
      </c>
      <c r="H481" s="254">
        <v>65.75</v>
      </c>
      <c r="I481" s="255"/>
      <c r="J481" s="256">
        <f>ROUND(I481*H481,2)</f>
        <v>0</v>
      </c>
      <c r="K481" s="252" t="s">
        <v>213</v>
      </c>
      <c r="L481" s="43"/>
      <c r="M481" s="257" t="s">
        <v>1</v>
      </c>
      <c r="N481" s="258" t="s">
        <v>49</v>
      </c>
      <c r="O481" s="93"/>
      <c r="P481" s="259">
        <f>O481*H481</f>
        <v>0</v>
      </c>
      <c r="Q481" s="259">
        <v>0.00011</v>
      </c>
      <c r="R481" s="259">
        <f>Q481*H481</f>
        <v>0.0072325</v>
      </c>
      <c r="S481" s="259">
        <v>0</v>
      </c>
      <c r="T481" s="260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61" t="s">
        <v>268</v>
      </c>
      <c r="AT481" s="261" t="s">
        <v>187</v>
      </c>
      <c r="AU481" s="261" t="s">
        <v>93</v>
      </c>
      <c r="AY481" s="17" t="s">
        <v>185</v>
      </c>
      <c r="BE481" s="154">
        <f>IF(N481="základní",J481,0)</f>
        <v>0</v>
      </c>
      <c r="BF481" s="154">
        <f>IF(N481="snížená",J481,0)</f>
        <v>0</v>
      </c>
      <c r="BG481" s="154">
        <f>IF(N481="zákl. přenesená",J481,0)</f>
        <v>0</v>
      </c>
      <c r="BH481" s="154">
        <f>IF(N481="sníž. přenesená",J481,0)</f>
        <v>0</v>
      </c>
      <c r="BI481" s="154">
        <f>IF(N481="nulová",J481,0)</f>
        <v>0</v>
      </c>
      <c r="BJ481" s="17" t="s">
        <v>91</v>
      </c>
      <c r="BK481" s="154">
        <f>ROUND(I481*H481,2)</f>
        <v>0</v>
      </c>
      <c r="BL481" s="17" t="s">
        <v>268</v>
      </c>
      <c r="BM481" s="261" t="s">
        <v>851</v>
      </c>
    </row>
    <row r="482" spans="1:65" s="2" customFormat="1" ht="24.15" customHeight="1">
      <c r="A482" s="40"/>
      <c r="B482" s="41"/>
      <c r="C482" s="250" t="s">
        <v>852</v>
      </c>
      <c r="D482" s="250" t="s">
        <v>187</v>
      </c>
      <c r="E482" s="251" t="s">
        <v>853</v>
      </c>
      <c r="F482" s="252" t="s">
        <v>854</v>
      </c>
      <c r="G482" s="253" t="s">
        <v>203</v>
      </c>
      <c r="H482" s="254">
        <v>65.75</v>
      </c>
      <c r="I482" s="255"/>
      <c r="J482" s="256">
        <f>ROUND(I482*H482,2)</f>
        <v>0</v>
      </c>
      <c r="K482" s="252" t="s">
        <v>213</v>
      </c>
      <c r="L482" s="43"/>
      <c r="M482" s="257" t="s">
        <v>1</v>
      </c>
      <c r="N482" s="258" t="s">
        <v>49</v>
      </c>
      <c r="O482" s="93"/>
      <c r="P482" s="259">
        <f>O482*H482</f>
        <v>0</v>
      </c>
      <c r="Q482" s="259">
        <v>0.00017</v>
      </c>
      <c r="R482" s="259">
        <f>Q482*H482</f>
        <v>0.0111775</v>
      </c>
      <c r="S482" s="259">
        <v>0</v>
      </c>
      <c r="T482" s="260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61" t="s">
        <v>268</v>
      </c>
      <c r="AT482" s="261" t="s">
        <v>187</v>
      </c>
      <c r="AU482" s="261" t="s">
        <v>93</v>
      </c>
      <c r="AY482" s="17" t="s">
        <v>185</v>
      </c>
      <c r="BE482" s="154">
        <f>IF(N482="základní",J482,0)</f>
        <v>0</v>
      </c>
      <c r="BF482" s="154">
        <f>IF(N482="snížená",J482,0)</f>
        <v>0</v>
      </c>
      <c r="BG482" s="154">
        <f>IF(N482="zákl. přenesená",J482,0)</f>
        <v>0</v>
      </c>
      <c r="BH482" s="154">
        <f>IF(N482="sníž. přenesená",J482,0)</f>
        <v>0</v>
      </c>
      <c r="BI482" s="154">
        <f>IF(N482="nulová",J482,0)</f>
        <v>0</v>
      </c>
      <c r="BJ482" s="17" t="s">
        <v>91</v>
      </c>
      <c r="BK482" s="154">
        <f>ROUND(I482*H482,2)</f>
        <v>0</v>
      </c>
      <c r="BL482" s="17" t="s">
        <v>268</v>
      </c>
      <c r="BM482" s="261" t="s">
        <v>855</v>
      </c>
    </row>
    <row r="483" spans="1:65" s="2" customFormat="1" ht="24.15" customHeight="1">
      <c r="A483" s="40"/>
      <c r="B483" s="41"/>
      <c r="C483" s="250" t="s">
        <v>856</v>
      </c>
      <c r="D483" s="250" t="s">
        <v>187</v>
      </c>
      <c r="E483" s="251" t="s">
        <v>857</v>
      </c>
      <c r="F483" s="252" t="s">
        <v>858</v>
      </c>
      <c r="G483" s="253" t="s">
        <v>203</v>
      </c>
      <c r="H483" s="254">
        <v>65.75</v>
      </c>
      <c r="I483" s="255"/>
      <c r="J483" s="256">
        <f>ROUND(I483*H483,2)</f>
        <v>0</v>
      </c>
      <c r="K483" s="252" t="s">
        <v>213</v>
      </c>
      <c r="L483" s="43"/>
      <c r="M483" s="257" t="s">
        <v>1</v>
      </c>
      <c r="N483" s="258" t="s">
        <v>49</v>
      </c>
      <c r="O483" s="93"/>
      <c r="P483" s="259">
        <f>O483*H483</f>
        <v>0</v>
      </c>
      <c r="Q483" s="259">
        <v>0.00025</v>
      </c>
      <c r="R483" s="259">
        <f>Q483*H483</f>
        <v>0.0164375</v>
      </c>
      <c r="S483" s="259">
        <v>0</v>
      </c>
      <c r="T483" s="260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61" t="s">
        <v>268</v>
      </c>
      <c r="AT483" s="261" t="s">
        <v>187</v>
      </c>
      <c r="AU483" s="261" t="s">
        <v>93</v>
      </c>
      <c r="AY483" s="17" t="s">
        <v>185</v>
      </c>
      <c r="BE483" s="154">
        <f>IF(N483="základní",J483,0)</f>
        <v>0</v>
      </c>
      <c r="BF483" s="154">
        <f>IF(N483="snížená",J483,0)</f>
        <v>0</v>
      </c>
      <c r="BG483" s="154">
        <f>IF(N483="zákl. přenesená",J483,0)</f>
        <v>0</v>
      </c>
      <c r="BH483" s="154">
        <f>IF(N483="sníž. přenesená",J483,0)</f>
        <v>0</v>
      </c>
      <c r="BI483" s="154">
        <f>IF(N483="nulová",J483,0)</f>
        <v>0</v>
      </c>
      <c r="BJ483" s="17" t="s">
        <v>91</v>
      </c>
      <c r="BK483" s="154">
        <f>ROUND(I483*H483,2)</f>
        <v>0</v>
      </c>
      <c r="BL483" s="17" t="s">
        <v>268</v>
      </c>
      <c r="BM483" s="261" t="s">
        <v>859</v>
      </c>
    </row>
    <row r="484" spans="1:65" s="2" customFormat="1" ht="24.15" customHeight="1">
      <c r="A484" s="40"/>
      <c r="B484" s="41"/>
      <c r="C484" s="250" t="s">
        <v>860</v>
      </c>
      <c r="D484" s="250" t="s">
        <v>187</v>
      </c>
      <c r="E484" s="251" t="s">
        <v>861</v>
      </c>
      <c r="F484" s="252" t="s">
        <v>862</v>
      </c>
      <c r="G484" s="253" t="s">
        <v>203</v>
      </c>
      <c r="H484" s="254">
        <v>26.424</v>
      </c>
      <c r="I484" s="255"/>
      <c r="J484" s="256">
        <f>ROUND(I484*H484,2)</f>
        <v>0</v>
      </c>
      <c r="K484" s="252" t="s">
        <v>191</v>
      </c>
      <c r="L484" s="43"/>
      <c r="M484" s="257" t="s">
        <v>1</v>
      </c>
      <c r="N484" s="258" t="s">
        <v>49</v>
      </c>
      <c r="O484" s="93"/>
      <c r="P484" s="259">
        <f>O484*H484</f>
        <v>0</v>
      </c>
      <c r="Q484" s="259">
        <v>0.00014</v>
      </c>
      <c r="R484" s="259">
        <f>Q484*H484</f>
        <v>0.0036993599999999996</v>
      </c>
      <c r="S484" s="259">
        <v>0</v>
      </c>
      <c r="T484" s="260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61" t="s">
        <v>268</v>
      </c>
      <c r="AT484" s="261" t="s">
        <v>187</v>
      </c>
      <c r="AU484" s="261" t="s">
        <v>93</v>
      </c>
      <c r="AY484" s="17" t="s">
        <v>185</v>
      </c>
      <c r="BE484" s="154">
        <f>IF(N484="základní",J484,0)</f>
        <v>0</v>
      </c>
      <c r="BF484" s="154">
        <f>IF(N484="snížená",J484,0)</f>
        <v>0</v>
      </c>
      <c r="BG484" s="154">
        <f>IF(N484="zákl. přenesená",J484,0)</f>
        <v>0</v>
      </c>
      <c r="BH484" s="154">
        <f>IF(N484="sníž. přenesená",J484,0)</f>
        <v>0</v>
      </c>
      <c r="BI484" s="154">
        <f>IF(N484="nulová",J484,0)</f>
        <v>0</v>
      </c>
      <c r="BJ484" s="17" t="s">
        <v>91</v>
      </c>
      <c r="BK484" s="154">
        <f>ROUND(I484*H484,2)</f>
        <v>0</v>
      </c>
      <c r="BL484" s="17" t="s">
        <v>268</v>
      </c>
      <c r="BM484" s="261" t="s">
        <v>863</v>
      </c>
    </row>
    <row r="485" spans="1:51" s="13" customFormat="1" ht="12">
      <c r="A485" s="13"/>
      <c r="B485" s="262"/>
      <c r="C485" s="263"/>
      <c r="D485" s="264" t="s">
        <v>194</v>
      </c>
      <c r="E485" s="265" t="s">
        <v>1</v>
      </c>
      <c r="F485" s="266" t="s">
        <v>864</v>
      </c>
      <c r="G485" s="263"/>
      <c r="H485" s="267">
        <v>26.424</v>
      </c>
      <c r="I485" s="268"/>
      <c r="J485" s="263"/>
      <c r="K485" s="263"/>
      <c r="L485" s="269"/>
      <c r="M485" s="270"/>
      <c r="N485" s="271"/>
      <c r="O485" s="271"/>
      <c r="P485" s="271"/>
      <c r="Q485" s="271"/>
      <c r="R485" s="271"/>
      <c r="S485" s="271"/>
      <c r="T485" s="27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73" t="s">
        <v>194</v>
      </c>
      <c r="AU485" s="273" t="s">
        <v>93</v>
      </c>
      <c r="AV485" s="13" t="s">
        <v>93</v>
      </c>
      <c r="AW485" s="13" t="s">
        <v>37</v>
      </c>
      <c r="AX485" s="13" t="s">
        <v>84</v>
      </c>
      <c r="AY485" s="273" t="s">
        <v>185</v>
      </c>
    </row>
    <row r="486" spans="1:51" s="15" customFormat="1" ht="12">
      <c r="A486" s="15"/>
      <c r="B486" s="285"/>
      <c r="C486" s="286"/>
      <c r="D486" s="264" t="s">
        <v>194</v>
      </c>
      <c r="E486" s="287" t="s">
        <v>1</v>
      </c>
      <c r="F486" s="288" t="s">
        <v>865</v>
      </c>
      <c r="G486" s="286"/>
      <c r="H486" s="289">
        <v>26.424</v>
      </c>
      <c r="I486" s="290"/>
      <c r="J486" s="286"/>
      <c r="K486" s="286"/>
      <c r="L486" s="291"/>
      <c r="M486" s="292"/>
      <c r="N486" s="293"/>
      <c r="O486" s="293"/>
      <c r="P486" s="293"/>
      <c r="Q486" s="293"/>
      <c r="R486" s="293"/>
      <c r="S486" s="293"/>
      <c r="T486" s="294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95" t="s">
        <v>194</v>
      </c>
      <c r="AU486" s="295" t="s">
        <v>93</v>
      </c>
      <c r="AV486" s="15" t="s">
        <v>109</v>
      </c>
      <c r="AW486" s="15" t="s">
        <v>37</v>
      </c>
      <c r="AX486" s="15" t="s">
        <v>84</v>
      </c>
      <c r="AY486" s="295" t="s">
        <v>185</v>
      </c>
    </row>
    <row r="487" spans="1:51" s="14" customFormat="1" ht="12">
      <c r="A487" s="14"/>
      <c r="B487" s="274"/>
      <c r="C487" s="275"/>
      <c r="D487" s="264" t="s">
        <v>194</v>
      </c>
      <c r="E487" s="276" t="s">
        <v>1</v>
      </c>
      <c r="F487" s="277" t="s">
        <v>240</v>
      </c>
      <c r="G487" s="275"/>
      <c r="H487" s="278">
        <v>26.424</v>
      </c>
      <c r="I487" s="279"/>
      <c r="J487" s="275"/>
      <c r="K487" s="275"/>
      <c r="L487" s="280"/>
      <c r="M487" s="281"/>
      <c r="N487" s="282"/>
      <c r="O487" s="282"/>
      <c r="P487" s="282"/>
      <c r="Q487" s="282"/>
      <c r="R487" s="282"/>
      <c r="S487" s="282"/>
      <c r="T487" s="28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84" t="s">
        <v>194</v>
      </c>
      <c r="AU487" s="284" t="s">
        <v>93</v>
      </c>
      <c r="AV487" s="14" t="s">
        <v>192</v>
      </c>
      <c r="AW487" s="14" t="s">
        <v>37</v>
      </c>
      <c r="AX487" s="14" t="s">
        <v>91</v>
      </c>
      <c r="AY487" s="284" t="s">
        <v>185</v>
      </c>
    </row>
    <row r="488" spans="1:65" s="2" customFormat="1" ht="24.15" customHeight="1">
      <c r="A488" s="40"/>
      <c r="B488" s="41"/>
      <c r="C488" s="250" t="s">
        <v>866</v>
      </c>
      <c r="D488" s="250" t="s">
        <v>187</v>
      </c>
      <c r="E488" s="251" t="s">
        <v>861</v>
      </c>
      <c r="F488" s="252" t="s">
        <v>862</v>
      </c>
      <c r="G488" s="253" t="s">
        <v>203</v>
      </c>
      <c r="H488" s="254">
        <v>5.25</v>
      </c>
      <c r="I488" s="255"/>
      <c r="J488" s="256">
        <f>ROUND(I488*H488,2)</f>
        <v>0</v>
      </c>
      <c r="K488" s="252" t="s">
        <v>191</v>
      </c>
      <c r="L488" s="43"/>
      <c r="M488" s="257" t="s">
        <v>1</v>
      </c>
      <c r="N488" s="258" t="s">
        <v>49</v>
      </c>
      <c r="O488" s="93"/>
      <c r="P488" s="259">
        <f>O488*H488</f>
        <v>0</v>
      </c>
      <c r="Q488" s="259">
        <v>0.00014</v>
      </c>
      <c r="R488" s="259">
        <f>Q488*H488</f>
        <v>0.000735</v>
      </c>
      <c r="S488" s="259">
        <v>0</v>
      </c>
      <c r="T488" s="260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61" t="s">
        <v>268</v>
      </c>
      <c r="AT488" s="261" t="s">
        <v>187</v>
      </c>
      <c r="AU488" s="261" t="s">
        <v>93</v>
      </c>
      <c r="AY488" s="17" t="s">
        <v>185</v>
      </c>
      <c r="BE488" s="154">
        <f>IF(N488="základní",J488,0)</f>
        <v>0</v>
      </c>
      <c r="BF488" s="154">
        <f>IF(N488="snížená",J488,0)</f>
        <v>0</v>
      </c>
      <c r="BG488" s="154">
        <f>IF(N488="zákl. přenesená",J488,0)</f>
        <v>0</v>
      </c>
      <c r="BH488" s="154">
        <f>IF(N488="sníž. přenesená",J488,0)</f>
        <v>0</v>
      </c>
      <c r="BI488" s="154">
        <f>IF(N488="nulová",J488,0)</f>
        <v>0</v>
      </c>
      <c r="BJ488" s="17" t="s">
        <v>91</v>
      </c>
      <c r="BK488" s="154">
        <f>ROUND(I488*H488,2)</f>
        <v>0</v>
      </c>
      <c r="BL488" s="17" t="s">
        <v>268</v>
      </c>
      <c r="BM488" s="261" t="s">
        <v>867</v>
      </c>
    </row>
    <row r="489" spans="1:51" s="13" customFormat="1" ht="12">
      <c r="A489" s="13"/>
      <c r="B489" s="262"/>
      <c r="C489" s="263"/>
      <c r="D489" s="264" t="s">
        <v>194</v>
      </c>
      <c r="E489" s="265" t="s">
        <v>1</v>
      </c>
      <c r="F489" s="266" t="s">
        <v>868</v>
      </c>
      <c r="G489" s="263"/>
      <c r="H489" s="267">
        <v>0.94</v>
      </c>
      <c r="I489" s="268"/>
      <c r="J489" s="263"/>
      <c r="K489" s="263"/>
      <c r="L489" s="269"/>
      <c r="M489" s="270"/>
      <c r="N489" s="271"/>
      <c r="O489" s="271"/>
      <c r="P489" s="271"/>
      <c r="Q489" s="271"/>
      <c r="R489" s="271"/>
      <c r="S489" s="271"/>
      <c r="T489" s="27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3" t="s">
        <v>194</v>
      </c>
      <c r="AU489" s="273" t="s">
        <v>93</v>
      </c>
      <c r="AV489" s="13" t="s">
        <v>93</v>
      </c>
      <c r="AW489" s="13" t="s">
        <v>37</v>
      </c>
      <c r="AX489" s="13" t="s">
        <v>84</v>
      </c>
      <c r="AY489" s="273" t="s">
        <v>185</v>
      </c>
    </row>
    <row r="490" spans="1:51" s="13" customFormat="1" ht="12">
      <c r="A490" s="13"/>
      <c r="B490" s="262"/>
      <c r="C490" s="263"/>
      <c r="D490" s="264" t="s">
        <v>194</v>
      </c>
      <c r="E490" s="265" t="s">
        <v>1</v>
      </c>
      <c r="F490" s="266" t="s">
        <v>869</v>
      </c>
      <c r="G490" s="263"/>
      <c r="H490" s="267">
        <v>1.96</v>
      </c>
      <c r="I490" s="268"/>
      <c r="J490" s="263"/>
      <c r="K490" s="263"/>
      <c r="L490" s="269"/>
      <c r="M490" s="270"/>
      <c r="N490" s="271"/>
      <c r="O490" s="271"/>
      <c r="P490" s="271"/>
      <c r="Q490" s="271"/>
      <c r="R490" s="271"/>
      <c r="S490" s="271"/>
      <c r="T490" s="27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3" t="s">
        <v>194</v>
      </c>
      <c r="AU490" s="273" t="s">
        <v>93</v>
      </c>
      <c r="AV490" s="13" t="s">
        <v>93</v>
      </c>
      <c r="AW490" s="13" t="s">
        <v>37</v>
      </c>
      <c r="AX490" s="13" t="s">
        <v>84</v>
      </c>
      <c r="AY490" s="273" t="s">
        <v>185</v>
      </c>
    </row>
    <row r="491" spans="1:51" s="13" customFormat="1" ht="12">
      <c r="A491" s="13"/>
      <c r="B491" s="262"/>
      <c r="C491" s="263"/>
      <c r="D491" s="264" t="s">
        <v>194</v>
      </c>
      <c r="E491" s="265" t="s">
        <v>1</v>
      </c>
      <c r="F491" s="266" t="s">
        <v>870</v>
      </c>
      <c r="G491" s="263"/>
      <c r="H491" s="267">
        <v>1.15</v>
      </c>
      <c r="I491" s="268"/>
      <c r="J491" s="263"/>
      <c r="K491" s="263"/>
      <c r="L491" s="269"/>
      <c r="M491" s="270"/>
      <c r="N491" s="271"/>
      <c r="O491" s="271"/>
      <c r="P491" s="271"/>
      <c r="Q491" s="271"/>
      <c r="R491" s="271"/>
      <c r="S491" s="271"/>
      <c r="T491" s="27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3" t="s">
        <v>194</v>
      </c>
      <c r="AU491" s="273" t="s">
        <v>93</v>
      </c>
      <c r="AV491" s="13" t="s">
        <v>93</v>
      </c>
      <c r="AW491" s="13" t="s">
        <v>37</v>
      </c>
      <c r="AX491" s="13" t="s">
        <v>84</v>
      </c>
      <c r="AY491" s="273" t="s">
        <v>185</v>
      </c>
    </row>
    <row r="492" spans="1:51" s="13" customFormat="1" ht="12">
      <c r="A492" s="13"/>
      <c r="B492" s="262"/>
      <c r="C492" s="263"/>
      <c r="D492" s="264" t="s">
        <v>194</v>
      </c>
      <c r="E492" s="265" t="s">
        <v>1</v>
      </c>
      <c r="F492" s="266" t="s">
        <v>871</v>
      </c>
      <c r="G492" s="263"/>
      <c r="H492" s="267">
        <v>1.2</v>
      </c>
      <c r="I492" s="268"/>
      <c r="J492" s="263"/>
      <c r="K492" s="263"/>
      <c r="L492" s="269"/>
      <c r="M492" s="270"/>
      <c r="N492" s="271"/>
      <c r="O492" s="271"/>
      <c r="P492" s="271"/>
      <c r="Q492" s="271"/>
      <c r="R492" s="271"/>
      <c r="S492" s="271"/>
      <c r="T492" s="27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3" t="s">
        <v>194</v>
      </c>
      <c r="AU492" s="273" t="s">
        <v>93</v>
      </c>
      <c r="AV492" s="13" t="s">
        <v>93</v>
      </c>
      <c r="AW492" s="13" t="s">
        <v>37</v>
      </c>
      <c r="AX492" s="13" t="s">
        <v>84</v>
      </c>
      <c r="AY492" s="273" t="s">
        <v>185</v>
      </c>
    </row>
    <row r="493" spans="1:51" s="15" customFormat="1" ht="12">
      <c r="A493" s="15"/>
      <c r="B493" s="285"/>
      <c r="C493" s="286"/>
      <c r="D493" s="264" t="s">
        <v>194</v>
      </c>
      <c r="E493" s="287" t="s">
        <v>1</v>
      </c>
      <c r="F493" s="288" t="s">
        <v>872</v>
      </c>
      <c r="G493" s="286"/>
      <c r="H493" s="289">
        <v>5.25</v>
      </c>
      <c r="I493" s="290"/>
      <c r="J493" s="286"/>
      <c r="K493" s="286"/>
      <c r="L493" s="291"/>
      <c r="M493" s="292"/>
      <c r="N493" s="293"/>
      <c r="O493" s="293"/>
      <c r="P493" s="293"/>
      <c r="Q493" s="293"/>
      <c r="R493" s="293"/>
      <c r="S493" s="293"/>
      <c r="T493" s="294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95" t="s">
        <v>194</v>
      </c>
      <c r="AU493" s="295" t="s">
        <v>93</v>
      </c>
      <c r="AV493" s="15" t="s">
        <v>109</v>
      </c>
      <c r="AW493" s="15" t="s">
        <v>37</v>
      </c>
      <c r="AX493" s="15" t="s">
        <v>91</v>
      </c>
      <c r="AY493" s="295" t="s">
        <v>185</v>
      </c>
    </row>
    <row r="494" spans="1:65" s="2" customFormat="1" ht="24.15" customHeight="1">
      <c r="A494" s="40"/>
      <c r="B494" s="41"/>
      <c r="C494" s="250" t="s">
        <v>873</v>
      </c>
      <c r="D494" s="250" t="s">
        <v>187</v>
      </c>
      <c r="E494" s="251" t="s">
        <v>874</v>
      </c>
      <c r="F494" s="252" t="s">
        <v>875</v>
      </c>
      <c r="G494" s="253" t="s">
        <v>203</v>
      </c>
      <c r="H494" s="254">
        <v>5.25</v>
      </c>
      <c r="I494" s="255"/>
      <c r="J494" s="256">
        <f>ROUND(I494*H494,2)</f>
        <v>0</v>
      </c>
      <c r="K494" s="252" t="s">
        <v>191</v>
      </c>
      <c r="L494" s="43"/>
      <c r="M494" s="257" t="s">
        <v>1</v>
      </c>
      <c r="N494" s="258" t="s">
        <v>49</v>
      </c>
      <c r="O494" s="93"/>
      <c r="P494" s="259">
        <f>O494*H494</f>
        <v>0</v>
      </c>
      <c r="Q494" s="259">
        <v>0.00012</v>
      </c>
      <c r="R494" s="259">
        <f>Q494*H494</f>
        <v>0.00063</v>
      </c>
      <c r="S494" s="259">
        <v>0</v>
      </c>
      <c r="T494" s="260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61" t="s">
        <v>268</v>
      </c>
      <c r="AT494" s="261" t="s">
        <v>187</v>
      </c>
      <c r="AU494" s="261" t="s">
        <v>93</v>
      </c>
      <c r="AY494" s="17" t="s">
        <v>185</v>
      </c>
      <c r="BE494" s="154">
        <f>IF(N494="základní",J494,0)</f>
        <v>0</v>
      </c>
      <c r="BF494" s="154">
        <f>IF(N494="snížená",J494,0)</f>
        <v>0</v>
      </c>
      <c r="BG494" s="154">
        <f>IF(N494="zákl. přenesená",J494,0)</f>
        <v>0</v>
      </c>
      <c r="BH494" s="154">
        <f>IF(N494="sníž. přenesená",J494,0)</f>
        <v>0</v>
      </c>
      <c r="BI494" s="154">
        <f>IF(N494="nulová",J494,0)</f>
        <v>0</v>
      </c>
      <c r="BJ494" s="17" t="s">
        <v>91</v>
      </c>
      <c r="BK494" s="154">
        <f>ROUND(I494*H494,2)</f>
        <v>0</v>
      </c>
      <c r="BL494" s="17" t="s">
        <v>268</v>
      </c>
      <c r="BM494" s="261" t="s">
        <v>876</v>
      </c>
    </row>
    <row r="495" spans="1:51" s="13" customFormat="1" ht="12">
      <c r="A495" s="13"/>
      <c r="B495" s="262"/>
      <c r="C495" s="263"/>
      <c r="D495" s="264" t="s">
        <v>194</v>
      </c>
      <c r="E495" s="265" t="s">
        <v>1</v>
      </c>
      <c r="F495" s="266" t="s">
        <v>877</v>
      </c>
      <c r="G495" s="263"/>
      <c r="H495" s="267">
        <v>5.25</v>
      </c>
      <c r="I495" s="268"/>
      <c r="J495" s="263"/>
      <c r="K495" s="263"/>
      <c r="L495" s="269"/>
      <c r="M495" s="270"/>
      <c r="N495" s="271"/>
      <c r="O495" s="271"/>
      <c r="P495" s="271"/>
      <c r="Q495" s="271"/>
      <c r="R495" s="271"/>
      <c r="S495" s="271"/>
      <c r="T495" s="27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3" t="s">
        <v>194</v>
      </c>
      <c r="AU495" s="273" t="s">
        <v>93</v>
      </c>
      <c r="AV495" s="13" t="s">
        <v>93</v>
      </c>
      <c r="AW495" s="13" t="s">
        <v>37</v>
      </c>
      <c r="AX495" s="13" t="s">
        <v>91</v>
      </c>
      <c r="AY495" s="273" t="s">
        <v>185</v>
      </c>
    </row>
    <row r="496" spans="1:65" s="2" customFormat="1" ht="24.15" customHeight="1">
      <c r="A496" s="40"/>
      <c r="B496" s="41"/>
      <c r="C496" s="250" t="s">
        <v>878</v>
      </c>
      <c r="D496" s="250" t="s">
        <v>187</v>
      </c>
      <c r="E496" s="251" t="s">
        <v>879</v>
      </c>
      <c r="F496" s="252" t="s">
        <v>880</v>
      </c>
      <c r="G496" s="253" t="s">
        <v>203</v>
      </c>
      <c r="H496" s="254">
        <v>26.42</v>
      </c>
      <c r="I496" s="255"/>
      <c r="J496" s="256">
        <f>ROUND(I496*H496,2)</f>
        <v>0</v>
      </c>
      <c r="K496" s="252" t="s">
        <v>191</v>
      </c>
      <c r="L496" s="43"/>
      <c r="M496" s="257" t="s">
        <v>1</v>
      </c>
      <c r="N496" s="258" t="s">
        <v>49</v>
      </c>
      <c r="O496" s="93"/>
      <c r="P496" s="259">
        <f>O496*H496</f>
        <v>0</v>
      </c>
      <c r="Q496" s="259">
        <v>0.00014</v>
      </c>
      <c r="R496" s="259">
        <f>Q496*H496</f>
        <v>0.0036988</v>
      </c>
      <c r="S496" s="259">
        <v>0</v>
      </c>
      <c r="T496" s="260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61" t="s">
        <v>268</v>
      </c>
      <c r="AT496" s="261" t="s">
        <v>187</v>
      </c>
      <c r="AU496" s="261" t="s">
        <v>93</v>
      </c>
      <c r="AY496" s="17" t="s">
        <v>185</v>
      </c>
      <c r="BE496" s="154">
        <f>IF(N496="základní",J496,0)</f>
        <v>0</v>
      </c>
      <c r="BF496" s="154">
        <f>IF(N496="snížená",J496,0)</f>
        <v>0</v>
      </c>
      <c r="BG496" s="154">
        <f>IF(N496="zákl. přenesená",J496,0)</f>
        <v>0</v>
      </c>
      <c r="BH496" s="154">
        <f>IF(N496="sníž. přenesená",J496,0)</f>
        <v>0</v>
      </c>
      <c r="BI496" s="154">
        <f>IF(N496="nulová",J496,0)</f>
        <v>0</v>
      </c>
      <c r="BJ496" s="17" t="s">
        <v>91</v>
      </c>
      <c r="BK496" s="154">
        <f>ROUND(I496*H496,2)</f>
        <v>0</v>
      </c>
      <c r="BL496" s="17" t="s">
        <v>268</v>
      </c>
      <c r="BM496" s="261" t="s">
        <v>881</v>
      </c>
    </row>
    <row r="497" spans="1:51" s="13" customFormat="1" ht="12">
      <c r="A497" s="13"/>
      <c r="B497" s="262"/>
      <c r="C497" s="263"/>
      <c r="D497" s="264" t="s">
        <v>194</v>
      </c>
      <c r="E497" s="265" t="s">
        <v>1</v>
      </c>
      <c r="F497" s="266" t="s">
        <v>882</v>
      </c>
      <c r="G497" s="263"/>
      <c r="H497" s="267">
        <v>26.42</v>
      </c>
      <c r="I497" s="268"/>
      <c r="J497" s="263"/>
      <c r="K497" s="263"/>
      <c r="L497" s="269"/>
      <c r="M497" s="270"/>
      <c r="N497" s="271"/>
      <c r="O497" s="271"/>
      <c r="P497" s="271"/>
      <c r="Q497" s="271"/>
      <c r="R497" s="271"/>
      <c r="S497" s="271"/>
      <c r="T497" s="27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3" t="s">
        <v>194</v>
      </c>
      <c r="AU497" s="273" t="s">
        <v>93</v>
      </c>
      <c r="AV497" s="13" t="s">
        <v>93</v>
      </c>
      <c r="AW497" s="13" t="s">
        <v>37</v>
      </c>
      <c r="AX497" s="13" t="s">
        <v>91</v>
      </c>
      <c r="AY497" s="273" t="s">
        <v>185</v>
      </c>
    </row>
    <row r="498" spans="1:65" s="2" customFormat="1" ht="24.15" customHeight="1">
      <c r="A498" s="40"/>
      <c r="B498" s="41"/>
      <c r="C498" s="250" t="s">
        <v>883</v>
      </c>
      <c r="D498" s="250" t="s">
        <v>187</v>
      </c>
      <c r="E498" s="251" t="s">
        <v>879</v>
      </c>
      <c r="F498" s="252" t="s">
        <v>880</v>
      </c>
      <c r="G498" s="253" t="s">
        <v>203</v>
      </c>
      <c r="H498" s="254">
        <v>5.25</v>
      </c>
      <c r="I498" s="255"/>
      <c r="J498" s="256">
        <f>ROUND(I498*H498,2)</f>
        <v>0</v>
      </c>
      <c r="K498" s="252" t="s">
        <v>191</v>
      </c>
      <c r="L498" s="43"/>
      <c r="M498" s="257" t="s">
        <v>1</v>
      </c>
      <c r="N498" s="258" t="s">
        <v>49</v>
      </c>
      <c r="O498" s="93"/>
      <c r="P498" s="259">
        <f>O498*H498</f>
        <v>0</v>
      </c>
      <c r="Q498" s="259">
        <v>0.00014</v>
      </c>
      <c r="R498" s="259">
        <f>Q498*H498</f>
        <v>0.000735</v>
      </c>
      <c r="S498" s="259">
        <v>0</v>
      </c>
      <c r="T498" s="260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61" t="s">
        <v>268</v>
      </c>
      <c r="AT498" s="261" t="s">
        <v>187</v>
      </c>
      <c r="AU498" s="261" t="s">
        <v>93</v>
      </c>
      <c r="AY498" s="17" t="s">
        <v>185</v>
      </c>
      <c r="BE498" s="154">
        <f>IF(N498="základní",J498,0)</f>
        <v>0</v>
      </c>
      <c r="BF498" s="154">
        <f>IF(N498="snížená",J498,0)</f>
        <v>0</v>
      </c>
      <c r="BG498" s="154">
        <f>IF(N498="zákl. přenesená",J498,0)</f>
        <v>0</v>
      </c>
      <c r="BH498" s="154">
        <f>IF(N498="sníž. přenesená",J498,0)</f>
        <v>0</v>
      </c>
      <c r="BI498" s="154">
        <f>IF(N498="nulová",J498,0)</f>
        <v>0</v>
      </c>
      <c r="BJ498" s="17" t="s">
        <v>91</v>
      </c>
      <c r="BK498" s="154">
        <f>ROUND(I498*H498,2)</f>
        <v>0</v>
      </c>
      <c r="BL498" s="17" t="s">
        <v>268</v>
      </c>
      <c r="BM498" s="261" t="s">
        <v>884</v>
      </c>
    </row>
    <row r="499" spans="1:51" s="13" customFormat="1" ht="12">
      <c r="A499" s="13"/>
      <c r="B499" s="262"/>
      <c r="C499" s="263"/>
      <c r="D499" s="264" t="s">
        <v>194</v>
      </c>
      <c r="E499" s="265" t="s">
        <v>1</v>
      </c>
      <c r="F499" s="266" t="s">
        <v>877</v>
      </c>
      <c r="G499" s="263"/>
      <c r="H499" s="267">
        <v>5.25</v>
      </c>
      <c r="I499" s="268"/>
      <c r="J499" s="263"/>
      <c r="K499" s="263"/>
      <c r="L499" s="269"/>
      <c r="M499" s="270"/>
      <c r="N499" s="271"/>
      <c r="O499" s="271"/>
      <c r="P499" s="271"/>
      <c r="Q499" s="271"/>
      <c r="R499" s="271"/>
      <c r="S499" s="271"/>
      <c r="T499" s="27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73" t="s">
        <v>194</v>
      </c>
      <c r="AU499" s="273" t="s">
        <v>93</v>
      </c>
      <c r="AV499" s="13" t="s">
        <v>93</v>
      </c>
      <c r="AW499" s="13" t="s">
        <v>37</v>
      </c>
      <c r="AX499" s="13" t="s">
        <v>84</v>
      </c>
      <c r="AY499" s="273" t="s">
        <v>185</v>
      </c>
    </row>
    <row r="500" spans="1:51" s="15" customFormat="1" ht="12">
      <c r="A500" s="15"/>
      <c r="B500" s="285"/>
      <c r="C500" s="286"/>
      <c r="D500" s="264" t="s">
        <v>194</v>
      </c>
      <c r="E500" s="287" t="s">
        <v>1</v>
      </c>
      <c r="F500" s="288" t="s">
        <v>872</v>
      </c>
      <c r="G500" s="286"/>
      <c r="H500" s="289">
        <v>5.25</v>
      </c>
      <c r="I500" s="290"/>
      <c r="J500" s="286"/>
      <c r="K500" s="286"/>
      <c r="L500" s="291"/>
      <c r="M500" s="292"/>
      <c r="N500" s="293"/>
      <c r="O500" s="293"/>
      <c r="P500" s="293"/>
      <c r="Q500" s="293"/>
      <c r="R500" s="293"/>
      <c r="S500" s="293"/>
      <c r="T500" s="294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95" t="s">
        <v>194</v>
      </c>
      <c r="AU500" s="295" t="s">
        <v>93</v>
      </c>
      <c r="AV500" s="15" t="s">
        <v>109</v>
      </c>
      <c r="AW500" s="15" t="s">
        <v>37</v>
      </c>
      <c r="AX500" s="15" t="s">
        <v>91</v>
      </c>
      <c r="AY500" s="295" t="s">
        <v>185</v>
      </c>
    </row>
    <row r="501" spans="1:65" s="2" customFormat="1" ht="24.15" customHeight="1">
      <c r="A501" s="40"/>
      <c r="B501" s="41"/>
      <c r="C501" s="250" t="s">
        <v>885</v>
      </c>
      <c r="D501" s="250" t="s">
        <v>187</v>
      </c>
      <c r="E501" s="251" t="s">
        <v>886</v>
      </c>
      <c r="F501" s="252" t="s">
        <v>887</v>
      </c>
      <c r="G501" s="253" t="s">
        <v>203</v>
      </c>
      <c r="H501" s="254">
        <v>44.4</v>
      </c>
      <c r="I501" s="255"/>
      <c r="J501" s="256">
        <f>ROUND(I501*H501,2)</f>
        <v>0</v>
      </c>
      <c r="K501" s="252" t="s">
        <v>191</v>
      </c>
      <c r="L501" s="43"/>
      <c r="M501" s="257" t="s">
        <v>1</v>
      </c>
      <c r="N501" s="258" t="s">
        <v>49</v>
      </c>
      <c r="O501" s="93"/>
      <c r="P501" s="259">
        <f>O501*H501</f>
        <v>0</v>
      </c>
      <c r="Q501" s="259">
        <v>0.0002</v>
      </c>
      <c r="R501" s="259">
        <f>Q501*H501</f>
        <v>0.00888</v>
      </c>
      <c r="S501" s="259">
        <v>0</v>
      </c>
      <c r="T501" s="260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61" t="s">
        <v>268</v>
      </c>
      <c r="AT501" s="261" t="s">
        <v>187</v>
      </c>
      <c r="AU501" s="261" t="s">
        <v>93</v>
      </c>
      <c r="AY501" s="17" t="s">
        <v>185</v>
      </c>
      <c r="BE501" s="154">
        <f>IF(N501="základní",J501,0)</f>
        <v>0</v>
      </c>
      <c r="BF501" s="154">
        <f>IF(N501="snížená",J501,0)</f>
        <v>0</v>
      </c>
      <c r="BG501" s="154">
        <f>IF(N501="zákl. přenesená",J501,0)</f>
        <v>0</v>
      </c>
      <c r="BH501" s="154">
        <f>IF(N501="sníž. přenesená",J501,0)</f>
        <v>0</v>
      </c>
      <c r="BI501" s="154">
        <f>IF(N501="nulová",J501,0)</f>
        <v>0</v>
      </c>
      <c r="BJ501" s="17" t="s">
        <v>91</v>
      </c>
      <c r="BK501" s="154">
        <f>ROUND(I501*H501,2)</f>
        <v>0</v>
      </c>
      <c r="BL501" s="17" t="s">
        <v>268</v>
      </c>
      <c r="BM501" s="261" t="s">
        <v>888</v>
      </c>
    </row>
    <row r="502" spans="1:51" s="13" customFormat="1" ht="12">
      <c r="A502" s="13"/>
      <c r="B502" s="262"/>
      <c r="C502" s="263"/>
      <c r="D502" s="264" t="s">
        <v>194</v>
      </c>
      <c r="E502" s="265" t="s">
        <v>1</v>
      </c>
      <c r="F502" s="266" t="s">
        <v>889</v>
      </c>
      <c r="G502" s="263"/>
      <c r="H502" s="267">
        <v>34.05</v>
      </c>
      <c r="I502" s="268"/>
      <c r="J502" s="263"/>
      <c r="K502" s="263"/>
      <c r="L502" s="269"/>
      <c r="M502" s="270"/>
      <c r="N502" s="271"/>
      <c r="O502" s="271"/>
      <c r="P502" s="271"/>
      <c r="Q502" s="271"/>
      <c r="R502" s="271"/>
      <c r="S502" s="271"/>
      <c r="T502" s="27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73" t="s">
        <v>194</v>
      </c>
      <c r="AU502" s="273" t="s">
        <v>93</v>
      </c>
      <c r="AV502" s="13" t="s">
        <v>93</v>
      </c>
      <c r="AW502" s="13" t="s">
        <v>37</v>
      </c>
      <c r="AX502" s="13" t="s">
        <v>84</v>
      </c>
      <c r="AY502" s="273" t="s">
        <v>185</v>
      </c>
    </row>
    <row r="503" spans="1:51" s="13" customFormat="1" ht="12">
      <c r="A503" s="13"/>
      <c r="B503" s="262"/>
      <c r="C503" s="263"/>
      <c r="D503" s="264" t="s">
        <v>194</v>
      </c>
      <c r="E503" s="265" t="s">
        <v>1</v>
      </c>
      <c r="F503" s="266" t="s">
        <v>890</v>
      </c>
      <c r="G503" s="263"/>
      <c r="H503" s="267">
        <v>10.35</v>
      </c>
      <c r="I503" s="268"/>
      <c r="J503" s="263"/>
      <c r="K503" s="263"/>
      <c r="L503" s="269"/>
      <c r="M503" s="270"/>
      <c r="N503" s="271"/>
      <c r="O503" s="271"/>
      <c r="P503" s="271"/>
      <c r="Q503" s="271"/>
      <c r="R503" s="271"/>
      <c r="S503" s="271"/>
      <c r="T503" s="27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73" t="s">
        <v>194</v>
      </c>
      <c r="AU503" s="273" t="s">
        <v>93</v>
      </c>
      <c r="AV503" s="13" t="s">
        <v>93</v>
      </c>
      <c r="AW503" s="13" t="s">
        <v>37</v>
      </c>
      <c r="AX503" s="13" t="s">
        <v>84</v>
      </c>
      <c r="AY503" s="273" t="s">
        <v>185</v>
      </c>
    </row>
    <row r="504" spans="1:51" s="15" customFormat="1" ht="12">
      <c r="A504" s="15"/>
      <c r="B504" s="285"/>
      <c r="C504" s="286"/>
      <c r="D504" s="264" t="s">
        <v>194</v>
      </c>
      <c r="E504" s="287" t="s">
        <v>1</v>
      </c>
      <c r="F504" s="288" t="s">
        <v>248</v>
      </c>
      <c r="G504" s="286"/>
      <c r="H504" s="289">
        <v>44.4</v>
      </c>
      <c r="I504" s="290"/>
      <c r="J504" s="286"/>
      <c r="K504" s="286"/>
      <c r="L504" s="291"/>
      <c r="M504" s="292"/>
      <c r="N504" s="293"/>
      <c r="O504" s="293"/>
      <c r="P504" s="293"/>
      <c r="Q504" s="293"/>
      <c r="R504" s="293"/>
      <c r="S504" s="293"/>
      <c r="T504" s="29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95" t="s">
        <v>194</v>
      </c>
      <c r="AU504" s="295" t="s">
        <v>93</v>
      </c>
      <c r="AV504" s="15" t="s">
        <v>109</v>
      </c>
      <c r="AW504" s="15" t="s">
        <v>37</v>
      </c>
      <c r="AX504" s="15" t="s">
        <v>91</v>
      </c>
      <c r="AY504" s="295" t="s">
        <v>185</v>
      </c>
    </row>
    <row r="505" spans="1:65" s="2" customFormat="1" ht="24.15" customHeight="1">
      <c r="A505" s="40"/>
      <c r="B505" s="41"/>
      <c r="C505" s="250" t="s">
        <v>891</v>
      </c>
      <c r="D505" s="250" t="s">
        <v>187</v>
      </c>
      <c r="E505" s="251" t="s">
        <v>892</v>
      </c>
      <c r="F505" s="252" t="s">
        <v>893</v>
      </c>
      <c r="G505" s="253" t="s">
        <v>203</v>
      </c>
      <c r="H505" s="254">
        <v>44.4</v>
      </c>
      <c r="I505" s="255"/>
      <c r="J505" s="256">
        <f>ROUND(I505*H505,2)</f>
        <v>0</v>
      </c>
      <c r="K505" s="252" t="s">
        <v>191</v>
      </c>
      <c r="L505" s="43"/>
      <c r="M505" s="257" t="s">
        <v>1</v>
      </c>
      <c r="N505" s="258" t="s">
        <v>49</v>
      </c>
      <c r="O505" s="93"/>
      <c r="P505" s="259">
        <f>O505*H505</f>
        <v>0</v>
      </c>
      <c r="Q505" s="259">
        <v>0.00041</v>
      </c>
      <c r="R505" s="259">
        <f>Q505*H505</f>
        <v>0.018203999999999998</v>
      </c>
      <c r="S505" s="259">
        <v>0</v>
      </c>
      <c r="T505" s="26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61" t="s">
        <v>268</v>
      </c>
      <c r="AT505" s="261" t="s">
        <v>187</v>
      </c>
      <c r="AU505" s="261" t="s">
        <v>93</v>
      </c>
      <c r="AY505" s="17" t="s">
        <v>185</v>
      </c>
      <c r="BE505" s="154">
        <f>IF(N505="základní",J505,0)</f>
        <v>0</v>
      </c>
      <c r="BF505" s="154">
        <f>IF(N505="snížená",J505,0)</f>
        <v>0</v>
      </c>
      <c r="BG505" s="154">
        <f>IF(N505="zákl. přenesená",J505,0)</f>
        <v>0</v>
      </c>
      <c r="BH505" s="154">
        <f>IF(N505="sníž. přenesená",J505,0)</f>
        <v>0</v>
      </c>
      <c r="BI505" s="154">
        <f>IF(N505="nulová",J505,0)</f>
        <v>0</v>
      </c>
      <c r="BJ505" s="17" t="s">
        <v>91</v>
      </c>
      <c r="BK505" s="154">
        <f>ROUND(I505*H505,2)</f>
        <v>0</v>
      </c>
      <c r="BL505" s="17" t="s">
        <v>268</v>
      </c>
      <c r="BM505" s="261" t="s">
        <v>894</v>
      </c>
    </row>
    <row r="506" spans="1:65" s="2" customFormat="1" ht="24.15" customHeight="1">
      <c r="A506" s="40"/>
      <c r="B506" s="41"/>
      <c r="C506" s="250" t="s">
        <v>895</v>
      </c>
      <c r="D506" s="250" t="s">
        <v>187</v>
      </c>
      <c r="E506" s="251" t="s">
        <v>896</v>
      </c>
      <c r="F506" s="252" t="s">
        <v>897</v>
      </c>
      <c r="G506" s="253" t="s">
        <v>203</v>
      </c>
      <c r="H506" s="254">
        <v>44.4</v>
      </c>
      <c r="I506" s="255"/>
      <c r="J506" s="256">
        <f>ROUND(I506*H506,2)</f>
        <v>0</v>
      </c>
      <c r="K506" s="252" t="s">
        <v>191</v>
      </c>
      <c r="L506" s="43"/>
      <c r="M506" s="257" t="s">
        <v>1</v>
      </c>
      <c r="N506" s="258" t="s">
        <v>49</v>
      </c>
      <c r="O506" s="93"/>
      <c r="P506" s="259">
        <f>O506*H506</f>
        <v>0</v>
      </c>
      <c r="Q506" s="259">
        <v>0</v>
      </c>
      <c r="R506" s="259">
        <f>Q506*H506</f>
        <v>0</v>
      </c>
      <c r="S506" s="259">
        <v>0</v>
      </c>
      <c r="T506" s="260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61" t="s">
        <v>268</v>
      </c>
      <c r="AT506" s="261" t="s">
        <v>187</v>
      </c>
      <c r="AU506" s="261" t="s">
        <v>93</v>
      </c>
      <c r="AY506" s="17" t="s">
        <v>185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7" t="s">
        <v>91</v>
      </c>
      <c r="BK506" s="154">
        <f>ROUND(I506*H506,2)</f>
        <v>0</v>
      </c>
      <c r="BL506" s="17" t="s">
        <v>268</v>
      </c>
      <c r="BM506" s="261" t="s">
        <v>898</v>
      </c>
    </row>
    <row r="507" spans="1:63" s="12" customFormat="1" ht="22.8" customHeight="1">
      <c r="A507" s="12"/>
      <c r="B507" s="234"/>
      <c r="C507" s="235"/>
      <c r="D507" s="236" t="s">
        <v>83</v>
      </c>
      <c r="E507" s="248" t="s">
        <v>899</v>
      </c>
      <c r="F507" s="248" t="s">
        <v>900</v>
      </c>
      <c r="G507" s="235"/>
      <c r="H507" s="235"/>
      <c r="I507" s="238"/>
      <c r="J507" s="249">
        <f>BK507</f>
        <v>0</v>
      </c>
      <c r="K507" s="235"/>
      <c r="L507" s="240"/>
      <c r="M507" s="241"/>
      <c r="N507" s="242"/>
      <c r="O507" s="242"/>
      <c r="P507" s="243">
        <f>SUM(P508:P529)</f>
        <v>0</v>
      </c>
      <c r="Q507" s="242"/>
      <c r="R507" s="243">
        <f>SUM(R508:R529)</f>
        <v>0.26513032</v>
      </c>
      <c r="S507" s="242"/>
      <c r="T507" s="244">
        <f>SUM(T508:T529)</f>
        <v>0.06077736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45" t="s">
        <v>93</v>
      </c>
      <c r="AT507" s="246" t="s">
        <v>83</v>
      </c>
      <c r="AU507" s="246" t="s">
        <v>91</v>
      </c>
      <c r="AY507" s="245" t="s">
        <v>185</v>
      </c>
      <c r="BK507" s="247">
        <f>SUM(BK508:BK529)</f>
        <v>0</v>
      </c>
    </row>
    <row r="508" spans="1:65" s="2" customFormat="1" ht="16.5" customHeight="1">
      <c r="A508" s="40"/>
      <c r="B508" s="41"/>
      <c r="C508" s="250" t="s">
        <v>901</v>
      </c>
      <c r="D508" s="250" t="s">
        <v>187</v>
      </c>
      <c r="E508" s="251" t="s">
        <v>902</v>
      </c>
      <c r="F508" s="252" t="s">
        <v>903</v>
      </c>
      <c r="G508" s="253" t="s">
        <v>203</v>
      </c>
      <c r="H508" s="254">
        <v>196.056</v>
      </c>
      <c r="I508" s="255"/>
      <c r="J508" s="256">
        <f>ROUND(I508*H508,2)</f>
        <v>0</v>
      </c>
      <c r="K508" s="252" t="s">
        <v>191</v>
      </c>
      <c r="L508" s="43"/>
      <c r="M508" s="257" t="s">
        <v>1</v>
      </c>
      <c r="N508" s="258" t="s">
        <v>49</v>
      </c>
      <c r="O508" s="93"/>
      <c r="P508" s="259">
        <f>O508*H508</f>
        <v>0</v>
      </c>
      <c r="Q508" s="259">
        <v>0.001</v>
      </c>
      <c r="R508" s="259">
        <f>Q508*H508</f>
        <v>0.196056</v>
      </c>
      <c r="S508" s="259">
        <v>0.00031</v>
      </c>
      <c r="T508" s="260">
        <f>S508*H508</f>
        <v>0.06077736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61" t="s">
        <v>268</v>
      </c>
      <c r="AT508" s="261" t="s">
        <v>187</v>
      </c>
      <c r="AU508" s="261" t="s">
        <v>93</v>
      </c>
      <c r="AY508" s="17" t="s">
        <v>185</v>
      </c>
      <c r="BE508" s="154">
        <f>IF(N508="základní",J508,0)</f>
        <v>0</v>
      </c>
      <c r="BF508" s="154">
        <f>IF(N508="snížená",J508,0)</f>
        <v>0</v>
      </c>
      <c r="BG508" s="154">
        <f>IF(N508="zákl. přenesená",J508,0)</f>
        <v>0</v>
      </c>
      <c r="BH508" s="154">
        <f>IF(N508="sníž. přenesená",J508,0)</f>
        <v>0</v>
      </c>
      <c r="BI508" s="154">
        <f>IF(N508="nulová",J508,0)</f>
        <v>0</v>
      </c>
      <c r="BJ508" s="17" t="s">
        <v>91</v>
      </c>
      <c r="BK508" s="154">
        <f>ROUND(I508*H508,2)</f>
        <v>0</v>
      </c>
      <c r="BL508" s="17" t="s">
        <v>268</v>
      </c>
      <c r="BM508" s="261" t="s">
        <v>904</v>
      </c>
    </row>
    <row r="509" spans="1:51" s="13" customFormat="1" ht="12">
      <c r="A509" s="13"/>
      <c r="B509" s="262"/>
      <c r="C509" s="263"/>
      <c r="D509" s="264" t="s">
        <v>194</v>
      </c>
      <c r="E509" s="265" t="s">
        <v>1</v>
      </c>
      <c r="F509" s="266" t="s">
        <v>245</v>
      </c>
      <c r="G509" s="263"/>
      <c r="H509" s="267">
        <v>29.358</v>
      </c>
      <c r="I509" s="268"/>
      <c r="J509" s="263"/>
      <c r="K509" s="263"/>
      <c r="L509" s="269"/>
      <c r="M509" s="270"/>
      <c r="N509" s="271"/>
      <c r="O509" s="271"/>
      <c r="P509" s="271"/>
      <c r="Q509" s="271"/>
      <c r="R509" s="271"/>
      <c r="S509" s="271"/>
      <c r="T509" s="27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3" t="s">
        <v>194</v>
      </c>
      <c r="AU509" s="273" t="s">
        <v>93</v>
      </c>
      <c r="AV509" s="13" t="s">
        <v>93</v>
      </c>
      <c r="AW509" s="13" t="s">
        <v>37</v>
      </c>
      <c r="AX509" s="13" t="s">
        <v>84</v>
      </c>
      <c r="AY509" s="273" t="s">
        <v>185</v>
      </c>
    </row>
    <row r="510" spans="1:51" s="13" customFormat="1" ht="12">
      <c r="A510" s="13"/>
      <c r="B510" s="262"/>
      <c r="C510" s="263"/>
      <c r="D510" s="264" t="s">
        <v>194</v>
      </c>
      <c r="E510" s="265" t="s">
        <v>1</v>
      </c>
      <c r="F510" s="266" t="s">
        <v>905</v>
      </c>
      <c r="G510" s="263"/>
      <c r="H510" s="267">
        <v>81.648</v>
      </c>
      <c r="I510" s="268"/>
      <c r="J510" s="263"/>
      <c r="K510" s="263"/>
      <c r="L510" s="269"/>
      <c r="M510" s="270"/>
      <c r="N510" s="271"/>
      <c r="O510" s="271"/>
      <c r="P510" s="271"/>
      <c r="Q510" s="271"/>
      <c r="R510" s="271"/>
      <c r="S510" s="271"/>
      <c r="T510" s="27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3" t="s">
        <v>194</v>
      </c>
      <c r="AU510" s="273" t="s">
        <v>93</v>
      </c>
      <c r="AV510" s="13" t="s">
        <v>93</v>
      </c>
      <c r="AW510" s="13" t="s">
        <v>37</v>
      </c>
      <c r="AX510" s="13" t="s">
        <v>84</v>
      </c>
      <c r="AY510" s="273" t="s">
        <v>185</v>
      </c>
    </row>
    <row r="511" spans="1:51" s="13" customFormat="1" ht="12">
      <c r="A511" s="13"/>
      <c r="B511" s="262"/>
      <c r="C511" s="263"/>
      <c r="D511" s="264" t="s">
        <v>194</v>
      </c>
      <c r="E511" s="265" t="s">
        <v>1</v>
      </c>
      <c r="F511" s="266" t="s">
        <v>906</v>
      </c>
      <c r="G511" s="263"/>
      <c r="H511" s="267">
        <v>85.05</v>
      </c>
      <c r="I511" s="268"/>
      <c r="J511" s="263"/>
      <c r="K511" s="263"/>
      <c r="L511" s="269"/>
      <c r="M511" s="270"/>
      <c r="N511" s="271"/>
      <c r="O511" s="271"/>
      <c r="P511" s="271"/>
      <c r="Q511" s="271"/>
      <c r="R511" s="271"/>
      <c r="S511" s="271"/>
      <c r="T511" s="27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3" t="s">
        <v>194</v>
      </c>
      <c r="AU511" s="273" t="s">
        <v>93</v>
      </c>
      <c r="AV511" s="13" t="s">
        <v>93</v>
      </c>
      <c r="AW511" s="13" t="s">
        <v>37</v>
      </c>
      <c r="AX511" s="13" t="s">
        <v>84</v>
      </c>
      <c r="AY511" s="273" t="s">
        <v>185</v>
      </c>
    </row>
    <row r="512" spans="1:51" s="15" customFormat="1" ht="12">
      <c r="A512" s="15"/>
      <c r="B512" s="285"/>
      <c r="C512" s="286"/>
      <c r="D512" s="264" t="s">
        <v>194</v>
      </c>
      <c r="E512" s="287" t="s">
        <v>1</v>
      </c>
      <c r="F512" s="288" t="s">
        <v>248</v>
      </c>
      <c r="G512" s="286"/>
      <c r="H512" s="289">
        <v>196.05599999999998</v>
      </c>
      <c r="I512" s="290"/>
      <c r="J512" s="286"/>
      <c r="K512" s="286"/>
      <c r="L512" s="291"/>
      <c r="M512" s="292"/>
      <c r="N512" s="293"/>
      <c r="O512" s="293"/>
      <c r="P512" s="293"/>
      <c r="Q512" s="293"/>
      <c r="R512" s="293"/>
      <c r="S512" s="293"/>
      <c r="T512" s="29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95" t="s">
        <v>194</v>
      </c>
      <c r="AU512" s="295" t="s">
        <v>93</v>
      </c>
      <c r="AV512" s="15" t="s">
        <v>109</v>
      </c>
      <c r="AW512" s="15" t="s">
        <v>37</v>
      </c>
      <c r="AX512" s="15" t="s">
        <v>91</v>
      </c>
      <c r="AY512" s="295" t="s">
        <v>185</v>
      </c>
    </row>
    <row r="513" spans="1:65" s="2" customFormat="1" ht="24.15" customHeight="1">
      <c r="A513" s="40"/>
      <c r="B513" s="41"/>
      <c r="C513" s="250" t="s">
        <v>907</v>
      </c>
      <c r="D513" s="250" t="s">
        <v>187</v>
      </c>
      <c r="E513" s="251" t="s">
        <v>908</v>
      </c>
      <c r="F513" s="252" t="s">
        <v>909</v>
      </c>
      <c r="G513" s="253" t="s">
        <v>203</v>
      </c>
      <c r="H513" s="254">
        <v>196.056</v>
      </c>
      <c r="I513" s="255"/>
      <c r="J513" s="256">
        <f>ROUND(I513*H513,2)</f>
        <v>0</v>
      </c>
      <c r="K513" s="252" t="s">
        <v>191</v>
      </c>
      <c r="L513" s="43"/>
      <c r="M513" s="257" t="s">
        <v>1</v>
      </c>
      <c r="N513" s="258" t="s">
        <v>49</v>
      </c>
      <c r="O513" s="93"/>
      <c r="P513" s="259">
        <f>O513*H513</f>
        <v>0</v>
      </c>
      <c r="Q513" s="259">
        <v>0</v>
      </c>
      <c r="R513" s="259">
        <f>Q513*H513</f>
        <v>0</v>
      </c>
      <c r="S513" s="259">
        <v>0</v>
      </c>
      <c r="T513" s="260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61" t="s">
        <v>268</v>
      </c>
      <c r="AT513" s="261" t="s">
        <v>187</v>
      </c>
      <c r="AU513" s="261" t="s">
        <v>93</v>
      </c>
      <c r="AY513" s="17" t="s">
        <v>185</v>
      </c>
      <c r="BE513" s="154">
        <f>IF(N513="základní",J513,0)</f>
        <v>0</v>
      </c>
      <c r="BF513" s="154">
        <f>IF(N513="snížená",J513,0)</f>
        <v>0</v>
      </c>
      <c r="BG513" s="154">
        <f>IF(N513="zákl. přenesená",J513,0)</f>
        <v>0</v>
      </c>
      <c r="BH513" s="154">
        <f>IF(N513="sníž. přenesená",J513,0)</f>
        <v>0</v>
      </c>
      <c r="BI513" s="154">
        <f>IF(N513="nulová",J513,0)</f>
        <v>0</v>
      </c>
      <c r="BJ513" s="17" t="s">
        <v>91</v>
      </c>
      <c r="BK513" s="154">
        <f>ROUND(I513*H513,2)</f>
        <v>0</v>
      </c>
      <c r="BL513" s="17" t="s">
        <v>268</v>
      </c>
      <c r="BM513" s="261" t="s">
        <v>910</v>
      </c>
    </row>
    <row r="514" spans="1:51" s="13" customFormat="1" ht="12">
      <c r="A514" s="13"/>
      <c r="B514" s="262"/>
      <c r="C514" s="263"/>
      <c r="D514" s="264" t="s">
        <v>194</v>
      </c>
      <c r="E514" s="265" t="s">
        <v>1</v>
      </c>
      <c r="F514" s="266" t="s">
        <v>245</v>
      </c>
      <c r="G514" s="263"/>
      <c r="H514" s="267">
        <v>29.358</v>
      </c>
      <c r="I514" s="268"/>
      <c r="J514" s="263"/>
      <c r="K514" s="263"/>
      <c r="L514" s="269"/>
      <c r="M514" s="270"/>
      <c r="N514" s="271"/>
      <c r="O514" s="271"/>
      <c r="P514" s="271"/>
      <c r="Q514" s="271"/>
      <c r="R514" s="271"/>
      <c r="S514" s="271"/>
      <c r="T514" s="27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73" t="s">
        <v>194</v>
      </c>
      <c r="AU514" s="273" t="s">
        <v>93</v>
      </c>
      <c r="AV514" s="13" t="s">
        <v>93</v>
      </c>
      <c r="AW514" s="13" t="s">
        <v>37</v>
      </c>
      <c r="AX514" s="13" t="s">
        <v>84</v>
      </c>
      <c r="AY514" s="273" t="s">
        <v>185</v>
      </c>
    </row>
    <row r="515" spans="1:51" s="13" customFormat="1" ht="12">
      <c r="A515" s="13"/>
      <c r="B515" s="262"/>
      <c r="C515" s="263"/>
      <c r="D515" s="264" t="s">
        <v>194</v>
      </c>
      <c r="E515" s="265" t="s">
        <v>1</v>
      </c>
      <c r="F515" s="266" t="s">
        <v>905</v>
      </c>
      <c r="G515" s="263"/>
      <c r="H515" s="267">
        <v>81.648</v>
      </c>
      <c r="I515" s="268"/>
      <c r="J515" s="263"/>
      <c r="K515" s="263"/>
      <c r="L515" s="269"/>
      <c r="M515" s="270"/>
      <c r="N515" s="271"/>
      <c r="O515" s="271"/>
      <c r="P515" s="271"/>
      <c r="Q515" s="271"/>
      <c r="R515" s="271"/>
      <c r="S515" s="271"/>
      <c r="T515" s="27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73" t="s">
        <v>194</v>
      </c>
      <c r="AU515" s="273" t="s">
        <v>93</v>
      </c>
      <c r="AV515" s="13" t="s">
        <v>93</v>
      </c>
      <c r="AW515" s="13" t="s">
        <v>37</v>
      </c>
      <c r="AX515" s="13" t="s">
        <v>84</v>
      </c>
      <c r="AY515" s="273" t="s">
        <v>185</v>
      </c>
    </row>
    <row r="516" spans="1:51" s="13" customFormat="1" ht="12">
      <c r="A516" s="13"/>
      <c r="B516" s="262"/>
      <c r="C516" s="263"/>
      <c r="D516" s="264" t="s">
        <v>194</v>
      </c>
      <c r="E516" s="265" t="s">
        <v>1</v>
      </c>
      <c r="F516" s="266" t="s">
        <v>906</v>
      </c>
      <c r="G516" s="263"/>
      <c r="H516" s="267">
        <v>85.05</v>
      </c>
      <c r="I516" s="268"/>
      <c r="J516" s="263"/>
      <c r="K516" s="263"/>
      <c r="L516" s="269"/>
      <c r="M516" s="270"/>
      <c r="N516" s="271"/>
      <c r="O516" s="271"/>
      <c r="P516" s="271"/>
      <c r="Q516" s="271"/>
      <c r="R516" s="271"/>
      <c r="S516" s="271"/>
      <c r="T516" s="27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73" t="s">
        <v>194</v>
      </c>
      <c r="AU516" s="273" t="s">
        <v>93</v>
      </c>
      <c r="AV516" s="13" t="s">
        <v>93</v>
      </c>
      <c r="AW516" s="13" t="s">
        <v>37</v>
      </c>
      <c r="AX516" s="13" t="s">
        <v>84</v>
      </c>
      <c r="AY516" s="273" t="s">
        <v>185</v>
      </c>
    </row>
    <row r="517" spans="1:51" s="15" customFormat="1" ht="12">
      <c r="A517" s="15"/>
      <c r="B517" s="285"/>
      <c r="C517" s="286"/>
      <c r="D517" s="264" t="s">
        <v>194</v>
      </c>
      <c r="E517" s="287" t="s">
        <v>1</v>
      </c>
      <c r="F517" s="288" t="s">
        <v>248</v>
      </c>
      <c r="G517" s="286"/>
      <c r="H517" s="289">
        <v>196.05599999999998</v>
      </c>
      <c r="I517" s="290"/>
      <c r="J517" s="286"/>
      <c r="K517" s="286"/>
      <c r="L517" s="291"/>
      <c r="M517" s="292"/>
      <c r="N517" s="293"/>
      <c r="O517" s="293"/>
      <c r="P517" s="293"/>
      <c r="Q517" s="293"/>
      <c r="R517" s="293"/>
      <c r="S517" s="293"/>
      <c r="T517" s="294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95" t="s">
        <v>194</v>
      </c>
      <c r="AU517" s="295" t="s">
        <v>93</v>
      </c>
      <c r="AV517" s="15" t="s">
        <v>109</v>
      </c>
      <c r="AW517" s="15" t="s">
        <v>37</v>
      </c>
      <c r="AX517" s="15" t="s">
        <v>91</v>
      </c>
      <c r="AY517" s="295" t="s">
        <v>185</v>
      </c>
    </row>
    <row r="518" spans="1:65" s="2" customFormat="1" ht="24.15" customHeight="1">
      <c r="A518" s="40"/>
      <c r="B518" s="41"/>
      <c r="C518" s="250" t="s">
        <v>911</v>
      </c>
      <c r="D518" s="250" t="s">
        <v>187</v>
      </c>
      <c r="E518" s="251" t="s">
        <v>912</v>
      </c>
      <c r="F518" s="252" t="s">
        <v>913</v>
      </c>
      <c r="G518" s="253" t="s">
        <v>203</v>
      </c>
      <c r="H518" s="254">
        <v>140.968</v>
      </c>
      <c r="I518" s="255"/>
      <c r="J518" s="256">
        <f>ROUND(I518*H518,2)</f>
        <v>0</v>
      </c>
      <c r="K518" s="252" t="s">
        <v>191</v>
      </c>
      <c r="L518" s="43"/>
      <c r="M518" s="257" t="s">
        <v>1</v>
      </c>
      <c r="N518" s="258" t="s">
        <v>49</v>
      </c>
      <c r="O518" s="93"/>
      <c r="P518" s="259">
        <f>O518*H518</f>
        <v>0</v>
      </c>
      <c r="Q518" s="259">
        <v>0.0002</v>
      </c>
      <c r="R518" s="259">
        <f>Q518*H518</f>
        <v>0.0281936</v>
      </c>
      <c r="S518" s="259">
        <v>0</v>
      </c>
      <c r="T518" s="260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61" t="s">
        <v>268</v>
      </c>
      <c r="AT518" s="261" t="s">
        <v>187</v>
      </c>
      <c r="AU518" s="261" t="s">
        <v>93</v>
      </c>
      <c r="AY518" s="17" t="s">
        <v>185</v>
      </c>
      <c r="BE518" s="154">
        <f>IF(N518="základní",J518,0)</f>
        <v>0</v>
      </c>
      <c r="BF518" s="154">
        <f>IF(N518="snížená",J518,0)</f>
        <v>0</v>
      </c>
      <c r="BG518" s="154">
        <f>IF(N518="zákl. přenesená",J518,0)</f>
        <v>0</v>
      </c>
      <c r="BH518" s="154">
        <f>IF(N518="sníž. přenesená",J518,0)</f>
        <v>0</v>
      </c>
      <c r="BI518" s="154">
        <f>IF(N518="nulová",J518,0)</f>
        <v>0</v>
      </c>
      <c r="BJ518" s="17" t="s">
        <v>91</v>
      </c>
      <c r="BK518" s="154">
        <f>ROUND(I518*H518,2)</f>
        <v>0</v>
      </c>
      <c r="BL518" s="17" t="s">
        <v>268</v>
      </c>
      <c r="BM518" s="261" t="s">
        <v>914</v>
      </c>
    </row>
    <row r="519" spans="1:51" s="13" customFormat="1" ht="12">
      <c r="A519" s="13"/>
      <c r="B519" s="262"/>
      <c r="C519" s="263"/>
      <c r="D519" s="264" t="s">
        <v>194</v>
      </c>
      <c r="E519" s="265" t="s">
        <v>1</v>
      </c>
      <c r="F519" s="266" t="s">
        <v>915</v>
      </c>
      <c r="G519" s="263"/>
      <c r="H519" s="267">
        <v>63.36</v>
      </c>
      <c r="I519" s="268"/>
      <c r="J519" s="263"/>
      <c r="K519" s="263"/>
      <c r="L519" s="269"/>
      <c r="M519" s="270"/>
      <c r="N519" s="271"/>
      <c r="O519" s="271"/>
      <c r="P519" s="271"/>
      <c r="Q519" s="271"/>
      <c r="R519" s="271"/>
      <c r="S519" s="271"/>
      <c r="T519" s="27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3" t="s">
        <v>194</v>
      </c>
      <c r="AU519" s="273" t="s">
        <v>93</v>
      </c>
      <c r="AV519" s="13" t="s">
        <v>93</v>
      </c>
      <c r="AW519" s="13" t="s">
        <v>37</v>
      </c>
      <c r="AX519" s="13" t="s">
        <v>84</v>
      </c>
      <c r="AY519" s="273" t="s">
        <v>185</v>
      </c>
    </row>
    <row r="520" spans="1:51" s="13" customFormat="1" ht="12">
      <c r="A520" s="13"/>
      <c r="B520" s="262"/>
      <c r="C520" s="263"/>
      <c r="D520" s="264" t="s">
        <v>194</v>
      </c>
      <c r="E520" s="265" t="s">
        <v>1</v>
      </c>
      <c r="F520" s="266" t="s">
        <v>916</v>
      </c>
      <c r="G520" s="263"/>
      <c r="H520" s="267">
        <v>78.08</v>
      </c>
      <c r="I520" s="268"/>
      <c r="J520" s="263"/>
      <c r="K520" s="263"/>
      <c r="L520" s="269"/>
      <c r="M520" s="270"/>
      <c r="N520" s="271"/>
      <c r="O520" s="271"/>
      <c r="P520" s="271"/>
      <c r="Q520" s="271"/>
      <c r="R520" s="271"/>
      <c r="S520" s="271"/>
      <c r="T520" s="27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73" t="s">
        <v>194</v>
      </c>
      <c r="AU520" s="273" t="s">
        <v>93</v>
      </c>
      <c r="AV520" s="13" t="s">
        <v>93</v>
      </c>
      <c r="AW520" s="13" t="s">
        <v>37</v>
      </c>
      <c r="AX520" s="13" t="s">
        <v>84</v>
      </c>
      <c r="AY520" s="273" t="s">
        <v>185</v>
      </c>
    </row>
    <row r="521" spans="1:51" s="13" customFormat="1" ht="12">
      <c r="A521" s="13"/>
      <c r="B521" s="262"/>
      <c r="C521" s="263"/>
      <c r="D521" s="264" t="s">
        <v>194</v>
      </c>
      <c r="E521" s="265" t="s">
        <v>1</v>
      </c>
      <c r="F521" s="266" t="s">
        <v>917</v>
      </c>
      <c r="G521" s="263"/>
      <c r="H521" s="267">
        <v>44.128</v>
      </c>
      <c r="I521" s="268"/>
      <c r="J521" s="263"/>
      <c r="K521" s="263"/>
      <c r="L521" s="269"/>
      <c r="M521" s="270"/>
      <c r="N521" s="271"/>
      <c r="O521" s="271"/>
      <c r="P521" s="271"/>
      <c r="Q521" s="271"/>
      <c r="R521" s="271"/>
      <c r="S521" s="271"/>
      <c r="T521" s="27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73" t="s">
        <v>194</v>
      </c>
      <c r="AU521" s="273" t="s">
        <v>93</v>
      </c>
      <c r="AV521" s="13" t="s">
        <v>93</v>
      </c>
      <c r="AW521" s="13" t="s">
        <v>37</v>
      </c>
      <c r="AX521" s="13" t="s">
        <v>84</v>
      </c>
      <c r="AY521" s="273" t="s">
        <v>185</v>
      </c>
    </row>
    <row r="522" spans="1:51" s="13" customFormat="1" ht="12">
      <c r="A522" s="13"/>
      <c r="B522" s="262"/>
      <c r="C522" s="263"/>
      <c r="D522" s="264" t="s">
        <v>194</v>
      </c>
      <c r="E522" s="265" t="s">
        <v>1</v>
      </c>
      <c r="F522" s="266" t="s">
        <v>918</v>
      </c>
      <c r="G522" s="263"/>
      <c r="H522" s="267">
        <v>26.22</v>
      </c>
      <c r="I522" s="268"/>
      <c r="J522" s="263"/>
      <c r="K522" s="263"/>
      <c r="L522" s="269"/>
      <c r="M522" s="270"/>
      <c r="N522" s="271"/>
      <c r="O522" s="271"/>
      <c r="P522" s="271"/>
      <c r="Q522" s="271"/>
      <c r="R522" s="271"/>
      <c r="S522" s="271"/>
      <c r="T522" s="27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73" t="s">
        <v>194</v>
      </c>
      <c r="AU522" s="273" t="s">
        <v>93</v>
      </c>
      <c r="AV522" s="13" t="s">
        <v>93</v>
      </c>
      <c r="AW522" s="13" t="s">
        <v>37</v>
      </c>
      <c r="AX522" s="13" t="s">
        <v>84</v>
      </c>
      <c r="AY522" s="273" t="s">
        <v>185</v>
      </c>
    </row>
    <row r="523" spans="1:51" s="15" customFormat="1" ht="12">
      <c r="A523" s="15"/>
      <c r="B523" s="285"/>
      <c r="C523" s="286"/>
      <c r="D523" s="264" t="s">
        <v>194</v>
      </c>
      <c r="E523" s="287" t="s">
        <v>1</v>
      </c>
      <c r="F523" s="288" t="s">
        <v>919</v>
      </c>
      <c r="G523" s="286"/>
      <c r="H523" s="289">
        <v>211.78799999999998</v>
      </c>
      <c r="I523" s="290"/>
      <c r="J523" s="286"/>
      <c r="K523" s="286"/>
      <c r="L523" s="291"/>
      <c r="M523" s="292"/>
      <c r="N523" s="293"/>
      <c r="O523" s="293"/>
      <c r="P523" s="293"/>
      <c r="Q523" s="293"/>
      <c r="R523" s="293"/>
      <c r="S523" s="293"/>
      <c r="T523" s="294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95" t="s">
        <v>194</v>
      </c>
      <c r="AU523" s="295" t="s">
        <v>93</v>
      </c>
      <c r="AV523" s="15" t="s">
        <v>109</v>
      </c>
      <c r="AW523" s="15" t="s">
        <v>37</v>
      </c>
      <c r="AX523" s="15" t="s">
        <v>84</v>
      </c>
      <c r="AY523" s="295" t="s">
        <v>185</v>
      </c>
    </row>
    <row r="524" spans="1:51" s="13" customFormat="1" ht="12">
      <c r="A524" s="13"/>
      <c r="B524" s="262"/>
      <c r="C524" s="263"/>
      <c r="D524" s="264" t="s">
        <v>194</v>
      </c>
      <c r="E524" s="265" t="s">
        <v>1</v>
      </c>
      <c r="F524" s="266" t="s">
        <v>524</v>
      </c>
      <c r="G524" s="263"/>
      <c r="H524" s="267">
        <v>25.7</v>
      </c>
      <c r="I524" s="268"/>
      <c r="J524" s="263"/>
      <c r="K524" s="263"/>
      <c r="L524" s="269"/>
      <c r="M524" s="270"/>
      <c r="N524" s="271"/>
      <c r="O524" s="271"/>
      <c r="P524" s="271"/>
      <c r="Q524" s="271"/>
      <c r="R524" s="271"/>
      <c r="S524" s="271"/>
      <c r="T524" s="27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73" t="s">
        <v>194</v>
      </c>
      <c r="AU524" s="273" t="s">
        <v>93</v>
      </c>
      <c r="AV524" s="13" t="s">
        <v>93</v>
      </c>
      <c r="AW524" s="13" t="s">
        <v>37</v>
      </c>
      <c r="AX524" s="13" t="s">
        <v>84</v>
      </c>
      <c r="AY524" s="273" t="s">
        <v>185</v>
      </c>
    </row>
    <row r="525" spans="1:51" s="15" customFormat="1" ht="12">
      <c r="A525" s="15"/>
      <c r="B525" s="285"/>
      <c r="C525" s="286"/>
      <c r="D525" s="264" t="s">
        <v>194</v>
      </c>
      <c r="E525" s="287" t="s">
        <v>1</v>
      </c>
      <c r="F525" s="288" t="s">
        <v>920</v>
      </c>
      <c r="G525" s="286"/>
      <c r="H525" s="289">
        <v>25.7</v>
      </c>
      <c r="I525" s="290"/>
      <c r="J525" s="286"/>
      <c r="K525" s="286"/>
      <c r="L525" s="291"/>
      <c r="M525" s="292"/>
      <c r="N525" s="293"/>
      <c r="O525" s="293"/>
      <c r="P525" s="293"/>
      <c r="Q525" s="293"/>
      <c r="R525" s="293"/>
      <c r="S525" s="293"/>
      <c r="T525" s="29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95" t="s">
        <v>194</v>
      </c>
      <c r="AU525" s="295" t="s">
        <v>93</v>
      </c>
      <c r="AV525" s="15" t="s">
        <v>109</v>
      </c>
      <c r="AW525" s="15" t="s">
        <v>37</v>
      </c>
      <c r="AX525" s="15" t="s">
        <v>84</v>
      </c>
      <c r="AY525" s="295" t="s">
        <v>185</v>
      </c>
    </row>
    <row r="526" spans="1:51" s="13" customFormat="1" ht="12">
      <c r="A526" s="13"/>
      <c r="B526" s="262"/>
      <c r="C526" s="263"/>
      <c r="D526" s="264" t="s">
        <v>194</v>
      </c>
      <c r="E526" s="265" t="s">
        <v>1</v>
      </c>
      <c r="F526" s="266" t="s">
        <v>921</v>
      </c>
      <c r="G526" s="263"/>
      <c r="H526" s="267">
        <v>-44.4</v>
      </c>
      <c r="I526" s="268"/>
      <c r="J526" s="263"/>
      <c r="K526" s="263"/>
      <c r="L526" s="269"/>
      <c r="M526" s="270"/>
      <c r="N526" s="271"/>
      <c r="O526" s="271"/>
      <c r="P526" s="271"/>
      <c r="Q526" s="271"/>
      <c r="R526" s="271"/>
      <c r="S526" s="271"/>
      <c r="T526" s="27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73" t="s">
        <v>194</v>
      </c>
      <c r="AU526" s="273" t="s">
        <v>93</v>
      </c>
      <c r="AV526" s="13" t="s">
        <v>93</v>
      </c>
      <c r="AW526" s="13" t="s">
        <v>37</v>
      </c>
      <c r="AX526" s="13" t="s">
        <v>84</v>
      </c>
      <c r="AY526" s="273" t="s">
        <v>185</v>
      </c>
    </row>
    <row r="527" spans="1:51" s="13" customFormat="1" ht="12">
      <c r="A527" s="13"/>
      <c r="B527" s="262"/>
      <c r="C527" s="263"/>
      <c r="D527" s="264" t="s">
        <v>194</v>
      </c>
      <c r="E527" s="265" t="s">
        <v>1</v>
      </c>
      <c r="F527" s="266" t="s">
        <v>922</v>
      </c>
      <c r="G527" s="263"/>
      <c r="H527" s="267">
        <v>-52.12</v>
      </c>
      <c r="I527" s="268"/>
      <c r="J527" s="263"/>
      <c r="K527" s="263"/>
      <c r="L527" s="269"/>
      <c r="M527" s="270"/>
      <c r="N527" s="271"/>
      <c r="O527" s="271"/>
      <c r="P527" s="271"/>
      <c r="Q527" s="271"/>
      <c r="R527" s="271"/>
      <c r="S527" s="271"/>
      <c r="T527" s="27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3" t="s">
        <v>194</v>
      </c>
      <c r="AU527" s="273" t="s">
        <v>93</v>
      </c>
      <c r="AV527" s="13" t="s">
        <v>93</v>
      </c>
      <c r="AW527" s="13" t="s">
        <v>37</v>
      </c>
      <c r="AX527" s="13" t="s">
        <v>84</v>
      </c>
      <c r="AY527" s="273" t="s">
        <v>185</v>
      </c>
    </row>
    <row r="528" spans="1:51" s="14" customFormat="1" ht="12">
      <c r="A528" s="14"/>
      <c r="B528" s="274"/>
      <c r="C528" s="275"/>
      <c r="D528" s="264" t="s">
        <v>194</v>
      </c>
      <c r="E528" s="276" t="s">
        <v>1</v>
      </c>
      <c r="F528" s="277" t="s">
        <v>240</v>
      </c>
      <c r="G528" s="275"/>
      <c r="H528" s="278">
        <v>140.96799999999996</v>
      </c>
      <c r="I528" s="279"/>
      <c r="J528" s="275"/>
      <c r="K528" s="275"/>
      <c r="L528" s="280"/>
      <c r="M528" s="281"/>
      <c r="N528" s="282"/>
      <c r="O528" s="282"/>
      <c r="P528" s="282"/>
      <c r="Q528" s="282"/>
      <c r="R528" s="282"/>
      <c r="S528" s="282"/>
      <c r="T528" s="28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4" t="s">
        <v>194</v>
      </c>
      <c r="AU528" s="284" t="s">
        <v>93</v>
      </c>
      <c r="AV528" s="14" t="s">
        <v>192</v>
      </c>
      <c r="AW528" s="14" t="s">
        <v>37</v>
      </c>
      <c r="AX528" s="14" t="s">
        <v>91</v>
      </c>
      <c r="AY528" s="284" t="s">
        <v>185</v>
      </c>
    </row>
    <row r="529" spans="1:65" s="2" customFormat="1" ht="24.15" customHeight="1">
      <c r="A529" s="40"/>
      <c r="B529" s="41"/>
      <c r="C529" s="250" t="s">
        <v>923</v>
      </c>
      <c r="D529" s="250" t="s">
        <v>187</v>
      </c>
      <c r="E529" s="251" t="s">
        <v>924</v>
      </c>
      <c r="F529" s="252" t="s">
        <v>925</v>
      </c>
      <c r="G529" s="253" t="s">
        <v>203</v>
      </c>
      <c r="H529" s="254">
        <v>140.968</v>
      </c>
      <c r="I529" s="255"/>
      <c r="J529" s="256">
        <f>ROUND(I529*H529,2)</f>
        <v>0</v>
      </c>
      <c r="K529" s="252" t="s">
        <v>191</v>
      </c>
      <c r="L529" s="43"/>
      <c r="M529" s="257" t="s">
        <v>1</v>
      </c>
      <c r="N529" s="258" t="s">
        <v>49</v>
      </c>
      <c r="O529" s="93"/>
      <c r="P529" s="259">
        <f>O529*H529</f>
        <v>0</v>
      </c>
      <c r="Q529" s="259">
        <v>0.00029</v>
      </c>
      <c r="R529" s="259">
        <f>Q529*H529</f>
        <v>0.040880719999999995</v>
      </c>
      <c r="S529" s="259">
        <v>0</v>
      </c>
      <c r="T529" s="260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61" t="s">
        <v>268</v>
      </c>
      <c r="AT529" s="261" t="s">
        <v>187</v>
      </c>
      <c r="AU529" s="261" t="s">
        <v>93</v>
      </c>
      <c r="AY529" s="17" t="s">
        <v>185</v>
      </c>
      <c r="BE529" s="154">
        <f>IF(N529="základní",J529,0)</f>
        <v>0</v>
      </c>
      <c r="BF529" s="154">
        <f>IF(N529="snížená",J529,0)</f>
        <v>0</v>
      </c>
      <c r="BG529" s="154">
        <f>IF(N529="zákl. přenesená",J529,0)</f>
        <v>0</v>
      </c>
      <c r="BH529" s="154">
        <f>IF(N529="sníž. přenesená",J529,0)</f>
        <v>0</v>
      </c>
      <c r="BI529" s="154">
        <f>IF(N529="nulová",J529,0)</f>
        <v>0</v>
      </c>
      <c r="BJ529" s="17" t="s">
        <v>91</v>
      </c>
      <c r="BK529" s="154">
        <f>ROUND(I529*H529,2)</f>
        <v>0</v>
      </c>
      <c r="BL529" s="17" t="s">
        <v>268</v>
      </c>
      <c r="BM529" s="261" t="s">
        <v>926</v>
      </c>
    </row>
    <row r="530" spans="1:63" s="12" customFormat="1" ht="25.9" customHeight="1">
      <c r="A530" s="12"/>
      <c r="B530" s="234"/>
      <c r="C530" s="235"/>
      <c r="D530" s="236" t="s">
        <v>83</v>
      </c>
      <c r="E530" s="237" t="s">
        <v>163</v>
      </c>
      <c r="F530" s="237" t="s">
        <v>927</v>
      </c>
      <c r="G530" s="235"/>
      <c r="H530" s="235"/>
      <c r="I530" s="238"/>
      <c r="J530" s="239">
        <f>BK530</f>
        <v>0</v>
      </c>
      <c r="K530" s="235"/>
      <c r="L530" s="240"/>
      <c r="M530" s="241"/>
      <c r="N530" s="242"/>
      <c r="O530" s="242"/>
      <c r="P530" s="243">
        <f>P531+P533+P535+P537+P539</f>
        <v>0</v>
      </c>
      <c r="Q530" s="242"/>
      <c r="R530" s="243">
        <f>R531+R533+R535+R537+R539</f>
        <v>0</v>
      </c>
      <c r="S530" s="242"/>
      <c r="T530" s="244">
        <f>T531+T533+T535+T537+T539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45" t="s">
        <v>210</v>
      </c>
      <c r="AT530" s="246" t="s">
        <v>83</v>
      </c>
      <c r="AU530" s="246" t="s">
        <v>84</v>
      </c>
      <c r="AY530" s="245" t="s">
        <v>185</v>
      </c>
      <c r="BK530" s="247">
        <f>BK531+BK533+BK535+BK537+BK539</f>
        <v>0</v>
      </c>
    </row>
    <row r="531" spans="1:63" s="12" customFormat="1" ht="22.8" customHeight="1">
      <c r="A531" s="12"/>
      <c r="B531" s="234"/>
      <c r="C531" s="235"/>
      <c r="D531" s="236" t="s">
        <v>83</v>
      </c>
      <c r="E531" s="248" t="s">
        <v>928</v>
      </c>
      <c r="F531" s="248" t="s">
        <v>162</v>
      </c>
      <c r="G531" s="235"/>
      <c r="H531" s="235"/>
      <c r="I531" s="238"/>
      <c r="J531" s="249">
        <f>BK531</f>
        <v>0</v>
      </c>
      <c r="K531" s="235"/>
      <c r="L531" s="240"/>
      <c r="M531" s="241"/>
      <c r="N531" s="242"/>
      <c r="O531" s="242"/>
      <c r="P531" s="243">
        <f>P532</f>
        <v>0</v>
      </c>
      <c r="Q531" s="242"/>
      <c r="R531" s="243">
        <f>R532</f>
        <v>0</v>
      </c>
      <c r="S531" s="242"/>
      <c r="T531" s="244">
        <f>T532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45" t="s">
        <v>210</v>
      </c>
      <c r="AT531" s="246" t="s">
        <v>83</v>
      </c>
      <c r="AU531" s="246" t="s">
        <v>91</v>
      </c>
      <c r="AY531" s="245" t="s">
        <v>185</v>
      </c>
      <c r="BK531" s="247">
        <f>BK532</f>
        <v>0</v>
      </c>
    </row>
    <row r="532" spans="1:65" s="2" customFormat="1" ht="16.5" customHeight="1">
      <c r="A532" s="40"/>
      <c r="B532" s="41"/>
      <c r="C532" s="250" t="s">
        <v>929</v>
      </c>
      <c r="D532" s="250" t="s">
        <v>187</v>
      </c>
      <c r="E532" s="251" t="s">
        <v>930</v>
      </c>
      <c r="F532" s="252" t="s">
        <v>162</v>
      </c>
      <c r="G532" s="253" t="s">
        <v>931</v>
      </c>
      <c r="H532" s="254">
        <v>1</v>
      </c>
      <c r="I532" s="255"/>
      <c r="J532" s="256">
        <f>ROUND(I532*H532,2)</f>
        <v>0</v>
      </c>
      <c r="K532" s="252" t="s">
        <v>191</v>
      </c>
      <c r="L532" s="43"/>
      <c r="M532" s="257" t="s">
        <v>1</v>
      </c>
      <c r="N532" s="258" t="s">
        <v>49</v>
      </c>
      <c r="O532" s="93"/>
      <c r="P532" s="259">
        <f>O532*H532</f>
        <v>0</v>
      </c>
      <c r="Q532" s="259">
        <v>0</v>
      </c>
      <c r="R532" s="259">
        <f>Q532*H532</f>
        <v>0</v>
      </c>
      <c r="S532" s="259">
        <v>0</v>
      </c>
      <c r="T532" s="260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61" t="s">
        <v>932</v>
      </c>
      <c r="AT532" s="261" t="s">
        <v>187</v>
      </c>
      <c r="AU532" s="261" t="s">
        <v>93</v>
      </c>
      <c r="AY532" s="17" t="s">
        <v>185</v>
      </c>
      <c r="BE532" s="154">
        <f>IF(N532="základní",J532,0)</f>
        <v>0</v>
      </c>
      <c r="BF532" s="154">
        <f>IF(N532="snížená",J532,0)</f>
        <v>0</v>
      </c>
      <c r="BG532" s="154">
        <f>IF(N532="zákl. přenesená",J532,0)</f>
        <v>0</v>
      </c>
      <c r="BH532" s="154">
        <f>IF(N532="sníž. přenesená",J532,0)</f>
        <v>0</v>
      </c>
      <c r="BI532" s="154">
        <f>IF(N532="nulová",J532,0)</f>
        <v>0</v>
      </c>
      <c r="BJ532" s="17" t="s">
        <v>91</v>
      </c>
      <c r="BK532" s="154">
        <f>ROUND(I532*H532,2)</f>
        <v>0</v>
      </c>
      <c r="BL532" s="17" t="s">
        <v>932</v>
      </c>
      <c r="BM532" s="261" t="s">
        <v>933</v>
      </c>
    </row>
    <row r="533" spans="1:63" s="12" customFormat="1" ht="22.8" customHeight="1">
      <c r="A533" s="12"/>
      <c r="B533" s="234"/>
      <c r="C533" s="235"/>
      <c r="D533" s="236" t="s">
        <v>83</v>
      </c>
      <c r="E533" s="248" t="s">
        <v>934</v>
      </c>
      <c r="F533" s="248" t="s">
        <v>935</v>
      </c>
      <c r="G533" s="235"/>
      <c r="H533" s="235"/>
      <c r="I533" s="238"/>
      <c r="J533" s="249">
        <f>BK533</f>
        <v>0</v>
      </c>
      <c r="K533" s="235"/>
      <c r="L533" s="240"/>
      <c r="M533" s="241"/>
      <c r="N533" s="242"/>
      <c r="O533" s="242"/>
      <c r="P533" s="243">
        <f>P534</f>
        <v>0</v>
      </c>
      <c r="Q533" s="242"/>
      <c r="R533" s="243">
        <f>R534</f>
        <v>0</v>
      </c>
      <c r="S533" s="242"/>
      <c r="T533" s="244">
        <f>T534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45" t="s">
        <v>210</v>
      </c>
      <c r="AT533" s="246" t="s">
        <v>83</v>
      </c>
      <c r="AU533" s="246" t="s">
        <v>91</v>
      </c>
      <c r="AY533" s="245" t="s">
        <v>185</v>
      </c>
      <c r="BK533" s="247">
        <f>BK534</f>
        <v>0</v>
      </c>
    </row>
    <row r="534" spans="1:65" s="2" customFormat="1" ht="24.15" customHeight="1">
      <c r="A534" s="40"/>
      <c r="B534" s="41"/>
      <c r="C534" s="250" t="s">
        <v>936</v>
      </c>
      <c r="D534" s="250" t="s">
        <v>187</v>
      </c>
      <c r="E534" s="251" t="s">
        <v>937</v>
      </c>
      <c r="F534" s="252" t="s">
        <v>938</v>
      </c>
      <c r="G534" s="253" t="s">
        <v>931</v>
      </c>
      <c r="H534" s="254">
        <v>1</v>
      </c>
      <c r="I534" s="255"/>
      <c r="J534" s="256">
        <f>ROUND(I534*H534,2)</f>
        <v>0</v>
      </c>
      <c r="K534" s="252" t="s">
        <v>213</v>
      </c>
      <c r="L534" s="43"/>
      <c r="M534" s="257" t="s">
        <v>1</v>
      </c>
      <c r="N534" s="258" t="s">
        <v>49</v>
      </c>
      <c r="O534" s="93"/>
      <c r="P534" s="259">
        <f>O534*H534</f>
        <v>0</v>
      </c>
      <c r="Q534" s="259">
        <v>0</v>
      </c>
      <c r="R534" s="259">
        <f>Q534*H534</f>
        <v>0</v>
      </c>
      <c r="S534" s="259">
        <v>0</v>
      </c>
      <c r="T534" s="260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61" t="s">
        <v>932</v>
      </c>
      <c r="AT534" s="261" t="s">
        <v>187</v>
      </c>
      <c r="AU534" s="261" t="s">
        <v>93</v>
      </c>
      <c r="AY534" s="17" t="s">
        <v>185</v>
      </c>
      <c r="BE534" s="154">
        <f>IF(N534="základní",J534,0)</f>
        <v>0</v>
      </c>
      <c r="BF534" s="154">
        <f>IF(N534="snížená",J534,0)</f>
        <v>0</v>
      </c>
      <c r="BG534" s="154">
        <f>IF(N534="zákl. přenesená",J534,0)</f>
        <v>0</v>
      </c>
      <c r="BH534" s="154">
        <f>IF(N534="sníž. přenesená",J534,0)</f>
        <v>0</v>
      </c>
      <c r="BI534" s="154">
        <f>IF(N534="nulová",J534,0)</f>
        <v>0</v>
      </c>
      <c r="BJ534" s="17" t="s">
        <v>91</v>
      </c>
      <c r="BK534" s="154">
        <f>ROUND(I534*H534,2)</f>
        <v>0</v>
      </c>
      <c r="BL534" s="17" t="s">
        <v>932</v>
      </c>
      <c r="BM534" s="261" t="s">
        <v>939</v>
      </c>
    </row>
    <row r="535" spans="1:63" s="12" customFormat="1" ht="22.8" customHeight="1">
      <c r="A535" s="12"/>
      <c r="B535" s="234"/>
      <c r="C535" s="235"/>
      <c r="D535" s="236" t="s">
        <v>83</v>
      </c>
      <c r="E535" s="248" t="s">
        <v>940</v>
      </c>
      <c r="F535" s="248" t="s">
        <v>165</v>
      </c>
      <c r="G535" s="235"/>
      <c r="H535" s="235"/>
      <c r="I535" s="238"/>
      <c r="J535" s="249">
        <f>BK535</f>
        <v>0</v>
      </c>
      <c r="K535" s="235"/>
      <c r="L535" s="240"/>
      <c r="M535" s="241"/>
      <c r="N535" s="242"/>
      <c r="O535" s="242"/>
      <c r="P535" s="243">
        <f>P536</f>
        <v>0</v>
      </c>
      <c r="Q535" s="242"/>
      <c r="R535" s="243">
        <f>R536</f>
        <v>0</v>
      </c>
      <c r="S535" s="242"/>
      <c r="T535" s="244">
        <f>T536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45" t="s">
        <v>210</v>
      </c>
      <c r="AT535" s="246" t="s">
        <v>83</v>
      </c>
      <c r="AU535" s="246" t="s">
        <v>91</v>
      </c>
      <c r="AY535" s="245" t="s">
        <v>185</v>
      </c>
      <c r="BK535" s="247">
        <f>BK536</f>
        <v>0</v>
      </c>
    </row>
    <row r="536" spans="1:65" s="2" customFormat="1" ht="16.5" customHeight="1">
      <c r="A536" s="40"/>
      <c r="B536" s="41"/>
      <c r="C536" s="250" t="s">
        <v>941</v>
      </c>
      <c r="D536" s="250" t="s">
        <v>187</v>
      </c>
      <c r="E536" s="251" t="s">
        <v>942</v>
      </c>
      <c r="F536" s="252" t="s">
        <v>943</v>
      </c>
      <c r="G536" s="253" t="s">
        <v>931</v>
      </c>
      <c r="H536" s="254">
        <v>1</v>
      </c>
      <c r="I536" s="255"/>
      <c r="J536" s="256">
        <f>ROUND(I536*H536,2)</f>
        <v>0</v>
      </c>
      <c r="K536" s="252" t="s">
        <v>191</v>
      </c>
      <c r="L536" s="43"/>
      <c r="M536" s="257" t="s">
        <v>1</v>
      </c>
      <c r="N536" s="258" t="s">
        <v>49</v>
      </c>
      <c r="O536" s="93"/>
      <c r="P536" s="259">
        <f>O536*H536</f>
        <v>0</v>
      </c>
      <c r="Q536" s="259">
        <v>0</v>
      </c>
      <c r="R536" s="259">
        <f>Q536*H536</f>
        <v>0</v>
      </c>
      <c r="S536" s="259">
        <v>0</v>
      </c>
      <c r="T536" s="260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61" t="s">
        <v>932</v>
      </c>
      <c r="AT536" s="261" t="s">
        <v>187</v>
      </c>
      <c r="AU536" s="261" t="s">
        <v>93</v>
      </c>
      <c r="AY536" s="17" t="s">
        <v>185</v>
      </c>
      <c r="BE536" s="154">
        <f>IF(N536="základní",J536,0)</f>
        <v>0</v>
      </c>
      <c r="BF536" s="154">
        <f>IF(N536="snížená",J536,0)</f>
        <v>0</v>
      </c>
      <c r="BG536" s="154">
        <f>IF(N536="zákl. přenesená",J536,0)</f>
        <v>0</v>
      </c>
      <c r="BH536" s="154">
        <f>IF(N536="sníž. přenesená",J536,0)</f>
        <v>0</v>
      </c>
      <c r="BI536" s="154">
        <f>IF(N536="nulová",J536,0)</f>
        <v>0</v>
      </c>
      <c r="BJ536" s="17" t="s">
        <v>91</v>
      </c>
      <c r="BK536" s="154">
        <f>ROUND(I536*H536,2)</f>
        <v>0</v>
      </c>
      <c r="BL536" s="17" t="s">
        <v>932</v>
      </c>
      <c r="BM536" s="261" t="s">
        <v>944</v>
      </c>
    </row>
    <row r="537" spans="1:63" s="12" customFormat="1" ht="22.8" customHeight="1">
      <c r="A537" s="12"/>
      <c r="B537" s="234"/>
      <c r="C537" s="235"/>
      <c r="D537" s="236" t="s">
        <v>83</v>
      </c>
      <c r="E537" s="248" t="s">
        <v>945</v>
      </c>
      <c r="F537" s="248" t="s">
        <v>166</v>
      </c>
      <c r="G537" s="235"/>
      <c r="H537" s="235"/>
      <c r="I537" s="238"/>
      <c r="J537" s="249">
        <f>BK537</f>
        <v>0</v>
      </c>
      <c r="K537" s="235"/>
      <c r="L537" s="240"/>
      <c r="M537" s="241"/>
      <c r="N537" s="242"/>
      <c r="O537" s="242"/>
      <c r="P537" s="243">
        <f>P538</f>
        <v>0</v>
      </c>
      <c r="Q537" s="242"/>
      <c r="R537" s="243">
        <f>R538</f>
        <v>0</v>
      </c>
      <c r="S537" s="242"/>
      <c r="T537" s="244">
        <f>T538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45" t="s">
        <v>210</v>
      </c>
      <c r="AT537" s="246" t="s">
        <v>83</v>
      </c>
      <c r="AU537" s="246" t="s">
        <v>91</v>
      </c>
      <c r="AY537" s="245" t="s">
        <v>185</v>
      </c>
      <c r="BK537" s="247">
        <f>BK538</f>
        <v>0</v>
      </c>
    </row>
    <row r="538" spans="1:65" s="2" customFormat="1" ht="16.5" customHeight="1">
      <c r="A538" s="40"/>
      <c r="B538" s="41"/>
      <c r="C538" s="250" t="s">
        <v>946</v>
      </c>
      <c r="D538" s="250" t="s">
        <v>187</v>
      </c>
      <c r="E538" s="251" t="s">
        <v>947</v>
      </c>
      <c r="F538" s="252" t="s">
        <v>948</v>
      </c>
      <c r="G538" s="253" t="s">
        <v>931</v>
      </c>
      <c r="H538" s="254">
        <v>1</v>
      </c>
      <c r="I538" s="255"/>
      <c r="J538" s="256">
        <f>ROUND(I538*H538,2)</f>
        <v>0</v>
      </c>
      <c r="K538" s="252" t="s">
        <v>191</v>
      </c>
      <c r="L538" s="43"/>
      <c r="M538" s="257" t="s">
        <v>1</v>
      </c>
      <c r="N538" s="258" t="s">
        <v>49</v>
      </c>
      <c r="O538" s="93"/>
      <c r="P538" s="259">
        <f>O538*H538</f>
        <v>0</v>
      </c>
      <c r="Q538" s="259">
        <v>0</v>
      </c>
      <c r="R538" s="259">
        <f>Q538*H538</f>
        <v>0</v>
      </c>
      <c r="S538" s="259">
        <v>0</v>
      </c>
      <c r="T538" s="260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61" t="s">
        <v>932</v>
      </c>
      <c r="AT538" s="261" t="s">
        <v>187</v>
      </c>
      <c r="AU538" s="261" t="s">
        <v>93</v>
      </c>
      <c r="AY538" s="17" t="s">
        <v>185</v>
      </c>
      <c r="BE538" s="154">
        <f>IF(N538="základní",J538,0)</f>
        <v>0</v>
      </c>
      <c r="BF538" s="154">
        <f>IF(N538="snížená",J538,0)</f>
        <v>0</v>
      </c>
      <c r="BG538" s="154">
        <f>IF(N538="zákl. přenesená",J538,0)</f>
        <v>0</v>
      </c>
      <c r="BH538" s="154">
        <f>IF(N538="sníž. přenesená",J538,0)</f>
        <v>0</v>
      </c>
      <c r="BI538" s="154">
        <f>IF(N538="nulová",J538,0)</f>
        <v>0</v>
      </c>
      <c r="BJ538" s="17" t="s">
        <v>91</v>
      </c>
      <c r="BK538" s="154">
        <f>ROUND(I538*H538,2)</f>
        <v>0</v>
      </c>
      <c r="BL538" s="17" t="s">
        <v>932</v>
      </c>
      <c r="BM538" s="261" t="s">
        <v>949</v>
      </c>
    </row>
    <row r="539" spans="1:63" s="12" customFormat="1" ht="22.8" customHeight="1">
      <c r="A539" s="12"/>
      <c r="B539" s="234"/>
      <c r="C539" s="235"/>
      <c r="D539" s="236" t="s">
        <v>83</v>
      </c>
      <c r="E539" s="248" t="s">
        <v>950</v>
      </c>
      <c r="F539" s="248" t="s">
        <v>951</v>
      </c>
      <c r="G539" s="235"/>
      <c r="H539" s="235"/>
      <c r="I539" s="238"/>
      <c r="J539" s="249">
        <f>BK539</f>
        <v>0</v>
      </c>
      <c r="K539" s="235"/>
      <c r="L539" s="240"/>
      <c r="M539" s="241"/>
      <c r="N539" s="242"/>
      <c r="O539" s="242"/>
      <c r="P539" s="243">
        <f>P540</f>
        <v>0</v>
      </c>
      <c r="Q539" s="242"/>
      <c r="R539" s="243">
        <f>R540</f>
        <v>0</v>
      </c>
      <c r="S539" s="242"/>
      <c r="T539" s="244">
        <f>T540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45" t="s">
        <v>210</v>
      </c>
      <c r="AT539" s="246" t="s">
        <v>83</v>
      </c>
      <c r="AU539" s="246" t="s">
        <v>91</v>
      </c>
      <c r="AY539" s="245" t="s">
        <v>185</v>
      </c>
      <c r="BK539" s="247">
        <f>BK540</f>
        <v>0</v>
      </c>
    </row>
    <row r="540" spans="1:65" s="2" customFormat="1" ht="24.15" customHeight="1">
      <c r="A540" s="40"/>
      <c r="B540" s="41"/>
      <c r="C540" s="250" t="s">
        <v>952</v>
      </c>
      <c r="D540" s="250" t="s">
        <v>187</v>
      </c>
      <c r="E540" s="251" t="s">
        <v>953</v>
      </c>
      <c r="F540" s="252" t="s">
        <v>954</v>
      </c>
      <c r="G540" s="253" t="s">
        <v>955</v>
      </c>
      <c r="H540" s="254">
        <v>60</v>
      </c>
      <c r="I540" s="255"/>
      <c r="J540" s="256">
        <f>ROUND(I540*H540,2)</f>
        <v>0</v>
      </c>
      <c r="K540" s="252" t="s">
        <v>213</v>
      </c>
      <c r="L540" s="43"/>
      <c r="M540" s="306" t="s">
        <v>1</v>
      </c>
      <c r="N540" s="307" t="s">
        <v>49</v>
      </c>
      <c r="O540" s="308"/>
      <c r="P540" s="309">
        <f>O540*H540</f>
        <v>0</v>
      </c>
      <c r="Q540" s="309">
        <v>0</v>
      </c>
      <c r="R540" s="309">
        <f>Q540*H540</f>
        <v>0</v>
      </c>
      <c r="S540" s="309">
        <v>0</v>
      </c>
      <c r="T540" s="31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61" t="s">
        <v>932</v>
      </c>
      <c r="AT540" s="261" t="s">
        <v>187</v>
      </c>
      <c r="AU540" s="261" t="s">
        <v>93</v>
      </c>
      <c r="AY540" s="17" t="s">
        <v>185</v>
      </c>
      <c r="BE540" s="154">
        <f>IF(N540="základní",J540,0)</f>
        <v>0</v>
      </c>
      <c r="BF540" s="154">
        <f>IF(N540="snížená",J540,0)</f>
        <v>0</v>
      </c>
      <c r="BG540" s="154">
        <f>IF(N540="zákl. přenesená",J540,0)</f>
        <v>0</v>
      </c>
      <c r="BH540" s="154">
        <f>IF(N540="sníž. přenesená",J540,0)</f>
        <v>0</v>
      </c>
      <c r="BI540" s="154">
        <f>IF(N540="nulová",J540,0)</f>
        <v>0</v>
      </c>
      <c r="BJ540" s="17" t="s">
        <v>91</v>
      </c>
      <c r="BK540" s="154">
        <f>ROUND(I540*H540,2)</f>
        <v>0</v>
      </c>
      <c r="BL540" s="17" t="s">
        <v>932</v>
      </c>
      <c r="BM540" s="261" t="s">
        <v>956</v>
      </c>
    </row>
    <row r="541" spans="1:31" s="2" customFormat="1" ht="6.95" customHeight="1">
      <c r="A541" s="40"/>
      <c r="B541" s="68"/>
      <c r="C541" s="69"/>
      <c r="D541" s="69"/>
      <c r="E541" s="69"/>
      <c r="F541" s="69"/>
      <c r="G541" s="69"/>
      <c r="H541" s="69"/>
      <c r="I541" s="69"/>
      <c r="J541" s="69"/>
      <c r="K541" s="69"/>
      <c r="L541" s="43"/>
      <c r="M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</row>
  </sheetData>
  <sheetProtection password="CC35" sheet="1" objects="1" scenarios="1" formatColumns="0" formatRows="0" autoFilter="0"/>
  <autoFilter ref="C153:K54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6:F126"/>
    <mergeCell ref="D127:F127"/>
    <mergeCell ref="D128:F128"/>
    <mergeCell ref="D129:F129"/>
    <mergeCell ref="D130:F130"/>
    <mergeCell ref="E142:H142"/>
    <mergeCell ref="E144:H144"/>
    <mergeCell ref="E146:H14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s="1" customFormat="1" ht="12" customHeight="1">
      <c r="B8" s="20"/>
      <c r="D8" s="165" t="s">
        <v>127</v>
      </c>
      <c r="L8" s="20"/>
    </row>
    <row r="9" spans="1:31" s="2" customFormat="1" ht="16.5" customHeight="1">
      <c r="A9" s="40"/>
      <c r="B9" s="43"/>
      <c r="C9" s="40"/>
      <c r="D9" s="40"/>
      <c r="E9" s="166" t="s">
        <v>128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65" t="s">
        <v>129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3"/>
      <c r="C11" s="40"/>
      <c r="D11" s="40"/>
      <c r="E11" s="167" t="s">
        <v>957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3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3"/>
      <c r="C13" s="40"/>
      <c r="D13" s="165" t="s">
        <v>18</v>
      </c>
      <c r="E13" s="40"/>
      <c r="F13" s="143" t="s">
        <v>1</v>
      </c>
      <c r="G13" s="40"/>
      <c r="H13" s="40"/>
      <c r="I13" s="165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5" t="s">
        <v>22</v>
      </c>
      <c r="E14" s="40"/>
      <c r="F14" s="143" t="s">
        <v>958</v>
      </c>
      <c r="G14" s="40"/>
      <c r="H14" s="40"/>
      <c r="I14" s="165" t="s">
        <v>24</v>
      </c>
      <c r="J14" s="168" t="str">
        <f>'Rekapitulace stavby'!AN8</f>
        <v>26.1.2023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26</v>
      </c>
      <c r="E16" s="40"/>
      <c r="F16" s="40"/>
      <c r="G16" s="40"/>
      <c r="H16" s="40"/>
      <c r="I16" s="165" t="s">
        <v>27</v>
      </c>
      <c r="J16" s="143" t="s">
        <v>28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3"/>
      <c r="C17" s="40"/>
      <c r="D17" s="40"/>
      <c r="E17" s="143" t="s">
        <v>29</v>
      </c>
      <c r="F17" s="40"/>
      <c r="G17" s="40"/>
      <c r="H17" s="40"/>
      <c r="I17" s="165" t="s">
        <v>30</v>
      </c>
      <c r="J17" s="143" t="s">
        <v>31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3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3"/>
      <c r="C19" s="40"/>
      <c r="D19" s="165" t="s">
        <v>32</v>
      </c>
      <c r="E19" s="40"/>
      <c r="F19" s="40"/>
      <c r="G19" s="40"/>
      <c r="H19" s="40"/>
      <c r="I19" s="165" t="s">
        <v>27</v>
      </c>
      <c r="J19" s="33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3"/>
      <c r="C20" s="40"/>
      <c r="D20" s="40"/>
      <c r="E20" s="33" t="str">
        <f>'Rekapitulace stavby'!E14</f>
        <v>Vyplň údaj</v>
      </c>
      <c r="F20" s="143"/>
      <c r="G20" s="143"/>
      <c r="H20" s="143"/>
      <c r="I20" s="165" t="s">
        <v>30</v>
      </c>
      <c r="J20" s="33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3"/>
      <c r="C22" s="40"/>
      <c r="D22" s="165" t="s">
        <v>34</v>
      </c>
      <c r="E22" s="40"/>
      <c r="F22" s="40"/>
      <c r="G22" s="40"/>
      <c r="H22" s="40"/>
      <c r="I22" s="165" t="s">
        <v>27</v>
      </c>
      <c r="J22" s="143" t="s">
        <v>35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3"/>
      <c r="C23" s="40"/>
      <c r="D23" s="40"/>
      <c r="E23" s="143" t="s">
        <v>36</v>
      </c>
      <c r="F23" s="40"/>
      <c r="G23" s="40"/>
      <c r="H23" s="40"/>
      <c r="I23" s="165" t="s">
        <v>30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3"/>
      <c r="C25" s="40"/>
      <c r="D25" s="165" t="s">
        <v>38</v>
      </c>
      <c r="E25" s="40"/>
      <c r="F25" s="40"/>
      <c r="G25" s="40"/>
      <c r="H25" s="40"/>
      <c r="I25" s="165" t="s">
        <v>27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3"/>
      <c r="C26" s="40"/>
      <c r="D26" s="40"/>
      <c r="E26" s="143" t="s">
        <v>39</v>
      </c>
      <c r="F26" s="40"/>
      <c r="G26" s="40"/>
      <c r="H26" s="40"/>
      <c r="I26" s="165" t="s">
        <v>30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3"/>
      <c r="C28" s="40"/>
      <c r="D28" s="165" t="s">
        <v>40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9"/>
      <c r="B29" s="170"/>
      <c r="C29" s="169"/>
      <c r="D29" s="169"/>
      <c r="E29" s="171" t="s">
        <v>1</v>
      </c>
      <c r="F29" s="171"/>
      <c r="G29" s="171"/>
      <c r="H29" s="171"/>
      <c r="I29" s="169"/>
      <c r="J29" s="169"/>
      <c r="K29" s="169"/>
      <c r="L29" s="172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s="2" customFormat="1" ht="6.95" customHeight="1">
      <c r="A30" s="40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3"/>
      <c r="E31" s="173"/>
      <c r="F31" s="173"/>
      <c r="G31" s="173"/>
      <c r="H31" s="173"/>
      <c r="I31" s="173"/>
      <c r="J31" s="173"/>
      <c r="K31" s="173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143" t="s">
        <v>131</v>
      </c>
      <c r="E32" s="40"/>
      <c r="F32" s="40"/>
      <c r="G32" s="40"/>
      <c r="H32" s="40"/>
      <c r="I32" s="40"/>
      <c r="J32" s="174">
        <f>J98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5" t="s">
        <v>120</v>
      </c>
      <c r="E33" s="40"/>
      <c r="F33" s="40"/>
      <c r="G33" s="40"/>
      <c r="H33" s="40"/>
      <c r="I33" s="40"/>
      <c r="J33" s="174">
        <f>J110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3"/>
      <c r="C34" s="40"/>
      <c r="D34" s="176" t="s">
        <v>44</v>
      </c>
      <c r="E34" s="40"/>
      <c r="F34" s="40"/>
      <c r="G34" s="40"/>
      <c r="H34" s="40"/>
      <c r="I34" s="40"/>
      <c r="J34" s="177">
        <f>ROUND(J32+J33,2)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3"/>
      <c r="C35" s="40"/>
      <c r="D35" s="173"/>
      <c r="E35" s="173"/>
      <c r="F35" s="173"/>
      <c r="G35" s="173"/>
      <c r="H35" s="173"/>
      <c r="I35" s="173"/>
      <c r="J35" s="173"/>
      <c r="K35" s="173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40"/>
      <c r="F36" s="178" t="s">
        <v>46</v>
      </c>
      <c r="G36" s="40"/>
      <c r="H36" s="40"/>
      <c r="I36" s="178" t="s">
        <v>45</v>
      </c>
      <c r="J36" s="178" t="s">
        <v>47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3"/>
      <c r="C37" s="40"/>
      <c r="D37" s="179" t="s">
        <v>48</v>
      </c>
      <c r="E37" s="165" t="s">
        <v>49</v>
      </c>
      <c r="F37" s="180">
        <f>ROUND((SUM(BE110:BE117)+SUM(BE139:BE172)),2)</f>
        <v>0</v>
      </c>
      <c r="G37" s="40"/>
      <c r="H37" s="40"/>
      <c r="I37" s="181">
        <v>0.21</v>
      </c>
      <c r="J37" s="180">
        <f>ROUND(((SUM(BE110:BE117)+SUM(BE139:BE172))*I37),2)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165" t="s">
        <v>50</v>
      </c>
      <c r="F38" s="180">
        <f>ROUND((SUM(BF110:BF117)+SUM(BF139:BF172)),2)</f>
        <v>0</v>
      </c>
      <c r="G38" s="40"/>
      <c r="H38" s="40"/>
      <c r="I38" s="181">
        <v>0.15</v>
      </c>
      <c r="J38" s="180">
        <f>ROUND(((SUM(BF110:BF117)+SUM(BF139:BF172))*I38),2)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5" t="s">
        <v>51</v>
      </c>
      <c r="F39" s="180">
        <f>ROUND((SUM(BG110:BG117)+SUM(BG139:BG172)),2)</f>
        <v>0</v>
      </c>
      <c r="G39" s="40"/>
      <c r="H39" s="40"/>
      <c r="I39" s="181">
        <v>0.21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3"/>
      <c r="C40" s="40"/>
      <c r="D40" s="40"/>
      <c r="E40" s="165" t="s">
        <v>52</v>
      </c>
      <c r="F40" s="180">
        <f>ROUND((SUM(BH110:BH117)+SUM(BH139:BH172)),2)</f>
        <v>0</v>
      </c>
      <c r="G40" s="40"/>
      <c r="H40" s="40"/>
      <c r="I40" s="181">
        <v>0.15</v>
      </c>
      <c r="J40" s="180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53</v>
      </c>
      <c r="F41" s="180">
        <f>ROUND((SUM(BI110:BI117)+SUM(BI139:BI172)),2)</f>
        <v>0</v>
      </c>
      <c r="G41" s="40"/>
      <c r="H41" s="40"/>
      <c r="I41" s="181">
        <v>0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3"/>
      <c r="C43" s="182"/>
      <c r="D43" s="183" t="s">
        <v>54</v>
      </c>
      <c r="E43" s="184"/>
      <c r="F43" s="184"/>
      <c r="G43" s="185" t="s">
        <v>55</v>
      </c>
      <c r="H43" s="186" t="s">
        <v>56</v>
      </c>
      <c r="I43" s="184"/>
      <c r="J43" s="187">
        <f>SUM(J34:J41)</f>
        <v>0</v>
      </c>
      <c r="K43" s="188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40"/>
      <c r="B87" s="41"/>
      <c r="C87" s="42"/>
      <c r="D87" s="42"/>
      <c r="E87" s="200" t="s">
        <v>128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2" t="s">
        <v>129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ÚT - Ústřední vytápění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2" t="s">
        <v>22</v>
      </c>
      <c r="D91" s="42"/>
      <c r="E91" s="42"/>
      <c r="F91" s="27" t="str">
        <f>F14</f>
        <v xml:space="preserve"> </v>
      </c>
      <c r="G91" s="42"/>
      <c r="H91" s="42"/>
      <c r="I91" s="32" t="s">
        <v>24</v>
      </c>
      <c r="J91" s="81" t="str">
        <f>IF(J14="","",J14)</f>
        <v>26.1.2023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2" t="s">
        <v>26</v>
      </c>
      <c r="D93" s="42"/>
      <c r="E93" s="42"/>
      <c r="F93" s="27" t="str">
        <f>E17</f>
        <v>Statutární město Liberec, Nám. Dr.E.Beneše 1,46059</v>
      </c>
      <c r="G93" s="42"/>
      <c r="H93" s="42"/>
      <c r="I93" s="32" t="s">
        <v>34</v>
      </c>
      <c r="J93" s="36" t="str">
        <f>E23</f>
        <v>FS Vision, s.r.o., Liberec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2" t="s">
        <v>32</v>
      </c>
      <c r="D94" s="42"/>
      <c r="E94" s="42"/>
      <c r="F94" s="27" t="str">
        <f>IF(E20="","",E20)</f>
        <v>Vyplň údaj</v>
      </c>
      <c r="G94" s="42"/>
      <c r="H94" s="42"/>
      <c r="I94" s="32" t="s">
        <v>38</v>
      </c>
      <c r="J94" s="36" t="str">
        <f>E26</f>
        <v>Ing.Jaroslav Šíma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201" t="s">
        <v>133</v>
      </c>
      <c r="D96" s="159"/>
      <c r="E96" s="159"/>
      <c r="F96" s="159"/>
      <c r="G96" s="159"/>
      <c r="H96" s="159"/>
      <c r="I96" s="159"/>
      <c r="J96" s="202" t="s">
        <v>134</v>
      </c>
      <c r="K96" s="159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135</v>
      </c>
      <c r="D98" s="42"/>
      <c r="E98" s="42"/>
      <c r="F98" s="42"/>
      <c r="G98" s="42"/>
      <c r="H98" s="42"/>
      <c r="I98" s="42"/>
      <c r="J98" s="112">
        <f>J139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7" t="s">
        <v>136</v>
      </c>
    </row>
    <row r="99" spans="1:31" s="9" customFormat="1" ht="24.95" customHeight="1">
      <c r="A99" s="9"/>
      <c r="B99" s="204"/>
      <c r="C99" s="205"/>
      <c r="D99" s="206" t="s">
        <v>144</v>
      </c>
      <c r="E99" s="207"/>
      <c r="F99" s="207"/>
      <c r="G99" s="207"/>
      <c r="H99" s="207"/>
      <c r="I99" s="207"/>
      <c r="J99" s="208">
        <f>J140</f>
        <v>0</v>
      </c>
      <c r="K99" s="205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5"/>
      <c r="D100" s="211" t="s">
        <v>959</v>
      </c>
      <c r="E100" s="212"/>
      <c r="F100" s="212"/>
      <c r="G100" s="212"/>
      <c r="H100" s="212"/>
      <c r="I100" s="212"/>
      <c r="J100" s="213">
        <f>J141</f>
        <v>0</v>
      </c>
      <c r="K100" s="135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5"/>
      <c r="D101" s="211" t="s">
        <v>960</v>
      </c>
      <c r="E101" s="212"/>
      <c r="F101" s="212"/>
      <c r="G101" s="212"/>
      <c r="H101" s="212"/>
      <c r="I101" s="212"/>
      <c r="J101" s="213">
        <f>J144</f>
        <v>0</v>
      </c>
      <c r="K101" s="135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5"/>
      <c r="D102" s="211" t="s">
        <v>961</v>
      </c>
      <c r="E102" s="212"/>
      <c r="F102" s="212"/>
      <c r="G102" s="212"/>
      <c r="H102" s="212"/>
      <c r="I102" s="212"/>
      <c r="J102" s="213">
        <f>J150</f>
        <v>0</v>
      </c>
      <c r="K102" s="135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5"/>
      <c r="D103" s="211" t="s">
        <v>962</v>
      </c>
      <c r="E103" s="212"/>
      <c r="F103" s="212"/>
      <c r="G103" s="212"/>
      <c r="H103" s="212"/>
      <c r="I103" s="212"/>
      <c r="J103" s="213">
        <f>J157</f>
        <v>0</v>
      </c>
      <c r="K103" s="135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4"/>
      <c r="C104" s="205"/>
      <c r="D104" s="206" t="s">
        <v>155</v>
      </c>
      <c r="E104" s="207"/>
      <c r="F104" s="207"/>
      <c r="G104" s="207"/>
      <c r="H104" s="207"/>
      <c r="I104" s="207"/>
      <c r="J104" s="208">
        <f>J164</f>
        <v>0</v>
      </c>
      <c r="K104" s="205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5"/>
      <c r="D105" s="211" t="s">
        <v>963</v>
      </c>
      <c r="E105" s="212"/>
      <c r="F105" s="212"/>
      <c r="G105" s="212"/>
      <c r="H105" s="212"/>
      <c r="I105" s="212"/>
      <c r="J105" s="213">
        <f>J165</f>
        <v>0</v>
      </c>
      <c r="K105" s="135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5"/>
      <c r="D106" s="211" t="s">
        <v>964</v>
      </c>
      <c r="E106" s="212"/>
      <c r="F106" s="212"/>
      <c r="G106" s="212"/>
      <c r="H106" s="212"/>
      <c r="I106" s="212"/>
      <c r="J106" s="213">
        <f>J167</f>
        <v>0</v>
      </c>
      <c r="K106" s="135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5"/>
      <c r="D107" s="211" t="s">
        <v>965</v>
      </c>
      <c r="E107" s="212"/>
      <c r="F107" s="212"/>
      <c r="G107" s="212"/>
      <c r="H107" s="212"/>
      <c r="I107" s="212"/>
      <c r="J107" s="213">
        <f>J169</f>
        <v>0</v>
      </c>
      <c r="K107" s="135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9.25" customHeight="1">
      <c r="A110" s="40"/>
      <c r="B110" s="41"/>
      <c r="C110" s="203" t="s">
        <v>161</v>
      </c>
      <c r="D110" s="42"/>
      <c r="E110" s="42"/>
      <c r="F110" s="42"/>
      <c r="G110" s="42"/>
      <c r="H110" s="42"/>
      <c r="I110" s="42"/>
      <c r="J110" s="215">
        <f>ROUND(J111+J112+J113+J114+J115+J116,2)</f>
        <v>0</v>
      </c>
      <c r="K110" s="42"/>
      <c r="L110" s="65"/>
      <c r="N110" s="216" t="s">
        <v>48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65" s="2" customFormat="1" ht="18" customHeight="1">
      <c r="A111" s="40"/>
      <c r="B111" s="41"/>
      <c r="C111" s="42"/>
      <c r="D111" s="155" t="s">
        <v>162</v>
      </c>
      <c r="E111" s="150"/>
      <c r="F111" s="150"/>
      <c r="G111" s="42"/>
      <c r="H111" s="42"/>
      <c r="I111" s="42"/>
      <c r="J111" s="151">
        <v>0</v>
      </c>
      <c r="K111" s="42"/>
      <c r="L111" s="217"/>
      <c r="M111" s="218"/>
      <c r="N111" s="219" t="s">
        <v>50</v>
      </c>
      <c r="O111" s="218"/>
      <c r="P111" s="218"/>
      <c r="Q111" s="218"/>
      <c r="R111" s="218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1" t="s">
        <v>163</v>
      </c>
      <c r="AZ111" s="218"/>
      <c r="BA111" s="218"/>
      <c r="BB111" s="218"/>
      <c r="BC111" s="218"/>
      <c r="BD111" s="218"/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21" t="s">
        <v>93</v>
      </c>
      <c r="BK111" s="218"/>
      <c r="BL111" s="218"/>
      <c r="BM111" s="218"/>
    </row>
    <row r="112" spans="1:65" s="2" customFormat="1" ht="18" customHeight="1">
      <c r="A112" s="40"/>
      <c r="B112" s="41"/>
      <c r="C112" s="42"/>
      <c r="D112" s="155" t="s">
        <v>164</v>
      </c>
      <c r="E112" s="150"/>
      <c r="F112" s="150"/>
      <c r="G112" s="42"/>
      <c r="H112" s="42"/>
      <c r="I112" s="42"/>
      <c r="J112" s="151">
        <v>0</v>
      </c>
      <c r="K112" s="42"/>
      <c r="L112" s="217"/>
      <c r="M112" s="218"/>
      <c r="N112" s="219" t="s">
        <v>50</v>
      </c>
      <c r="O112" s="218"/>
      <c r="P112" s="218"/>
      <c r="Q112" s="218"/>
      <c r="R112" s="218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21" t="s">
        <v>163</v>
      </c>
      <c r="AZ112" s="218"/>
      <c r="BA112" s="218"/>
      <c r="BB112" s="218"/>
      <c r="BC112" s="218"/>
      <c r="BD112" s="218"/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221" t="s">
        <v>93</v>
      </c>
      <c r="BK112" s="218"/>
      <c r="BL112" s="218"/>
      <c r="BM112" s="218"/>
    </row>
    <row r="113" spans="1:65" s="2" customFormat="1" ht="18" customHeight="1">
      <c r="A113" s="40"/>
      <c r="B113" s="41"/>
      <c r="C113" s="42"/>
      <c r="D113" s="155" t="s">
        <v>165</v>
      </c>
      <c r="E113" s="150"/>
      <c r="F113" s="150"/>
      <c r="G113" s="42"/>
      <c r="H113" s="42"/>
      <c r="I113" s="42"/>
      <c r="J113" s="151">
        <v>0</v>
      </c>
      <c r="K113" s="42"/>
      <c r="L113" s="217"/>
      <c r="M113" s="218"/>
      <c r="N113" s="219" t="s">
        <v>50</v>
      </c>
      <c r="O113" s="218"/>
      <c r="P113" s="218"/>
      <c r="Q113" s="218"/>
      <c r="R113" s="218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21" t="s">
        <v>163</v>
      </c>
      <c r="AZ113" s="218"/>
      <c r="BA113" s="218"/>
      <c r="BB113" s="218"/>
      <c r="BC113" s="218"/>
      <c r="BD113" s="218"/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21" t="s">
        <v>93</v>
      </c>
      <c r="BK113" s="218"/>
      <c r="BL113" s="218"/>
      <c r="BM113" s="218"/>
    </row>
    <row r="114" spans="1:65" s="2" customFormat="1" ht="18" customHeight="1">
      <c r="A114" s="40"/>
      <c r="B114" s="41"/>
      <c r="C114" s="42"/>
      <c r="D114" s="155" t="s">
        <v>166</v>
      </c>
      <c r="E114" s="150"/>
      <c r="F114" s="150"/>
      <c r="G114" s="42"/>
      <c r="H114" s="42"/>
      <c r="I114" s="42"/>
      <c r="J114" s="151">
        <v>0</v>
      </c>
      <c r="K114" s="42"/>
      <c r="L114" s="217"/>
      <c r="M114" s="218"/>
      <c r="N114" s="219" t="s">
        <v>50</v>
      </c>
      <c r="O114" s="218"/>
      <c r="P114" s="218"/>
      <c r="Q114" s="218"/>
      <c r="R114" s="218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21" t="s">
        <v>163</v>
      </c>
      <c r="AZ114" s="218"/>
      <c r="BA114" s="218"/>
      <c r="BB114" s="218"/>
      <c r="BC114" s="218"/>
      <c r="BD114" s="218"/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221" t="s">
        <v>93</v>
      </c>
      <c r="BK114" s="218"/>
      <c r="BL114" s="218"/>
      <c r="BM114" s="218"/>
    </row>
    <row r="115" spans="1:65" s="2" customFormat="1" ht="18" customHeight="1">
      <c r="A115" s="40"/>
      <c r="B115" s="41"/>
      <c r="C115" s="42"/>
      <c r="D115" s="155" t="s">
        <v>167</v>
      </c>
      <c r="E115" s="150"/>
      <c r="F115" s="150"/>
      <c r="G115" s="42"/>
      <c r="H115" s="42"/>
      <c r="I115" s="42"/>
      <c r="J115" s="151">
        <v>0</v>
      </c>
      <c r="K115" s="42"/>
      <c r="L115" s="217"/>
      <c r="M115" s="218"/>
      <c r="N115" s="219" t="s">
        <v>50</v>
      </c>
      <c r="O115" s="218"/>
      <c r="P115" s="218"/>
      <c r="Q115" s="218"/>
      <c r="R115" s="218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21" t="s">
        <v>163</v>
      </c>
      <c r="AZ115" s="218"/>
      <c r="BA115" s="218"/>
      <c r="BB115" s="218"/>
      <c r="BC115" s="218"/>
      <c r="BD115" s="218"/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21" t="s">
        <v>93</v>
      </c>
      <c r="BK115" s="218"/>
      <c r="BL115" s="218"/>
      <c r="BM115" s="218"/>
    </row>
    <row r="116" spans="1:65" s="2" customFormat="1" ht="18" customHeight="1">
      <c r="A116" s="40"/>
      <c r="B116" s="41"/>
      <c r="C116" s="42"/>
      <c r="D116" s="150" t="s">
        <v>168</v>
      </c>
      <c r="E116" s="42"/>
      <c r="F116" s="42"/>
      <c r="G116" s="42"/>
      <c r="H116" s="42"/>
      <c r="I116" s="42"/>
      <c r="J116" s="151">
        <f>ROUND(J32*T116,2)</f>
        <v>0</v>
      </c>
      <c r="K116" s="42"/>
      <c r="L116" s="217"/>
      <c r="M116" s="218"/>
      <c r="N116" s="219" t="s">
        <v>50</v>
      </c>
      <c r="O116" s="218"/>
      <c r="P116" s="218"/>
      <c r="Q116" s="218"/>
      <c r="R116" s="218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21" t="s">
        <v>169</v>
      </c>
      <c r="AZ116" s="218"/>
      <c r="BA116" s="218"/>
      <c r="BB116" s="218"/>
      <c r="BC116" s="218"/>
      <c r="BD116" s="218"/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221" t="s">
        <v>93</v>
      </c>
      <c r="BK116" s="218"/>
      <c r="BL116" s="218"/>
      <c r="BM116" s="218"/>
    </row>
    <row r="117" spans="1:31" s="2" customFormat="1" ht="12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9.25" customHeight="1">
      <c r="A118" s="40"/>
      <c r="B118" s="41"/>
      <c r="C118" s="158" t="s">
        <v>125</v>
      </c>
      <c r="D118" s="159"/>
      <c r="E118" s="159"/>
      <c r="F118" s="159"/>
      <c r="G118" s="159"/>
      <c r="H118" s="159"/>
      <c r="I118" s="159"/>
      <c r="J118" s="160">
        <f>ROUND(J98+J110,2)</f>
        <v>0</v>
      </c>
      <c r="K118" s="159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3" spans="1:31" s="2" customFormat="1" ht="6.95" customHeight="1">
      <c r="A123" s="40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4.95" customHeight="1">
      <c r="A124" s="40"/>
      <c r="B124" s="41"/>
      <c r="C124" s="23" t="s">
        <v>170</v>
      </c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16</v>
      </c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26.25" customHeight="1">
      <c r="A127" s="40"/>
      <c r="B127" s="41"/>
      <c r="C127" s="42"/>
      <c r="D127" s="42"/>
      <c r="E127" s="200" t="str">
        <f>E7</f>
        <v>Energetické úspory objekt ZŠ Orlí v Liberci, č.p.140 - REVIZE R1 - 01/2023</v>
      </c>
      <c r="F127" s="32"/>
      <c r="G127" s="32"/>
      <c r="H127" s="3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2:12" s="1" customFormat="1" ht="12" customHeight="1">
      <c r="B128" s="21"/>
      <c r="C128" s="32" t="s">
        <v>127</v>
      </c>
      <c r="D128" s="22"/>
      <c r="E128" s="22"/>
      <c r="F128" s="22"/>
      <c r="G128" s="22"/>
      <c r="H128" s="22"/>
      <c r="I128" s="22"/>
      <c r="J128" s="22"/>
      <c r="K128" s="22"/>
      <c r="L128" s="20"/>
    </row>
    <row r="129" spans="1:31" s="2" customFormat="1" ht="16.5" customHeight="1">
      <c r="A129" s="40"/>
      <c r="B129" s="41"/>
      <c r="C129" s="42"/>
      <c r="D129" s="42"/>
      <c r="E129" s="200" t="s">
        <v>128</v>
      </c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2" customHeight="1">
      <c r="A130" s="40"/>
      <c r="B130" s="41"/>
      <c r="C130" s="32" t="s">
        <v>129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6.5" customHeight="1">
      <c r="A131" s="40"/>
      <c r="B131" s="41"/>
      <c r="C131" s="42"/>
      <c r="D131" s="42"/>
      <c r="E131" s="78" t="str">
        <f>E11</f>
        <v>ÚT - Ústřední vytápění</v>
      </c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2" t="s">
        <v>22</v>
      </c>
      <c r="D133" s="42"/>
      <c r="E133" s="42"/>
      <c r="F133" s="27" t="str">
        <f>F14</f>
        <v xml:space="preserve"> </v>
      </c>
      <c r="G133" s="42"/>
      <c r="H133" s="42"/>
      <c r="I133" s="32" t="s">
        <v>24</v>
      </c>
      <c r="J133" s="81" t="str">
        <f>IF(J14="","",J14)</f>
        <v>26.1.2023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6.95" customHeight="1">
      <c r="A134" s="40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25.65" customHeight="1">
      <c r="A135" s="40"/>
      <c r="B135" s="41"/>
      <c r="C135" s="32" t="s">
        <v>26</v>
      </c>
      <c r="D135" s="42"/>
      <c r="E135" s="42"/>
      <c r="F135" s="27" t="str">
        <f>E17</f>
        <v>Statutární město Liberec, Nám. Dr.E.Beneše 1,46059</v>
      </c>
      <c r="G135" s="42"/>
      <c r="H135" s="42"/>
      <c r="I135" s="32" t="s">
        <v>34</v>
      </c>
      <c r="J135" s="36" t="str">
        <f>E23</f>
        <v>FS Vision, s.r.o., Liberec</v>
      </c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5.15" customHeight="1">
      <c r="A136" s="40"/>
      <c r="B136" s="41"/>
      <c r="C136" s="32" t="s">
        <v>32</v>
      </c>
      <c r="D136" s="42"/>
      <c r="E136" s="42"/>
      <c r="F136" s="27" t="str">
        <f>IF(E20="","",E20)</f>
        <v>Vyplň údaj</v>
      </c>
      <c r="G136" s="42"/>
      <c r="H136" s="42"/>
      <c r="I136" s="32" t="s">
        <v>38</v>
      </c>
      <c r="J136" s="36" t="str">
        <f>E26</f>
        <v>Ing.Jaroslav Šíma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0.3" customHeight="1">
      <c r="A137" s="40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11" customFormat="1" ht="29.25" customHeight="1">
      <c r="A138" s="223"/>
      <c r="B138" s="224"/>
      <c r="C138" s="225" t="s">
        <v>171</v>
      </c>
      <c r="D138" s="226" t="s">
        <v>69</v>
      </c>
      <c r="E138" s="226" t="s">
        <v>65</v>
      </c>
      <c r="F138" s="226" t="s">
        <v>66</v>
      </c>
      <c r="G138" s="226" t="s">
        <v>172</v>
      </c>
      <c r="H138" s="226" t="s">
        <v>173</v>
      </c>
      <c r="I138" s="226" t="s">
        <v>174</v>
      </c>
      <c r="J138" s="226" t="s">
        <v>134</v>
      </c>
      <c r="K138" s="227" t="s">
        <v>175</v>
      </c>
      <c r="L138" s="228"/>
      <c r="M138" s="102" t="s">
        <v>1</v>
      </c>
      <c r="N138" s="103" t="s">
        <v>48</v>
      </c>
      <c r="O138" s="103" t="s">
        <v>176</v>
      </c>
      <c r="P138" s="103" t="s">
        <v>177</v>
      </c>
      <c r="Q138" s="103" t="s">
        <v>178</v>
      </c>
      <c r="R138" s="103" t="s">
        <v>179</v>
      </c>
      <c r="S138" s="103" t="s">
        <v>180</v>
      </c>
      <c r="T138" s="104" t="s">
        <v>181</v>
      </c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</row>
    <row r="139" spans="1:63" s="2" customFormat="1" ht="22.8" customHeight="1">
      <c r="A139" s="40"/>
      <c r="B139" s="41"/>
      <c r="C139" s="109" t="s">
        <v>182</v>
      </c>
      <c r="D139" s="42"/>
      <c r="E139" s="42"/>
      <c r="F139" s="42"/>
      <c r="G139" s="42"/>
      <c r="H139" s="42"/>
      <c r="I139" s="42"/>
      <c r="J139" s="229">
        <f>BK139</f>
        <v>0</v>
      </c>
      <c r="K139" s="42"/>
      <c r="L139" s="43"/>
      <c r="M139" s="105"/>
      <c r="N139" s="230"/>
      <c r="O139" s="106"/>
      <c r="P139" s="231">
        <f>P140+P164</f>
        <v>0</v>
      </c>
      <c r="Q139" s="106"/>
      <c r="R139" s="231">
        <f>R140+R164</f>
        <v>0</v>
      </c>
      <c r="S139" s="106"/>
      <c r="T139" s="232">
        <f>T140+T164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7" t="s">
        <v>83</v>
      </c>
      <c r="AU139" s="17" t="s">
        <v>136</v>
      </c>
      <c r="BK139" s="233">
        <f>BK140+BK164</f>
        <v>0</v>
      </c>
    </row>
    <row r="140" spans="1:63" s="12" customFormat="1" ht="25.9" customHeight="1">
      <c r="A140" s="12"/>
      <c r="B140" s="234"/>
      <c r="C140" s="235"/>
      <c r="D140" s="236" t="s">
        <v>83</v>
      </c>
      <c r="E140" s="237" t="s">
        <v>451</v>
      </c>
      <c r="F140" s="237" t="s">
        <v>452</v>
      </c>
      <c r="G140" s="235"/>
      <c r="H140" s="235"/>
      <c r="I140" s="238"/>
      <c r="J140" s="239">
        <f>BK140</f>
        <v>0</v>
      </c>
      <c r="K140" s="235"/>
      <c r="L140" s="240"/>
      <c r="M140" s="241"/>
      <c r="N140" s="242"/>
      <c r="O140" s="242"/>
      <c r="P140" s="243">
        <f>P141+P144+P150+P157</f>
        <v>0</v>
      </c>
      <c r="Q140" s="242"/>
      <c r="R140" s="243">
        <f>R141+R144+R150+R157</f>
        <v>0</v>
      </c>
      <c r="S140" s="242"/>
      <c r="T140" s="244">
        <f>T141+T144+T150+T157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5" t="s">
        <v>93</v>
      </c>
      <c r="AT140" s="246" t="s">
        <v>83</v>
      </c>
      <c r="AU140" s="246" t="s">
        <v>84</v>
      </c>
      <c r="AY140" s="245" t="s">
        <v>185</v>
      </c>
      <c r="BK140" s="247">
        <f>BK141+BK144+BK150+BK157</f>
        <v>0</v>
      </c>
    </row>
    <row r="141" spans="1:63" s="12" customFormat="1" ht="22.8" customHeight="1">
      <c r="A141" s="12"/>
      <c r="B141" s="234"/>
      <c r="C141" s="235"/>
      <c r="D141" s="236" t="s">
        <v>83</v>
      </c>
      <c r="E141" s="248" t="s">
        <v>966</v>
      </c>
      <c r="F141" s="248" t="s">
        <v>967</v>
      </c>
      <c r="G141" s="235"/>
      <c r="H141" s="235"/>
      <c r="I141" s="238"/>
      <c r="J141" s="249">
        <f>BK141</f>
        <v>0</v>
      </c>
      <c r="K141" s="235"/>
      <c r="L141" s="240"/>
      <c r="M141" s="241"/>
      <c r="N141" s="242"/>
      <c r="O141" s="242"/>
      <c r="P141" s="243">
        <f>SUM(P142:P143)</f>
        <v>0</v>
      </c>
      <c r="Q141" s="242"/>
      <c r="R141" s="243">
        <f>SUM(R142:R143)</f>
        <v>0</v>
      </c>
      <c r="S141" s="242"/>
      <c r="T141" s="244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5" t="s">
        <v>93</v>
      </c>
      <c r="AT141" s="246" t="s">
        <v>83</v>
      </c>
      <c r="AU141" s="246" t="s">
        <v>91</v>
      </c>
      <c r="AY141" s="245" t="s">
        <v>185</v>
      </c>
      <c r="BK141" s="247">
        <f>SUM(BK142:BK143)</f>
        <v>0</v>
      </c>
    </row>
    <row r="142" spans="1:65" s="2" customFormat="1" ht="55.5" customHeight="1">
      <c r="A142" s="40"/>
      <c r="B142" s="41"/>
      <c r="C142" s="250" t="s">
        <v>91</v>
      </c>
      <c r="D142" s="250" t="s">
        <v>187</v>
      </c>
      <c r="E142" s="251" t="s">
        <v>968</v>
      </c>
      <c r="F142" s="252" t="s">
        <v>969</v>
      </c>
      <c r="G142" s="253" t="s">
        <v>276</v>
      </c>
      <c r="H142" s="254">
        <v>20</v>
      </c>
      <c r="I142" s="255"/>
      <c r="J142" s="256">
        <f>ROUND(I142*H142,2)</f>
        <v>0</v>
      </c>
      <c r="K142" s="252" t="s">
        <v>191</v>
      </c>
      <c r="L142" s="43"/>
      <c r="M142" s="257" t="s">
        <v>1</v>
      </c>
      <c r="N142" s="258" t="s">
        <v>49</v>
      </c>
      <c r="O142" s="93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1" t="s">
        <v>268</v>
      </c>
      <c r="AT142" s="261" t="s">
        <v>187</v>
      </c>
      <c r="AU142" s="261" t="s">
        <v>93</v>
      </c>
      <c r="AY142" s="17" t="s">
        <v>185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7" t="s">
        <v>91</v>
      </c>
      <c r="BK142" s="154">
        <f>ROUND(I142*H142,2)</f>
        <v>0</v>
      </c>
      <c r="BL142" s="17" t="s">
        <v>268</v>
      </c>
      <c r="BM142" s="261" t="s">
        <v>970</v>
      </c>
    </row>
    <row r="143" spans="1:65" s="2" customFormat="1" ht="37.8" customHeight="1">
      <c r="A143" s="40"/>
      <c r="B143" s="41"/>
      <c r="C143" s="250" t="s">
        <v>93</v>
      </c>
      <c r="D143" s="250" t="s">
        <v>187</v>
      </c>
      <c r="E143" s="251" t="s">
        <v>971</v>
      </c>
      <c r="F143" s="252" t="s">
        <v>972</v>
      </c>
      <c r="G143" s="253" t="s">
        <v>973</v>
      </c>
      <c r="H143" s="311"/>
      <c r="I143" s="255"/>
      <c r="J143" s="256">
        <f>ROUND(I143*H143,2)</f>
        <v>0</v>
      </c>
      <c r="K143" s="252" t="s">
        <v>191</v>
      </c>
      <c r="L143" s="43"/>
      <c r="M143" s="257" t="s">
        <v>1</v>
      </c>
      <c r="N143" s="258" t="s">
        <v>49</v>
      </c>
      <c r="O143" s="93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61" t="s">
        <v>268</v>
      </c>
      <c r="AT143" s="261" t="s">
        <v>187</v>
      </c>
      <c r="AU143" s="261" t="s">
        <v>93</v>
      </c>
      <c r="AY143" s="17" t="s">
        <v>185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91</v>
      </c>
      <c r="BK143" s="154">
        <f>ROUND(I143*H143,2)</f>
        <v>0</v>
      </c>
      <c r="BL143" s="17" t="s">
        <v>268</v>
      </c>
      <c r="BM143" s="261" t="s">
        <v>974</v>
      </c>
    </row>
    <row r="144" spans="1:63" s="12" customFormat="1" ht="22.8" customHeight="1">
      <c r="A144" s="12"/>
      <c r="B144" s="234"/>
      <c r="C144" s="235"/>
      <c r="D144" s="236" t="s">
        <v>83</v>
      </c>
      <c r="E144" s="248" t="s">
        <v>975</v>
      </c>
      <c r="F144" s="248" t="s">
        <v>976</v>
      </c>
      <c r="G144" s="235"/>
      <c r="H144" s="235"/>
      <c r="I144" s="238"/>
      <c r="J144" s="249">
        <f>BK144</f>
        <v>0</v>
      </c>
      <c r="K144" s="235"/>
      <c r="L144" s="240"/>
      <c r="M144" s="241"/>
      <c r="N144" s="242"/>
      <c r="O144" s="242"/>
      <c r="P144" s="243">
        <f>SUM(P145:P149)</f>
        <v>0</v>
      </c>
      <c r="Q144" s="242"/>
      <c r="R144" s="243">
        <f>SUM(R145:R149)</f>
        <v>0</v>
      </c>
      <c r="S144" s="242"/>
      <c r="T144" s="244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5" t="s">
        <v>93</v>
      </c>
      <c r="AT144" s="246" t="s">
        <v>83</v>
      </c>
      <c r="AU144" s="246" t="s">
        <v>91</v>
      </c>
      <c r="AY144" s="245" t="s">
        <v>185</v>
      </c>
      <c r="BK144" s="247">
        <f>SUM(BK145:BK149)</f>
        <v>0</v>
      </c>
    </row>
    <row r="145" spans="1:65" s="2" customFormat="1" ht="24.15" customHeight="1">
      <c r="A145" s="40"/>
      <c r="B145" s="41"/>
      <c r="C145" s="250" t="s">
        <v>109</v>
      </c>
      <c r="D145" s="250" t="s">
        <v>187</v>
      </c>
      <c r="E145" s="251" t="s">
        <v>977</v>
      </c>
      <c r="F145" s="252" t="s">
        <v>978</v>
      </c>
      <c r="G145" s="253" t="s">
        <v>276</v>
      </c>
      <c r="H145" s="254">
        <v>20</v>
      </c>
      <c r="I145" s="255"/>
      <c r="J145" s="256">
        <f>ROUND(I145*H145,2)</f>
        <v>0</v>
      </c>
      <c r="K145" s="252" t="s">
        <v>191</v>
      </c>
      <c r="L145" s="43"/>
      <c r="M145" s="257" t="s">
        <v>1</v>
      </c>
      <c r="N145" s="258" t="s">
        <v>49</v>
      </c>
      <c r="O145" s="93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61" t="s">
        <v>268</v>
      </c>
      <c r="AT145" s="261" t="s">
        <v>187</v>
      </c>
      <c r="AU145" s="261" t="s">
        <v>93</v>
      </c>
      <c r="AY145" s="17" t="s">
        <v>185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91</v>
      </c>
      <c r="BK145" s="154">
        <f>ROUND(I145*H145,2)</f>
        <v>0</v>
      </c>
      <c r="BL145" s="17" t="s">
        <v>268</v>
      </c>
      <c r="BM145" s="261" t="s">
        <v>979</v>
      </c>
    </row>
    <row r="146" spans="1:65" s="2" customFormat="1" ht="24.15" customHeight="1">
      <c r="A146" s="40"/>
      <c r="B146" s="41"/>
      <c r="C146" s="250" t="s">
        <v>192</v>
      </c>
      <c r="D146" s="250" t="s">
        <v>187</v>
      </c>
      <c r="E146" s="251" t="s">
        <v>980</v>
      </c>
      <c r="F146" s="252" t="s">
        <v>981</v>
      </c>
      <c r="G146" s="253" t="s">
        <v>276</v>
      </c>
      <c r="H146" s="254">
        <v>30</v>
      </c>
      <c r="I146" s="255"/>
      <c r="J146" s="256">
        <f>ROUND(I146*H146,2)</f>
        <v>0</v>
      </c>
      <c r="K146" s="252" t="s">
        <v>191</v>
      </c>
      <c r="L146" s="43"/>
      <c r="M146" s="257" t="s">
        <v>1</v>
      </c>
      <c r="N146" s="258" t="s">
        <v>49</v>
      </c>
      <c r="O146" s="93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1" t="s">
        <v>268</v>
      </c>
      <c r="AT146" s="261" t="s">
        <v>187</v>
      </c>
      <c r="AU146" s="261" t="s">
        <v>93</v>
      </c>
      <c r="AY146" s="17" t="s">
        <v>185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91</v>
      </c>
      <c r="BK146" s="154">
        <f>ROUND(I146*H146,2)</f>
        <v>0</v>
      </c>
      <c r="BL146" s="17" t="s">
        <v>268</v>
      </c>
      <c r="BM146" s="261" t="s">
        <v>982</v>
      </c>
    </row>
    <row r="147" spans="1:65" s="2" customFormat="1" ht="24.15" customHeight="1">
      <c r="A147" s="40"/>
      <c r="B147" s="41"/>
      <c r="C147" s="250" t="s">
        <v>210</v>
      </c>
      <c r="D147" s="250" t="s">
        <v>187</v>
      </c>
      <c r="E147" s="251" t="s">
        <v>983</v>
      </c>
      <c r="F147" s="252" t="s">
        <v>984</v>
      </c>
      <c r="G147" s="253" t="s">
        <v>276</v>
      </c>
      <c r="H147" s="254">
        <v>30</v>
      </c>
      <c r="I147" s="255"/>
      <c r="J147" s="256">
        <f>ROUND(I147*H147,2)</f>
        <v>0</v>
      </c>
      <c r="K147" s="252" t="s">
        <v>191</v>
      </c>
      <c r="L147" s="43"/>
      <c r="M147" s="257" t="s">
        <v>1</v>
      </c>
      <c r="N147" s="258" t="s">
        <v>49</v>
      </c>
      <c r="O147" s="93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1" t="s">
        <v>268</v>
      </c>
      <c r="AT147" s="261" t="s">
        <v>187</v>
      </c>
      <c r="AU147" s="261" t="s">
        <v>93</v>
      </c>
      <c r="AY147" s="17" t="s">
        <v>185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91</v>
      </c>
      <c r="BK147" s="154">
        <f>ROUND(I147*H147,2)</f>
        <v>0</v>
      </c>
      <c r="BL147" s="17" t="s">
        <v>268</v>
      </c>
      <c r="BM147" s="261" t="s">
        <v>985</v>
      </c>
    </row>
    <row r="148" spans="1:65" s="2" customFormat="1" ht="37.8" customHeight="1">
      <c r="A148" s="40"/>
      <c r="B148" s="41"/>
      <c r="C148" s="250" t="s">
        <v>216</v>
      </c>
      <c r="D148" s="250" t="s">
        <v>187</v>
      </c>
      <c r="E148" s="251" t="s">
        <v>986</v>
      </c>
      <c r="F148" s="252" t="s">
        <v>987</v>
      </c>
      <c r="G148" s="253" t="s">
        <v>198</v>
      </c>
      <c r="H148" s="254">
        <v>0.064</v>
      </c>
      <c r="I148" s="255"/>
      <c r="J148" s="256">
        <f>ROUND(I148*H148,2)</f>
        <v>0</v>
      </c>
      <c r="K148" s="252" t="s">
        <v>191</v>
      </c>
      <c r="L148" s="43"/>
      <c r="M148" s="257" t="s">
        <v>1</v>
      </c>
      <c r="N148" s="258" t="s">
        <v>49</v>
      </c>
      <c r="O148" s="93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1" t="s">
        <v>268</v>
      </c>
      <c r="AT148" s="261" t="s">
        <v>187</v>
      </c>
      <c r="AU148" s="261" t="s">
        <v>93</v>
      </c>
      <c r="AY148" s="17" t="s">
        <v>185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91</v>
      </c>
      <c r="BK148" s="154">
        <f>ROUND(I148*H148,2)</f>
        <v>0</v>
      </c>
      <c r="BL148" s="17" t="s">
        <v>268</v>
      </c>
      <c r="BM148" s="261" t="s">
        <v>988</v>
      </c>
    </row>
    <row r="149" spans="1:65" s="2" customFormat="1" ht="37.8" customHeight="1">
      <c r="A149" s="40"/>
      <c r="B149" s="41"/>
      <c r="C149" s="250" t="s">
        <v>222</v>
      </c>
      <c r="D149" s="250" t="s">
        <v>187</v>
      </c>
      <c r="E149" s="251" t="s">
        <v>989</v>
      </c>
      <c r="F149" s="252" t="s">
        <v>990</v>
      </c>
      <c r="G149" s="253" t="s">
        <v>973</v>
      </c>
      <c r="H149" s="311"/>
      <c r="I149" s="255"/>
      <c r="J149" s="256">
        <f>ROUND(I149*H149,2)</f>
        <v>0</v>
      </c>
      <c r="K149" s="252" t="s">
        <v>191</v>
      </c>
      <c r="L149" s="43"/>
      <c r="M149" s="257" t="s">
        <v>1</v>
      </c>
      <c r="N149" s="258" t="s">
        <v>49</v>
      </c>
      <c r="O149" s="93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1" t="s">
        <v>268</v>
      </c>
      <c r="AT149" s="261" t="s">
        <v>187</v>
      </c>
      <c r="AU149" s="261" t="s">
        <v>93</v>
      </c>
      <c r="AY149" s="17" t="s">
        <v>185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91</v>
      </c>
      <c r="BK149" s="154">
        <f>ROUND(I149*H149,2)</f>
        <v>0</v>
      </c>
      <c r="BL149" s="17" t="s">
        <v>268</v>
      </c>
      <c r="BM149" s="261" t="s">
        <v>991</v>
      </c>
    </row>
    <row r="150" spans="1:63" s="12" customFormat="1" ht="22.8" customHeight="1">
      <c r="A150" s="12"/>
      <c r="B150" s="234"/>
      <c r="C150" s="235"/>
      <c r="D150" s="236" t="s">
        <v>83</v>
      </c>
      <c r="E150" s="248" t="s">
        <v>992</v>
      </c>
      <c r="F150" s="248" t="s">
        <v>993</v>
      </c>
      <c r="G150" s="235"/>
      <c r="H150" s="235"/>
      <c r="I150" s="238"/>
      <c r="J150" s="249">
        <f>BK150</f>
        <v>0</v>
      </c>
      <c r="K150" s="235"/>
      <c r="L150" s="240"/>
      <c r="M150" s="241"/>
      <c r="N150" s="242"/>
      <c r="O150" s="242"/>
      <c r="P150" s="243">
        <f>SUM(P151:P156)</f>
        <v>0</v>
      </c>
      <c r="Q150" s="242"/>
      <c r="R150" s="243">
        <f>SUM(R151:R156)</f>
        <v>0</v>
      </c>
      <c r="S150" s="242"/>
      <c r="T150" s="244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5" t="s">
        <v>93</v>
      </c>
      <c r="AT150" s="246" t="s">
        <v>83</v>
      </c>
      <c r="AU150" s="246" t="s">
        <v>91</v>
      </c>
      <c r="AY150" s="245" t="s">
        <v>185</v>
      </c>
      <c r="BK150" s="247">
        <f>SUM(BK151:BK156)</f>
        <v>0</v>
      </c>
    </row>
    <row r="151" spans="1:65" s="2" customFormat="1" ht="24.15" customHeight="1">
      <c r="A151" s="40"/>
      <c r="B151" s="41"/>
      <c r="C151" s="250" t="s">
        <v>229</v>
      </c>
      <c r="D151" s="250" t="s">
        <v>187</v>
      </c>
      <c r="E151" s="251" t="s">
        <v>994</v>
      </c>
      <c r="F151" s="252" t="s">
        <v>995</v>
      </c>
      <c r="G151" s="253" t="s">
        <v>225</v>
      </c>
      <c r="H151" s="254">
        <v>4</v>
      </c>
      <c r="I151" s="255"/>
      <c r="J151" s="256">
        <f>ROUND(I151*H151,2)</f>
        <v>0</v>
      </c>
      <c r="K151" s="252" t="s">
        <v>191</v>
      </c>
      <c r="L151" s="43"/>
      <c r="M151" s="257" t="s">
        <v>1</v>
      </c>
      <c r="N151" s="258" t="s">
        <v>49</v>
      </c>
      <c r="O151" s="93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1" t="s">
        <v>268</v>
      </c>
      <c r="AT151" s="261" t="s">
        <v>187</v>
      </c>
      <c r="AU151" s="261" t="s">
        <v>93</v>
      </c>
      <c r="AY151" s="17" t="s">
        <v>185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91</v>
      </c>
      <c r="BK151" s="154">
        <f>ROUND(I151*H151,2)</f>
        <v>0</v>
      </c>
      <c r="BL151" s="17" t="s">
        <v>268</v>
      </c>
      <c r="BM151" s="261" t="s">
        <v>996</v>
      </c>
    </row>
    <row r="152" spans="1:65" s="2" customFormat="1" ht="24.15" customHeight="1">
      <c r="A152" s="40"/>
      <c r="B152" s="41"/>
      <c r="C152" s="250" t="s">
        <v>234</v>
      </c>
      <c r="D152" s="250" t="s">
        <v>187</v>
      </c>
      <c r="E152" s="251" t="s">
        <v>997</v>
      </c>
      <c r="F152" s="252" t="s">
        <v>998</v>
      </c>
      <c r="G152" s="253" t="s">
        <v>225</v>
      </c>
      <c r="H152" s="254">
        <v>2</v>
      </c>
      <c r="I152" s="255"/>
      <c r="J152" s="256">
        <f>ROUND(I152*H152,2)</f>
        <v>0</v>
      </c>
      <c r="K152" s="252" t="s">
        <v>191</v>
      </c>
      <c r="L152" s="43"/>
      <c r="M152" s="257" t="s">
        <v>1</v>
      </c>
      <c r="N152" s="258" t="s">
        <v>49</v>
      </c>
      <c r="O152" s="93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1" t="s">
        <v>268</v>
      </c>
      <c r="AT152" s="261" t="s">
        <v>187</v>
      </c>
      <c r="AU152" s="261" t="s">
        <v>93</v>
      </c>
      <c r="AY152" s="17" t="s">
        <v>185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91</v>
      </c>
      <c r="BK152" s="154">
        <f>ROUND(I152*H152,2)</f>
        <v>0</v>
      </c>
      <c r="BL152" s="17" t="s">
        <v>268</v>
      </c>
      <c r="BM152" s="261" t="s">
        <v>999</v>
      </c>
    </row>
    <row r="153" spans="1:65" s="2" customFormat="1" ht="49.05" customHeight="1">
      <c r="A153" s="40"/>
      <c r="B153" s="41"/>
      <c r="C153" s="250" t="s">
        <v>241</v>
      </c>
      <c r="D153" s="250" t="s">
        <v>187</v>
      </c>
      <c r="E153" s="251" t="s">
        <v>1000</v>
      </c>
      <c r="F153" s="252" t="s">
        <v>1001</v>
      </c>
      <c r="G153" s="253" t="s">
        <v>225</v>
      </c>
      <c r="H153" s="254">
        <v>4</v>
      </c>
      <c r="I153" s="255"/>
      <c r="J153" s="256">
        <f>ROUND(I153*H153,2)</f>
        <v>0</v>
      </c>
      <c r="K153" s="252" t="s">
        <v>1</v>
      </c>
      <c r="L153" s="43"/>
      <c r="M153" s="257" t="s">
        <v>1</v>
      </c>
      <c r="N153" s="258" t="s">
        <v>49</v>
      </c>
      <c r="O153" s="93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1" t="s">
        <v>268</v>
      </c>
      <c r="AT153" s="261" t="s">
        <v>187</v>
      </c>
      <c r="AU153" s="261" t="s">
        <v>93</v>
      </c>
      <c r="AY153" s="17" t="s">
        <v>185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91</v>
      </c>
      <c r="BK153" s="154">
        <f>ROUND(I153*H153,2)</f>
        <v>0</v>
      </c>
      <c r="BL153" s="17" t="s">
        <v>268</v>
      </c>
      <c r="BM153" s="261" t="s">
        <v>1002</v>
      </c>
    </row>
    <row r="154" spans="1:65" s="2" customFormat="1" ht="33" customHeight="1">
      <c r="A154" s="40"/>
      <c r="B154" s="41"/>
      <c r="C154" s="250" t="s">
        <v>249</v>
      </c>
      <c r="D154" s="250" t="s">
        <v>187</v>
      </c>
      <c r="E154" s="251" t="s">
        <v>1003</v>
      </c>
      <c r="F154" s="252" t="s">
        <v>1004</v>
      </c>
      <c r="G154" s="253" t="s">
        <v>225</v>
      </c>
      <c r="H154" s="254">
        <v>4</v>
      </c>
      <c r="I154" s="255"/>
      <c r="J154" s="256">
        <f>ROUND(I154*H154,2)</f>
        <v>0</v>
      </c>
      <c r="K154" s="252" t="s">
        <v>191</v>
      </c>
      <c r="L154" s="43"/>
      <c r="M154" s="257" t="s">
        <v>1</v>
      </c>
      <c r="N154" s="258" t="s">
        <v>49</v>
      </c>
      <c r="O154" s="93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1" t="s">
        <v>268</v>
      </c>
      <c r="AT154" s="261" t="s">
        <v>187</v>
      </c>
      <c r="AU154" s="261" t="s">
        <v>93</v>
      </c>
      <c r="AY154" s="17" t="s">
        <v>185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91</v>
      </c>
      <c r="BK154" s="154">
        <f>ROUND(I154*H154,2)</f>
        <v>0</v>
      </c>
      <c r="BL154" s="17" t="s">
        <v>268</v>
      </c>
      <c r="BM154" s="261" t="s">
        <v>1005</v>
      </c>
    </row>
    <row r="155" spans="1:65" s="2" customFormat="1" ht="24.15" customHeight="1">
      <c r="A155" s="40"/>
      <c r="B155" s="41"/>
      <c r="C155" s="250" t="s">
        <v>253</v>
      </c>
      <c r="D155" s="250" t="s">
        <v>187</v>
      </c>
      <c r="E155" s="251" t="s">
        <v>1006</v>
      </c>
      <c r="F155" s="252" t="s">
        <v>1007</v>
      </c>
      <c r="G155" s="253" t="s">
        <v>225</v>
      </c>
      <c r="H155" s="254">
        <v>2</v>
      </c>
      <c r="I155" s="255"/>
      <c r="J155" s="256">
        <f>ROUND(I155*H155,2)</f>
        <v>0</v>
      </c>
      <c r="K155" s="252" t="s">
        <v>191</v>
      </c>
      <c r="L155" s="43"/>
      <c r="M155" s="257" t="s">
        <v>1</v>
      </c>
      <c r="N155" s="258" t="s">
        <v>49</v>
      </c>
      <c r="O155" s="93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1" t="s">
        <v>268</v>
      </c>
      <c r="AT155" s="261" t="s">
        <v>187</v>
      </c>
      <c r="AU155" s="261" t="s">
        <v>93</v>
      </c>
      <c r="AY155" s="17" t="s">
        <v>185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91</v>
      </c>
      <c r="BK155" s="154">
        <f>ROUND(I155*H155,2)</f>
        <v>0</v>
      </c>
      <c r="BL155" s="17" t="s">
        <v>268</v>
      </c>
      <c r="BM155" s="261" t="s">
        <v>1008</v>
      </c>
    </row>
    <row r="156" spans="1:65" s="2" customFormat="1" ht="37.8" customHeight="1">
      <c r="A156" s="40"/>
      <c r="B156" s="41"/>
      <c r="C156" s="250" t="s">
        <v>257</v>
      </c>
      <c r="D156" s="250" t="s">
        <v>187</v>
      </c>
      <c r="E156" s="251" t="s">
        <v>1009</v>
      </c>
      <c r="F156" s="252" t="s">
        <v>1010</v>
      </c>
      <c r="G156" s="253" t="s">
        <v>973</v>
      </c>
      <c r="H156" s="311"/>
      <c r="I156" s="255"/>
      <c r="J156" s="256">
        <f>ROUND(I156*H156,2)</f>
        <v>0</v>
      </c>
      <c r="K156" s="252" t="s">
        <v>191</v>
      </c>
      <c r="L156" s="43"/>
      <c r="M156" s="257" t="s">
        <v>1</v>
      </c>
      <c r="N156" s="258" t="s">
        <v>49</v>
      </c>
      <c r="O156" s="93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1" t="s">
        <v>268</v>
      </c>
      <c r="AT156" s="261" t="s">
        <v>187</v>
      </c>
      <c r="AU156" s="261" t="s">
        <v>93</v>
      </c>
      <c r="AY156" s="17" t="s">
        <v>185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91</v>
      </c>
      <c r="BK156" s="154">
        <f>ROUND(I156*H156,2)</f>
        <v>0</v>
      </c>
      <c r="BL156" s="17" t="s">
        <v>268</v>
      </c>
      <c r="BM156" s="261" t="s">
        <v>1011</v>
      </c>
    </row>
    <row r="157" spans="1:63" s="12" customFormat="1" ht="22.8" customHeight="1">
      <c r="A157" s="12"/>
      <c r="B157" s="234"/>
      <c r="C157" s="235"/>
      <c r="D157" s="236" t="s">
        <v>83</v>
      </c>
      <c r="E157" s="248" t="s">
        <v>1012</v>
      </c>
      <c r="F157" s="248" t="s">
        <v>1013</v>
      </c>
      <c r="G157" s="235"/>
      <c r="H157" s="235"/>
      <c r="I157" s="238"/>
      <c r="J157" s="249">
        <f>BK157</f>
        <v>0</v>
      </c>
      <c r="K157" s="235"/>
      <c r="L157" s="240"/>
      <c r="M157" s="241"/>
      <c r="N157" s="242"/>
      <c r="O157" s="242"/>
      <c r="P157" s="243">
        <f>SUM(P158:P163)</f>
        <v>0</v>
      </c>
      <c r="Q157" s="242"/>
      <c r="R157" s="243">
        <f>SUM(R158:R163)</f>
        <v>0</v>
      </c>
      <c r="S157" s="242"/>
      <c r="T157" s="244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5" t="s">
        <v>93</v>
      </c>
      <c r="AT157" s="246" t="s">
        <v>83</v>
      </c>
      <c r="AU157" s="246" t="s">
        <v>91</v>
      </c>
      <c r="AY157" s="245" t="s">
        <v>185</v>
      </c>
      <c r="BK157" s="247">
        <f>SUM(BK158:BK163)</f>
        <v>0</v>
      </c>
    </row>
    <row r="158" spans="1:65" s="2" customFormat="1" ht="16.5" customHeight="1">
      <c r="A158" s="40"/>
      <c r="B158" s="41"/>
      <c r="C158" s="250" t="s">
        <v>261</v>
      </c>
      <c r="D158" s="250" t="s">
        <v>187</v>
      </c>
      <c r="E158" s="251" t="s">
        <v>1014</v>
      </c>
      <c r="F158" s="252" t="s">
        <v>1015</v>
      </c>
      <c r="G158" s="253" t="s">
        <v>225</v>
      </c>
      <c r="H158" s="254">
        <v>4</v>
      </c>
      <c r="I158" s="255"/>
      <c r="J158" s="256">
        <f>ROUND(I158*H158,2)</f>
        <v>0</v>
      </c>
      <c r="K158" s="252" t="s">
        <v>1</v>
      </c>
      <c r="L158" s="43"/>
      <c r="M158" s="257" t="s">
        <v>1</v>
      </c>
      <c r="N158" s="258" t="s">
        <v>49</v>
      </c>
      <c r="O158" s="93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1" t="s">
        <v>268</v>
      </c>
      <c r="AT158" s="261" t="s">
        <v>187</v>
      </c>
      <c r="AU158" s="261" t="s">
        <v>93</v>
      </c>
      <c r="AY158" s="17" t="s">
        <v>185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91</v>
      </c>
      <c r="BK158" s="154">
        <f>ROUND(I158*H158,2)</f>
        <v>0</v>
      </c>
      <c r="BL158" s="17" t="s">
        <v>268</v>
      </c>
      <c r="BM158" s="261" t="s">
        <v>1016</v>
      </c>
    </row>
    <row r="159" spans="1:65" s="2" customFormat="1" ht="49.05" customHeight="1">
      <c r="A159" s="40"/>
      <c r="B159" s="41"/>
      <c r="C159" s="250" t="s">
        <v>8</v>
      </c>
      <c r="D159" s="250" t="s">
        <v>187</v>
      </c>
      <c r="E159" s="251" t="s">
        <v>1017</v>
      </c>
      <c r="F159" s="252" t="s">
        <v>1018</v>
      </c>
      <c r="G159" s="253" t="s">
        <v>225</v>
      </c>
      <c r="H159" s="254">
        <v>1</v>
      </c>
      <c r="I159" s="255"/>
      <c r="J159" s="256">
        <f>ROUND(I159*H159,2)</f>
        <v>0</v>
      </c>
      <c r="K159" s="252" t="s">
        <v>191</v>
      </c>
      <c r="L159" s="43"/>
      <c r="M159" s="257" t="s">
        <v>1</v>
      </c>
      <c r="N159" s="258" t="s">
        <v>49</v>
      </c>
      <c r="O159" s="93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268</v>
      </c>
      <c r="AT159" s="261" t="s">
        <v>187</v>
      </c>
      <c r="AU159" s="261" t="s">
        <v>93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268</v>
      </c>
      <c r="BM159" s="261" t="s">
        <v>1019</v>
      </c>
    </row>
    <row r="160" spans="1:65" s="2" customFormat="1" ht="49.05" customHeight="1">
      <c r="A160" s="40"/>
      <c r="B160" s="41"/>
      <c r="C160" s="250" t="s">
        <v>268</v>
      </c>
      <c r="D160" s="250" t="s">
        <v>187</v>
      </c>
      <c r="E160" s="251" t="s">
        <v>1020</v>
      </c>
      <c r="F160" s="252" t="s">
        <v>1021</v>
      </c>
      <c r="G160" s="253" t="s">
        <v>225</v>
      </c>
      <c r="H160" s="254">
        <v>1</v>
      </c>
      <c r="I160" s="255"/>
      <c r="J160" s="256">
        <f>ROUND(I160*H160,2)</f>
        <v>0</v>
      </c>
      <c r="K160" s="252" t="s">
        <v>191</v>
      </c>
      <c r="L160" s="43"/>
      <c r="M160" s="257" t="s">
        <v>1</v>
      </c>
      <c r="N160" s="258" t="s">
        <v>49</v>
      </c>
      <c r="O160" s="93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1" t="s">
        <v>268</v>
      </c>
      <c r="AT160" s="261" t="s">
        <v>187</v>
      </c>
      <c r="AU160" s="261" t="s">
        <v>93</v>
      </c>
      <c r="AY160" s="17" t="s">
        <v>185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91</v>
      </c>
      <c r="BK160" s="154">
        <f>ROUND(I160*H160,2)</f>
        <v>0</v>
      </c>
      <c r="BL160" s="17" t="s">
        <v>268</v>
      </c>
      <c r="BM160" s="261" t="s">
        <v>1022</v>
      </c>
    </row>
    <row r="161" spans="1:65" s="2" customFormat="1" ht="49.05" customHeight="1">
      <c r="A161" s="40"/>
      <c r="B161" s="41"/>
      <c r="C161" s="250" t="s">
        <v>273</v>
      </c>
      <c r="D161" s="250" t="s">
        <v>187</v>
      </c>
      <c r="E161" s="251" t="s">
        <v>1023</v>
      </c>
      <c r="F161" s="252" t="s">
        <v>1024</v>
      </c>
      <c r="G161" s="253" t="s">
        <v>225</v>
      </c>
      <c r="H161" s="254">
        <v>3</v>
      </c>
      <c r="I161" s="255"/>
      <c r="J161" s="256">
        <f>ROUND(I161*H161,2)</f>
        <v>0</v>
      </c>
      <c r="K161" s="252" t="s">
        <v>191</v>
      </c>
      <c r="L161" s="43"/>
      <c r="M161" s="257" t="s">
        <v>1</v>
      </c>
      <c r="N161" s="258" t="s">
        <v>49</v>
      </c>
      <c r="O161" s="93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1" t="s">
        <v>268</v>
      </c>
      <c r="AT161" s="261" t="s">
        <v>187</v>
      </c>
      <c r="AU161" s="261" t="s">
        <v>93</v>
      </c>
      <c r="AY161" s="17" t="s">
        <v>185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91</v>
      </c>
      <c r="BK161" s="154">
        <f>ROUND(I161*H161,2)</f>
        <v>0</v>
      </c>
      <c r="BL161" s="17" t="s">
        <v>268</v>
      </c>
      <c r="BM161" s="261" t="s">
        <v>1025</v>
      </c>
    </row>
    <row r="162" spans="1:65" s="2" customFormat="1" ht="37.8" customHeight="1">
      <c r="A162" s="40"/>
      <c r="B162" s="41"/>
      <c r="C162" s="250" t="s">
        <v>281</v>
      </c>
      <c r="D162" s="250" t="s">
        <v>187</v>
      </c>
      <c r="E162" s="251" t="s">
        <v>1026</v>
      </c>
      <c r="F162" s="252" t="s">
        <v>1027</v>
      </c>
      <c r="G162" s="253" t="s">
        <v>198</v>
      </c>
      <c r="H162" s="254">
        <v>0.187</v>
      </c>
      <c r="I162" s="255"/>
      <c r="J162" s="256">
        <f>ROUND(I162*H162,2)</f>
        <v>0</v>
      </c>
      <c r="K162" s="252" t="s">
        <v>191</v>
      </c>
      <c r="L162" s="43"/>
      <c r="M162" s="257" t="s">
        <v>1</v>
      </c>
      <c r="N162" s="258" t="s">
        <v>49</v>
      </c>
      <c r="O162" s="93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1" t="s">
        <v>268</v>
      </c>
      <c r="AT162" s="261" t="s">
        <v>187</v>
      </c>
      <c r="AU162" s="261" t="s">
        <v>93</v>
      </c>
      <c r="AY162" s="17" t="s">
        <v>185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91</v>
      </c>
      <c r="BK162" s="154">
        <f>ROUND(I162*H162,2)</f>
        <v>0</v>
      </c>
      <c r="BL162" s="17" t="s">
        <v>268</v>
      </c>
      <c r="BM162" s="261" t="s">
        <v>1028</v>
      </c>
    </row>
    <row r="163" spans="1:65" s="2" customFormat="1" ht="37.8" customHeight="1">
      <c r="A163" s="40"/>
      <c r="B163" s="41"/>
      <c r="C163" s="250" t="s">
        <v>287</v>
      </c>
      <c r="D163" s="250" t="s">
        <v>187</v>
      </c>
      <c r="E163" s="251" t="s">
        <v>1029</v>
      </c>
      <c r="F163" s="252" t="s">
        <v>1030</v>
      </c>
      <c r="G163" s="253" t="s">
        <v>973</v>
      </c>
      <c r="H163" s="311"/>
      <c r="I163" s="255"/>
      <c r="J163" s="256">
        <f>ROUND(I163*H163,2)</f>
        <v>0</v>
      </c>
      <c r="K163" s="252" t="s">
        <v>191</v>
      </c>
      <c r="L163" s="43"/>
      <c r="M163" s="257" t="s">
        <v>1</v>
      </c>
      <c r="N163" s="258" t="s">
        <v>49</v>
      </c>
      <c r="O163" s="93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1" t="s">
        <v>268</v>
      </c>
      <c r="AT163" s="261" t="s">
        <v>187</v>
      </c>
      <c r="AU163" s="261" t="s">
        <v>93</v>
      </c>
      <c r="AY163" s="17" t="s">
        <v>185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7" t="s">
        <v>91</v>
      </c>
      <c r="BK163" s="154">
        <f>ROUND(I163*H163,2)</f>
        <v>0</v>
      </c>
      <c r="BL163" s="17" t="s">
        <v>268</v>
      </c>
      <c r="BM163" s="261" t="s">
        <v>1031</v>
      </c>
    </row>
    <row r="164" spans="1:63" s="12" customFormat="1" ht="25.9" customHeight="1">
      <c r="A164" s="12"/>
      <c r="B164" s="234"/>
      <c r="C164" s="235"/>
      <c r="D164" s="236" t="s">
        <v>83</v>
      </c>
      <c r="E164" s="237" t="s">
        <v>163</v>
      </c>
      <c r="F164" s="237" t="s">
        <v>927</v>
      </c>
      <c r="G164" s="235"/>
      <c r="H164" s="235"/>
      <c r="I164" s="238"/>
      <c r="J164" s="239">
        <f>BK164</f>
        <v>0</v>
      </c>
      <c r="K164" s="235"/>
      <c r="L164" s="240"/>
      <c r="M164" s="241"/>
      <c r="N164" s="242"/>
      <c r="O164" s="242"/>
      <c r="P164" s="243">
        <f>P165+P167+P169</f>
        <v>0</v>
      </c>
      <c r="Q164" s="242"/>
      <c r="R164" s="243">
        <f>R165+R167+R169</f>
        <v>0</v>
      </c>
      <c r="S164" s="242"/>
      <c r="T164" s="244">
        <f>T165+T167+T169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5" t="s">
        <v>210</v>
      </c>
      <c r="AT164" s="246" t="s">
        <v>83</v>
      </c>
      <c r="AU164" s="246" t="s">
        <v>84</v>
      </c>
      <c r="AY164" s="245" t="s">
        <v>185</v>
      </c>
      <c r="BK164" s="247">
        <f>BK165+BK167+BK169</f>
        <v>0</v>
      </c>
    </row>
    <row r="165" spans="1:63" s="12" customFormat="1" ht="22.8" customHeight="1">
      <c r="A165" s="12"/>
      <c r="B165" s="234"/>
      <c r="C165" s="235"/>
      <c r="D165" s="236" t="s">
        <v>83</v>
      </c>
      <c r="E165" s="248" t="s">
        <v>1032</v>
      </c>
      <c r="F165" s="248" t="s">
        <v>1033</v>
      </c>
      <c r="G165" s="235"/>
      <c r="H165" s="235"/>
      <c r="I165" s="238"/>
      <c r="J165" s="249">
        <f>BK165</f>
        <v>0</v>
      </c>
      <c r="K165" s="235"/>
      <c r="L165" s="240"/>
      <c r="M165" s="241"/>
      <c r="N165" s="242"/>
      <c r="O165" s="242"/>
      <c r="P165" s="243">
        <f>P166</f>
        <v>0</v>
      </c>
      <c r="Q165" s="242"/>
      <c r="R165" s="243">
        <f>R166</f>
        <v>0</v>
      </c>
      <c r="S165" s="242"/>
      <c r="T165" s="24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5" t="s">
        <v>210</v>
      </c>
      <c r="AT165" s="246" t="s">
        <v>83</v>
      </c>
      <c r="AU165" s="246" t="s">
        <v>91</v>
      </c>
      <c r="AY165" s="245" t="s">
        <v>185</v>
      </c>
      <c r="BK165" s="247">
        <f>BK166</f>
        <v>0</v>
      </c>
    </row>
    <row r="166" spans="1:65" s="2" customFormat="1" ht="16.5" customHeight="1">
      <c r="A166" s="40"/>
      <c r="B166" s="41"/>
      <c r="C166" s="250" t="s">
        <v>292</v>
      </c>
      <c r="D166" s="250" t="s">
        <v>187</v>
      </c>
      <c r="E166" s="251" t="s">
        <v>1034</v>
      </c>
      <c r="F166" s="252" t="s">
        <v>1035</v>
      </c>
      <c r="G166" s="253" t="s">
        <v>1036</v>
      </c>
      <c r="H166" s="254">
        <v>1</v>
      </c>
      <c r="I166" s="255"/>
      <c r="J166" s="256">
        <f>ROUND(I166*H166,2)</f>
        <v>0</v>
      </c>
      <c r="K166" s="252" t="s">
        <v>191</v>
      </c>
      <c r="L166" s="43"/>
      <c r="M166" s="257" t="s">
        <v>1</v>
      </c>
      <c r="N166" s="258" t="s">
        <v>49</v>
      </c>
      <c r="O166" s="93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1" t="s">
        <v>192</v>
      </c>
      <c r="AT166" s="261" t="s">
        <v>187</v>
      </c>
      <c r="AU166" s="261" t="s">
        <v>93</v>
      </c>
      <c r="AY166" s="17" t="s">
        <v>185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91</v>
      </c>
      <c r="BK166" s="154">
        <f>ROUND(I166*H166,2)</f>
        <v>0</v>
      </c>
      <c r="BL166" s="17" t="s">
        <v>192</v>
      </c>
      <c r="BM166" s="261" t="s">
        <v>1037</v>
      </c>
    </row>
    <row r="167" spans="1:63" s="12" customFormat="1" ht="22.8" customHeight="1">
      <c r="A167" s="12"/>
      <c r="B167" s="234"/>
      <c r="C167" s="235"/>
      <c r="D167" s="236" t="s">
        <v>83</v>
      </c>
      <c r="E167" s="248" t="s">
        <v>1038</v>
      </c>
      <c r="F167" s="248" t="s">
        <v>1039</v>
      </c>
      <c r="G167" s="235"/>
      <c r="H167" s="235"/>
      <c r="I167" s="238"/>
      <c r="J167" s="249">
        <f>BK167</f>
        <v>0</v>
      </c>
      <c r="K167" s="235"/>
      <c r="L167" s="240"/>
      <c r="M167" s="241"/>
      <c r="N167" s="242"/>
      <c r="O167" s="242"/>
      <c r="P167" s="243">
        <f>P168</f>
        <v>0</v>
      </c>
      <c r="Q167" s="242"/>
      <c r="R167" s="243">
        <f>R168</f>
        <v>0</v>
      </c>
      <c r="S167" s="242"/>
      <c r="T167" s="24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5" t="s">
        <v>210</v>
      </c>
      <c r="AT167" s="246" t="s">
        <v>83</v>
      </c>
      <c r="AU167" s="246" t="s">
        <v>91</v>
      </c>
      <c r="AY167" s="245" t="s">
        <v>185</v>
      </c>
      <c r="BK167" s="247">
        <f>BK168</f>
        <v>0</v>
      </c>
    </row>
    <row r="168" spans="1:65" s="2" customFormat="1" ht="24.15" customHeight="1">
      <c r="A168" s="40"/>
      <c r="B168" s="41"/>
      <c r="C168" s="250" t="s">
        <v>7</v>
      </c>
      <c r="D168" s="250" t="s">
        <v>187</v>
      </c>
      <c r="E168" s="251" t="s">
        <v>1040</v>
      </c>
      <c r="F168" s="252" t="s">
        <v>1041</v>
      </c>
      <c r="G168" s="253" t="s">
        <v>1036</v>
      </c>
      <c r="H168" s="254">
        <v>1</v>
      </c>
      <c r="I168" s="255"/>
      <c r="J168" s="256">
        <f>ROUND(I168*H168,2)</f>
        <v>0</v>
      </c>
      <c r="K168" s="252" t="s">
        <v>1</v>
      </c>
      <c r="L168" s="43"/>
      <c r="M168" s="257" t="s">
        <v>1</v>
      </c>
      <c r="N168" s="258" t="s">
        <v>49</v>
      </c>
      <c r="O168" s="93"/>
      <c r="P168" s="259">
        <f>O168*H168</f>
        <v>0</v>
      </c>
      <c r="Q168" s="259">
        <v>0</v>
      </c>
      <c r="R168" s="259">
        <f>Q168*H168</f>
        <v>0</v>
      </c>
      <c r="S168" s="259">
        <v>0</v>
      </c>
      <c r="T168" s="26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61" t="s">
        <v>192</v>
      </c>
      <c r="AT168" s="261" t="s">
        <v>187</v>
      </c>
      <c r="AU168" s="261" t="s">
        <v>93</v>
      </c>
      <c r="AY168" s="17" t="s">
        <v>185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7" t="s">
        <v>91</v>
      </c>
      <c r="BK168" s="154">
        <f>ROUND(I168*H168,2)</f>
        <v>0</v>
      </c>
      <c r="BL168" s="17" t="s">
        <v>192</v>
      </c>
      <c r="BM168" s="261" t="s">
        <v>1042</v>
      </c>
    </row>
    <row r="169" spans="1:63" s="12" customFormat="1" ht="22.8" customHeight="1">
      <c r="A169" s="12"/>
      <c r="B169" s="234"/>
      <c r="C169" s="235"/>
      <c r="D169" s="236" t="s">
        <v>83</v>
      </c>
      <c r="E169" s="248" t="s">
        <v>1043</v>
      </c>
      <c r="F169" s="248" t="s">
        <v>120</v>
      </c>
      <c r="G169" s="235"/>
      <c r="H169" s="235"/>
      <c r="I169" s="238"/>
      <c r="J169" s="249">
        <f>BK169</f>
        <v>0</v>
      </c>
      <c r="K169" s="235"/>
      <c r="L169" s="240"/>
      <c r="M169" s="241"/>
      <c r="N169" s="242"/>
      <c r="O169" s="242"/>
      <c r="P169" s="243">
        <f>SUM(P170:P172)</f>
        <v>0</v>
      </c>
      <c r="Q169" s="242"/>
      <c r="R169" s="243">
        <f>SUM(R170:R172)</f>
        <v>0</v>
      </c>
      <c r="S169" s="242"/>
      <c r="T169" s="244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5" t="s">
        <v>210</v>
      </c>
      <c r="AT169" s="246" t="s">
        <v>83</v>
      </c>
      <c r="AU169" s="246" t="s">
        <v>91</v>
      </c>
      <c r="AY169" s="245" t="s">
        <v>185</v>
      </c>
      <c r="BK169" s="247">
        <f>SUM(BK170:BK172)</f>
        <v>0</v>
      </c>
    </row>
    <row r="170" spans="1:65" s="2" customFormat="1" ht="16.5" customHeight="1">
      <c r="A170" s="40"/>
      <c r="B170" s="41"/>
      <c r="C170" s="250" t="s">
        <v>302</v>
      </c>
      <c r="D170" s="250" t="s">
        <v>187</v>
      </c>
      <c r="E170" s="251" t="s">
        <v>1044</v>
      </c>
      <c r="F170" s="252" t="s">
        <v>1045</v>
      </c>
      <c r="G170" s="253" t="s">
        <v>1036</v>
      </c>
      <c r="H170" s="254">
        <v>1</v>
      </c>
      <c r="I170" s="255"/>
      <c r="J170" s="256">
        <f>ROUND(I170*H170,2)</f>
        <v>0</v>
      </c>
      <c r="K170" s="252" t="s">
        <v>1</v>
      </c>
      <c r="L170" s="43"/>
      <c r="M170" s="257" t="s">
        <v>1</v>
      </c>
      <c r="N170" s="258" t="s">
        <v>49</v>
      </c>
      <c r="O170" s="93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1" t="s">
        <v>192</v>
      </c>
      <c r="AT170" s="261" t="s">
        <v>187</v>
      </c>
      <c r="AU170" s="261" t="s">
        <v>93</v>
      </c>
      <c r="AY170" s="17" t="s">
        <v>185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91</v>
      </c>
      <c r="BK170" s="154">
        <f>ROUND(I170*H170,2)</f>
        <v>0</v>
      </c>
      <c r="BL170" s="17" t="s">
        <v>192</v>
      </c>
      <c r="BM170" s="261" t="s">
        <v>1046</v>
      </c>
    </row>
    <row r="171" spans="1:65" s="2" customFormat="1" ht="24.15" customHeight="1">
      <c r="A171" s="40"/>
      <c r="B171" s="41"/>
      <c r="C171" s="250" t="s">
        <v>306</v>
      </c>
      <c r="D171" s="250" t="s">
        <v>187</v>
      </c>
      <c r="E171" s="251" t="s">
        <v>1047</v>
      </c>
      <c r="F171" s="252" t="s">
        <v>1048</v>
      </c>
      <c r="G171" s="253" t="s">
        <v>1036</v>
      </c>
      <c r="H171" s="254">
        <v>1</v>
      </c>
      <c r="I171" s="255"/>
      <c r="J171" s="256">
        <f>ROUND(I171*H171,2)</f>
        <v>0</v>
      </c>
      <c r="K171" s="252" t="s">
        <v>1</v>
      </c>
      <c r="L171" s="43"/>
      <c r="M171" s="257" t="s">
        <v>1</v>
      </c>
      <c r="N171" s="258" t="s">
        <v>49</v>
      </c>
      <c r="O171" s="93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1" t="s">
        <v>192</v>
      </c>
      <c r="AT171" s="261" t="s">
        <v>187</v>
      </c>
      <c r="AU171" s="261" t="s">
        <v>93</v>
      </c>
      <c r="AY171" s="17" t="s">
        <v>185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7" t="s">
        <v>91</v>
      </c>
      <c r="BK171" s="154">
        <f>ROUND(I171*H171,2)</f>
        <v>0</v>
      </c>
      <c r="BL171" s="17" t="s">
        <v>192</v>
      </c>
      <c r="BM171" s="261" t="s">
        <v>1049</v>
      </c>
    </row>
    <row r="172" spans="1:65" s="2" customFormat="1" ht="16.5" customHeight="1">
      <c r="A172" s="40"/>
      <c r="B172" s="41"/>
      <c r="C172" s="250" t="s">
        <v>312</v>
      </c>
      <c r="D172" s="250" t="s">
        <v>187</v>
      </c>
      <c r="E172" s="251" t="s">
        <v>1050</v>
      </c>
      <c r="F172" s="252" t="s">
        <v>1051</v>
      </c>
      <c r="G172" s="253" t="s">
        <v>1036</v>
      </c>
      <c r="H172" s="254">
        <v>1</v>
      </c>
      <c r="I172" s="255"/>
      <c r="J172" s="256">
        <f>ROUND(I172*H172,2)</f>
        <v>0</v>
      </c>
      <c r="K172" s="252" t="s">
        <v>1</v>
      </c>
      <c r="L172" s="43"/>
      <c r="M172" s="306" t="s">
        <v>1</v>
      </c>
      <c r="N172" s="307" t="s">
        <v>49</v>
      </c>
      <c r="O172" s="308"/>
      <c r="P172" s="309">
        <f>O172*H172</f>
        <v>0</v>
      </c>
      <c r="Q172" s="309">
        <v>0</v>
      </c>
      <c r="R172" s="309">
        <f>Q172*H172</f>
        <v>0</v>
      </c>
      <c r="S172" s="309">
        <v>0</v>
      </c>
      <c r="T172" s="31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61" t="s">
        <v>192</v>
      </c>
      <c r="AT172" s="261" t="s">
        <v>187</v>
      </c>
      <c r="AU172" s="261" t="s">
        <v>93</v>
      </c>
      <c r="AY172" s="17" t="s">
        <v>185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7" t="s">
        <v>91</v>
      </c>
      <c r="BK172" s="154">
        <f>ROUND(I172*H172,2)</f>
        <v>0</v>
      </c>
      <c r="BL172" s="17" t="s">
        <v>192</v>
      </c>
      <c r="BM172" s="261" t="s">
        <v>1052</v>
      </c>
    </row>
    <row r="173" spans="1:31" s="2" customFormat="1" ht="6.95" customHeight="1">
      <c r="A173" s="40"/>
      <c r="B173" s="68"/>
      <c r="C173" s="69"/>
      <c r="D173" s="69"/>
      <c r="E173" s="69"/>
      <c r="F173" s="69"/>
      <c r="G173" s="69"/>
      <c r="H173" s="69"/>
      <c r="I173" s="69"/>
      <c r="J173" s="69"/>
      <c r="K173" s="69"/>
      <c r="L173" s="43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CC35" sheet="1" objects="1" scenarios="1" formatColumns="0" formatRows="0" autoFilter="0"/>
  <autoFilter ref="C138:K17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s="1" customFormat="1" ht="12" customHeight="1">
      <c r="B8" s="20"/>
      <c r="D8" s="165" t="s">
        <v>127</v>
      </c>
      <c r="L8" s="20"/>
    </row>
    <row r="9" spans="1:31" s="2" customFormat="1" ht="16.5" customHeight="1">
      <c r="A9" s="40"/>
      <c r="B9" s="43"/>
      <c r="C9" s="40"/>
      <c r="D9" s="40"/>
      <c r="E9" s="166" t="s">
        <v>128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65" t="s">
        <v>129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3"/>
      <c r="C11" s="40"/>
      <c r="D11" s="40"/>
      <c r="E11" s="167" t="s">
        <v>1053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3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3"/>
      <c r="C13" s="40"/>
      <c r="D13" s="165" t="s">
        <v>18</v>
      </c>
      <c r="E13" s="40"/>
      <c r="F13" s="143" t="s">
        <v>1</v>
      </c>
      <c r="G13" s="40"/>
      <c r="H13" s="40"/>
      <c r="I13" s="165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5" t="s">
        <v>22</v>
      </c>
      <c r="E14" s="40"/>
      <c r="F14" s="143" t="s">
        <v>958</v>
      </c>
      <c r="G14" s="40"/>
      <c r="H14" s="40"/>
      <c r="I14" s="165" t="s">
        <v>24</v>
      </c>
      <c r="J14" s="168" t="str">
        <f>'Rekapitulace stavby'!AN8</f>
        <v>26.1.2023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26</v>
      </c>
      <c r="E16" s="40"/>
      <c r="F16" s="40"/>
      <c r="G16" s="40"/>
      <c r="H16" s="40"/>
      <c r="I16" s="165" t="s">
        <v>27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3"/>
      <c r="C17" s="40"/>
      <c r="D17" s="40"/>
      <c r="E17" s="143" t="s">
        <v>958</v>
      </c>
      <c r="F17" s="40"/>
      <c r="G17" s="40"/>
      <c r="H17" s="40"/>
      <c r="I17" s="165" t="s">
        <v>30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3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3"/>
      <c r="C19" s="40"/>
      <c r="D19" s="165" t="s">
        <v>32</v>
      </c>
      <c r="E19" s="40"/>
      <c r="F19" s="40"/>
      <c r="G19" s="40"/>
      <c r="H19" s="40"/>
      <c r="I19" s="165" t="s">
        <v>27</v>
      </c>
      <c r="J19" s="33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3"/>
      <c r="C20" s="40"/>
      <c r="D20" s="40"/>
      <c r="E20" s="33" t="str">
        <f>'Rekapitulace stavby'!E14</f>
        <v>Vyplň údaj</v>
      </c>
      <c r="F20" s="143"/>
      <c r="G20" s="143"/>
      <c r="H20" s="143"/>
      <c r="I20" s="165" t="s">
        <v>30</v>
      </c>
      <c r="J20" s="33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3"/>
      <c r="C22" s="40"/>
      <c r="D22" s="165" t="s">
        <v>34</v>
      </c>
      <c r="E22" s="40"/>
      <c r="F22" s="40"/>
      <c r="G22" s="40"/>
      <c r="H22" s="40"/>
      <c r="I22" s="165" t="s">
        <v>27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3"/>
      <c r="C23" s="40"/>
      <c r="D23" s="40"/>
      <c r="E23" s="143" t="s">
        <v>958</v>
      </c>
      <c r="F23" s="40"/>
      <c r="G23" s="40"/>
      <c r="H23" s="40"/>
      <c r="I23" s="165" t="s">
        <v>30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3"/>
      <c r="C25" s="40"/>
      <c r="D25" s="165" t="s">
        <v>38</v>
      </c>
      <c r="E25" s="40"/>
      <c r="F25" s="40"/>
      <c r="G25" s="40"/>
      <c r="H25" s="40"/>
      <c r="I25" s="165" t="s">
        <v>27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3"/>
      <c r="C26" s="40"/>
      <c r="D26" s="40"/>
      <c r="E26" s="143" t="s">
        <v>1054</v>
      </c>
      <c r="F26" s="40"/>
      <c r="G26" s="40"/>
      <c r="H26" s="40"/>
      <c r="I26" s="165" t="s">
        <v>30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3"/>
      <c r="C28" s="40"/>
      <c r="D28" s="165" t="s">
        <v>40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9"/>
      <c r="B29" s="170"/>
      <c r="C29" s="169"/>
      <c r="D29" s="169"/>
      <c r="E29" s="171" t="s">
        <v>1</v>
      </c>
      <c r="F29" s="171"/>
      <c r="G29" s="171"/>
      <c r="H29" s="171"/>
      <c r="I29" s="169"/>
      <c r="J29" s="169"/>
      <c r="K29" s="169"/>
      <c r="L29" s="172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s="2" customFormat="1" ht="6.95" customHeight="1">
      <c r="A30" s="40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3"/>
      <c r="E31" s="173"/>
      <c r="F31" s="173"/>
      <c r="G31" s="173"/>
      <c r="H31" s="173"/>
      <c r="I31" s="173"/>
      <c r="J31" s="173"/>
      <c r="K31" s="173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143" t="s">
        <v>131</v>
      </c>
      <c r="E32" s="40"/>
      <c r="F32" s="40"/>
      <c r="G32" s="40"/>
      <c r="H32" s="40"/>
      <c r="I32" s="40"/>
      <c r="J32" s="174">
        <f>J98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5" t="s">
        <v>120</v>
      </c>
      <c r="E33" s="40"/>
      <c r="F33" s="40"/>
      <c r="G33" s="40"/>
      <c r="H33" s="40"/>
      <c r="I33" s="40"/>
      <c r="J33" s="174">
        <f>J105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3"/>
      <c r="C34" s="40"/>
      <c r="D34" s="176" t="s">
        <v>44</v>
      </c>
      <c r="E34" s="40"/>
      <c r="F34" s="40"/>
      <c r="G34" s="40"/>
      <c r="H34" s="40"/>
      <c r="I34" s="40"/>
      <c r="J34" s="177">
        <f>ROUND(J32+J33,2)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3"/>
      <c r="C35" s="40"/>
      <c r="D35" s="173"/>
      <c r="E35" s="173"/>
      <c r="F35" s="173"/>
      <c r="G35" s="173"/>
      <c r="H35" s="173"/>
      <c r="I35" s="173"/>
      <c r="J35" s="173"/>
      <c r="K35" s="173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40"/>
      <c r="F36" s="178" t="s">
        <v>46</v>
      </c>
      <c r="G36" s="40"/>
      <c r="H36" s="40"/>
      <c r="I36" s="178" t="s">
        <v>45</v>
      </c>
      <c r="J36" s="178" t="s">
        <v>47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3"/>
      <c r="C37" s="40"/>
      <c r="D37" s="179" t="s">
        <v>48</v>
      </c>
      <c r="E37" s="165" t="s">
        <v>49</v>
      </c>
      <c r="F37" s="180">
        <f>ROUND((SUM(BE105:BE112)+SUM(BE134:BE171)),2)</f>
        <v>0</v>
      </c>
      <c r="G37" s="40"/>
      <c r="H37" s="40"/>
      <c r="I37" s="181">
        <v>0.21</v>
      </c>
      <c r="J37" s="180">
        <f>ROUND(((SUM(BE105:BE112)+SUM(BE134:BE171))*I37),2)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165" t="s">
        <v>50</v>
      </c>
      <c r="F38" s="180">
        <f>ROUND((SUM(BF105:BF112)+SUM(BF134:BF171)),2)</f>
        <v>0</v>
      </c>
      <c r="G38" s="40"/>
      <c r="H38" s="40"/>
      <c r="I38" s="181">
        <v>0.15</v>
      </c>
      <c r="J38" s="180">
        <f>ROUND(((SUM(BF105:BF112)+SUM(BF134:BF171))*I38),2)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5" t="s">
        <v>51</v>
      </c>
      <c r="F39" s="180">
        <f>ROUND((SUM(BG105:BG112)+SUM(BG134:BG171)),2)</f>
        <v>0</v>
      </c>
      <c r="G39" s="40"/>
      <c r="H39" s="40"/>
      <c r="I39" s="181">
        <v>0.21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3"/>
      <c r="C40" s="40"/>
      <c r="D40" s="40"/>
      <c r="E40" s="165" t="s">
        <v>52</v>
      </c>
      <c r="F40" s="180">
        <f>ROUND((SUM(BH105:BH112)+SUM(BH134:BH171)),2)</f>
        <v>0</v>
      </c>
      <c r="G40" s="40"/>
      <c r="H40" s="40"/>
      <c r="I40" s="181">
        <v>0.15</v>
      </c>
      <c r="J40" s="180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53</v>
      </c>
      <c r="F41" s="180">
        <f>ROUND((SUM(BI105:BI112)+SUM(BI134:BI171)),2)</f>
        <v>0</v>
      </c>
      <c r="G41" s="40"/>
      <c r="H41" s="40"/>
      <c r="I41" s="181">
        <v>0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3"/>
      <c r="C43" s="182"/>
      <c r="D43" s="183" t="s">
        <v>54</v>
      </c>
      <c r="E43" s="184"/>
      <c r="F43" s="184"/>
      <c r="G43" s="185" t="s">
        <v>55</v>
      </c>
      <c r="H43" s="186" t="s">
        <v>56</v>
      </c>
      <c r="I43" s="184"/>
      <c r="J43" s="187">
        <f>SUM(J34:J41)</f>
        <v>0</v>
      </c>
      <c r="K43" s="188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40"/>
      <c r="B87" s="41"/>
      <c r="C87" s="42"/>
      <c r="D87" s="42"/>
      <c r="E87" s="200" t="s">
        <v>128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2" t="s">
        <v>129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ZTI - Zdravotně - technická instalace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2" t="s">
        <v>22</v>
      </c>
      <c r="D91" s="42"/>
      <c r="E91" s="42"/>
      <c r="F91" s="27" t="str">
        <f>F14</f>
        <v xml:space="preserve"> </v>
      </c>
      <c r="G91" s="42"/>
      <c r="H91" s="42"/>
      <c r="I91" s="32" t="s">
        <v>24</v>
      </c>
      <c r="J91" s="81" t="str">
        <f>IF(J14="","",J14)</f>
        <v>26.1.2023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2" t="s">
        <v>26</v>
      </c>
      <c r="D93" s="42"/>
      <c r="E93" s="42"/>
      <c r="F93" s="27" t="str">
        <f>E17</f>
        <v xml:space="preserve"> </v>
      </c>
      <c r="G93" s="42"/>
      <c r="H93" s="42"/>
      <c r="I93" s="32" t="s">
        <v>34</v>
      </c>
      <c r="J93" s="36" t="str">
        <f>E23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2" t="s">
        <v>32</v>
      </c>
      <c r="D94" s="42"/>
      <c r="E94" s="42"/>
      <c r="F94" s="27" t="str">
        <f>IF(E20="","",E20)</f>
        <v>Vyplň údaj</v>
      </c>
      <c r="G94" s="42"/>
      <c r="H94" s="42"/>
      <c r="I94" s="32" t="s">
        <v>38</v>
      </c>
      <c r="J94" s="36" t="str">
        <f>E26</f>
        <v>Ing. M. Vodňanský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201" t="s">
        <v>133</v>
      </c>
      <c r="D96" s="159"/>
      <c r="E96" s="159"/>
      <c r="F96" s="159"/>
      <c r="G96" s="159"/>
      <c r="H96" s="159"/>
      <c r="I96" s="159"/>
      <c r="J96" s="202" t="s">
        <v>134</v>
      </c>
      <c r="K96" s="159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135</v>
      </c>
      <c r="D98" s="42"/>
      <c r="E98" s="42"/>
      <c r="F98" s="42"/>
      <c r="G98" s="42"/>
      <c r="H98" s="42"/>
      <c r="I98" s="42"/>
      <c r="J98" s="112">
        <f>J134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7" t="s">
        <v>136</v>
      </c>
    </row>
    <row r="99" spans="1:31" s="9" customFormat="1" ht="24.95" customHeight="1">
      <c r="A99" s="9"/>
      <c r="B99" s="204"/>
      <c r="C99" s="205"/>
      <c r="D99" s="206" t="s">
        <v>144</v>
      </c>
      <c r="E99" s="207"/>
      <c r="F99" s="207"/>
      <c r="G99" s="207"/>
      <c r="H99" s="207"/>
      <c r="I99" s="207"/>
      <c r="J99" s="208">
        <f>J135</f>
        <v>0</v>
      </c>
      <c r="K99" s="205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5"/>
      <c r="D100" s="211" t="s">
        <v>1055</v>
      </c>
      <c r="E100" s="212"/>
      <c r="F100" s="212"/>
      <c r="G100" s="212"/>
      <c r="H100" s="212"/>
      <c r="I100" s="212"/>
      <c r="J100" s="213">
        <f>J136</f>
        <v>0</v>
      </c>
      <c r="K100" s="135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5"/>
      <c r="D101" s="211" t="s">
        <v>1056</v>
      </c>
      <c r="E101" s="212"/>
      <c r="F101" s="212"/>
      <c r="G101" s="212"/>
      <c r="H101" s="212"/>
      <c r="I101" s="212"/>
      <c r="J101" s="213">
        <f>J152</f>
        <v>0</v>
      </c>
      <c r="K101" s="135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5"/>
      <c r="D102" s="211" t="s">
        <v>1057</v>
      </c>
      <c r="E102" s="212"/>
      <c r="F102" s="212"/>
      <c r="G102" s="212"/>
      <c r="H102" s="212"/>
      <c r="I102" s="212"/>
      <c r="J102" s="213">
        <f>J163</f>
        <v>0</v>
      </c>
      <c r="K102" s="135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9.25" customHeight="1">
      <c r="A105" s="40"/>
      <c r="B105" s="41"/>
      <c r="C105" s="203" t="s">
        <v>161</v>
      </c>
      <c r="D105" s="42"/>
      <c r="E105" s="42"/>
      <c r="F105" s="42"/>
      <c r="G105" s="42"/>
      <c r="H105" s="42"/>
      <c r="I105" s="42"/>
      <c r="J105" s="215">
        <f>ROUND(J106+J107+J108+J109+J110+J111,2)</f>
        <v>0</v>
      </c>
      <c r="K105" s="42"/>
      <c r="L105" s="65"/>
      <c r="N105" s="216" t="s">
        <v>48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65" s="2" customFormat="1" ht="18" customHeight="1">
      <c r="A106" s="40"/>
      <c r="B106" s="41"/>
      <c r="C106" s="42"/>
      <c r="D106" s="155" t="s">
        <v>162</v>
      </c>
      <c r="E106" s="150"/>
      <c r="F106" s="150"/>
      <c r="G106" s="42"/>
      <c r="H106" s="42"/>
      <c r="I106" s="42"/>
      <c r="J106" s="151">
        <v>0</v>
      </c>
      <c r="K106" s="42"/>
      <c r="L106" s="217"/>
      <c r="M106" s="218"/>
      <c r="N106" s="219" t="s">
        <v>50</v>
      </c>
      <c r="O106" s="218"/>
      <c r="P106" s="218"/>
      <c r="Q106" s="218"/>
      <c r="R106" s="218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21" t="s">
        <v>163</v>
      </c>
      <c r="AZ106" s="218"/>
      <c r="BA106" s="218"/>
      <c r="BB106" s="218"/>
      <c r="BC106" s="218"/>
      <c r="BD106" s="218"/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21" t="s">
        <v>93</v>
      </c>
      <c r="BK106" s="218"/>
      <c r="BL106" s="218"/>
      <c r="BM106" s="218"/>
    </row>
    <row r="107" spans="1:65" s="2" customFormat="1" ht="18" customHeight="1">
      <c r="A107" s="40"/>
      <c r="B107" s="41"/>
      <c r="C107" s="42"/>
      <c r="D107" s="155" t="s">
        <v>164</v>
      </c>
      <c r="E107" s="150"/>
      <c r="F107" s="150"/>
      <c r="G107" s="42"/>
      <c r="H107" s="42"/>
      <c r="I107" s="42"/>
      <c r="J107" s="151">
        <v>0</v>
      </c>
      <c r="K107" s="42"/>
      <c r="L107" s="217"/>
      <c r="M107" s="218"/>
      <c r="N107" s="219" t="s">
        <v>50</v>
      </c>
      <c r="O107" s="218"/>
      <c r="P107" s="218"/>
      <c r="Q107" s="218"/>
      <c r="R107" s="218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21" t="s">
        <v>163</v>
      </c>
      <c r="AZ107" s="218"/>
      <c r="BA107" s="218"/>
      <c r="BB107" s="218"/>
      <c r="BC107" s="218"/>
      <c r="BD107" s="218"/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221" t="s">
        <v>93</v>
      </c>
      <c r="BK107" s="218"/>
      <c r="BL107" s="218"/>
      <c r="BM107" s="218"/>
    </row>
    <row r="108" spans="1:65" s="2" customFormat="1" ht="18" customHeight="1">
      <c r="A108" s="40"/>
      <c r="B108" s="41"/>
      <c r="C108" s="42"/>
      <c r="D108" s="155" t="s">
        <v>165</v>
      </c>
      <c r="E108" s="150"/>
      <c r="F108" s="150"/>
      <c r="G108" s="42"/>
      <c r="H108" s="42"/>
      <c r="I108" s="42"/>
      <c r="J108" s="151">
        <v>0</v>
      </c>
      <c r="K108" s="42"/>
      <c r="L108" s="217"/>
      <c r="M108" s="218"/>
      <c r="N108" s="219" t="s">
        <v>50</v>
      </c>
      <c r="O108" s="218"/>
      <c r="P108" s="218"/>
      <c r="Q108" s="218"/>
      <c r="R108" s="218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21" t="s">
        <v>163</v>
      </c>
      <c r="AZ108" s="218"/>
      <c r="BA108" s="218"/>
      <c r="BB108" s="218"/>
      <c r="BC108" s="218"/>
      <c r="BD108" s="218"/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21" t="s">
        <v>93</v>
      </c>
      <c r="BK108" s="218"/>
      <c r="BL108" s="218"/>
      <c r="BM108" s="218"/>
    </row>
    <row r="109" spans="1:65" s="2" customFormat="1" ht="18" customHeight="1">
      <c r="A109" s="40"/>
      <c r="B109" s="41"/>
      <c r="C109" s="42"/>
      <c r="D109" s="155" t="s">
        <v>166</v>
      </c>
      <c r="E109" s="150"/>
      <c r="F109" s="150"/>
      <c r="G109" s="42"/>
      <c r="H109" s="42"/>
      <c r="I109" s="42"/>
      <c r="J109" s="151">
        <v>0</v>
      </c>
      <c r="K109" s="42"/>
      <c r="L109" s="217"/>
      <c r="M109" s="218"/>
      <c r="N109" s="219" t="s">
        <v>50</v>
      </c>
      <c r="O109" s="218"/>
      <c r="P109" s="218"/>
      <c r="Q109" s="218"/>
      <c r="R109" s="218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21" t="s">
        <v>163</v>
      </c>
      <c r="AZ109" s="218"/>
      <c r="BA109" s="218"/>
      <c r="BB109" s="218"/>
      <c r="BC109" s="218"/>
      <c r="BD109" s="218"/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21" t="s">
        <v>93</v>
      </c>
      <c r="BK109" s="218"/>
      <c r="BL109" s="218"/>
      <c r="BM109" s="218"/>
    </row>
    <row r="110" spans="1:65" s="2" customFormat="1" ht="18" customHeight="1">
      <c r="A110" s="40"/>
      <c r="B110" s="41"/>
      <c r="C110" s="42"/>
      <c r="D110" s="155" t="s">
        <v>167</v>
      </c>
      <c r="E110" s="150"/>
      <c r="F110" s="150"/>
      <c r="G110" s="42"/>
      <c r="H110" s="42"/>
      <c r="I110" s="42"/>
      <c r="J110" s="151">
        <v>0</v>
      </c>
      <c r="K110" s="42"/>
      <c r="L110" s="217"/>
      <c r="M110" s="218"/>
      <c r="N110" s="219" t="s">
        <v>50</v>
      </c>
      <c r="O110" s="218"/>
      <c r="P110" s="218"/>
      <c r="Q110" s="218"/>
      <c r="R110" s="218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21" t="s">
        <v>163</v>
      </c>
      <c r="AZ110" s="218"/>
      <c r="BA110" s="218"/>
      <c r="BB110" s="218"/>
      <c r="BC110" s="218"/>
      <c r="BD110" s="218"/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221" t="s">
        <v>93</v>
      </c>
      <c r="BK110" s="218"/>
      <c r="BL110" s="218"/>
      <c r="BM110" s="218"/>
    </row>
    <row r="111" spans="1:65" s="2" customFormat="1" ht="18" customHeight="1">
      <c r="A111" s="40"/>
      <c r="B111" s="41"/>
      <c r="C111" s="42"/>
      <c r="D111" s="150" t="s">
        <v>168</v>
      </c>
      <c r="E111" s="42"/>
      <c r="F111" s="42"/>
      <c r="G111" s="42"/>
      <c r="H111" s="42"/>
      <c r="I111" s="42"/>
      <c r="J111" s="151">
        <f>ROUND(J32*T111,2)</f>
        <v>0</v>
      </c>
      <c r="K111" s="42"/>
      <c r="L111" s="217"/>
      <c r="M111" s="218"/>
      <c r="N111" s="219" t="s">
        <v>50</v>
      </c>
      <c r="O111" s="218"/>
      <c r="P111" s="218"/>
      <c r="Q111" s="218"/>
      <c r="R111" s="218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1" t="s">
        <v>169</v>
      </c>
      <c r="AZ111" s="218"/>
      <c r="BA111" s="218"/>
      <c r="BB111" s="218"/>
      <c r="BC111" s="218"/>
      <c r="BD111" s="218"/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21" t="s">
        <v>93</v>
      </c>
      <c r="BK111" s="218"/>
      <c r="BL111" s="218"/>
      <c r="BM111" s="218"/>
    </row>
    <row r="112" spans="1:31" s="2" customFormat="1" ht="12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158" t="s">
        <v>125</v>
      </c>
      <c r="D113" s="159"/>
      <c r="E113" s="159"/>
      <c r="F113" s="159"/>
      <c r="G113" s="159"/>
      <c r="H113" s="159"/>
      <c r="I113" s="159"/>
      <c r="J113" s="160">
        <f>ROUND(J98+J105,2)</f>
        <v>0</v>
      </c>
      <c r="K113" s="159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3" t="s">
        <v>170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6.25" customHeight="1">
      <c r="A122" s="40"/>
      <c r="B122" s="41"/>
      <c r="C122" s="42"/>
      <c r="D122" s="42"/>
      <c r="E122" s="200" t="str">
        <f>E7</f>
        <v>Energetické úspory objekt ZŠ Orlí v Liberci, č.p.140 - REVIZE R1 - 01/2023</v>
      </c>
      <c r="F122" s="32"/>
      <c r="G122" s="32"/>
      <c r="H122" s="3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2:12" s="1" customFormat="1" ht="12" customHeight="1">
      <c r="B123" s="21"/>
      <c r="C123" s="32" t="s">
        <v>127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6.5" customHeight="1">
      <c r="A124" s="40"/>
      <c r="B124" s="41"/>
      <c r="C124" s="42"/>
      <c r="D124" s="42"/>
      <c r="E124" s="200" t="s">
        <v>128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2" customHeight="1">
      <c r="A125" s="40"/>
      <c r="B125" s="41"/>
      <c r="C125" s="32" t="s">
        <v>129</v>
      </c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6.5" customHeight="1">
      <c r="A126" s="40"/>
      <c r="B126" s="41"/>
      <c r="C126" s="42"/>
      <c r="D126" s="42"/>
      <c r="E126" s="78" t="str">
        <f>E11</f>
        <v>ZTI - Zdravotně - technická instalace</v>
      </c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2" t="s">
        <v>22</v>
      </c>
      <c r="D128" s="42"/>
      <c r="E128" s="42"/>
      <c r="F128" s="27" t="str">
        <f>F14</f>
        <v xml:space="preserve"> </v>
      </c>
      <c r="G128" s="42"/>
      <c r="H128" s="42"/>
      <c r="I128" s="32" t="s">
        <v>24</v>
      </c>
      <c r="J128" s="81" t="str">
        <f>IF(J14="","",J14)</f>
        <v>26.1.2023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5.15" customHeight="1">
      <c r="A130" s="40"/>
      <c r="B130" s="41"/>
      <c r="C130" s="32" t="s">
        <v>26</v>
      </c>
      <c r="D130" s="42"/>
      <c r="E130" s="42"/>
      <c r="F130" s="27" t="str">
        <f>E17</f>
        <v xml:space="preserve"> </v>
      </c>
      <c r="G130" s="42"/>
      <c r="H130" s="42"/>
      <c r="I130" s="32" t="s">
        <v>34</v>
      </c>
      <c r="J130" s="36" t="str">
        <f>E23</f>
        <v xml:space="preserve"> 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2" t="s">
        <v>32</v>
      </c>
      <c r="D131" s="42"/>
      <c r="E131" s="42"/>
      <c r="F131" s="27" t="str">
        <f>IF(E20="","",E20)</f>
        <v>Vyplň údaj</v>
      </c>
      <c r="G131" s="42"/>
      <c r="H131" s="42"/>
      <c r="I131" s="32" t="s">
        <v>38</v>
      </c>
      <c r="J131" s="36" t="str">
        <f>E26</f>
        <v>Ing. M. Vodňanský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0.3" customHeight="1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11" customFormat="1" ht="29.25" customHeight="1">
      <c r="A133" s="223"/>
      <c r="B133" s="224"/>
      <c r="C133" s="225" t="s">
        <v>171</v>
      </c>
      <c r="D133" s="226" t="s">
        <v>69</v>
      </c>
      <c r="E133" s="226" t="s">
        <v>65</v>
      </c>
      <c r="F133" s="226" t="s">
        <v>66</v>
      </c>
      <c r="G133" s="226" t="s">
        <v>172</v>
      </c>
      <c r="H133" s="226" t="s">
        <v>173</v>
      </c>
      <c r="I133" s="226" t="s">
        <v>174</v>
      </c>
      <c r="J133" s="226" t="s">
        <v>134</v>
      </c>
      <c r="K133" s="227" t="s">
        <v>175</v>
      </c>
      <c r="L133" s="228"/>
      <c r="M133" s="102" t="s">
        <v>1</v>
      </c>
      <c r="N133" s="103" t="s">
        <v>48</v>
      </c>
      <c r="O133" s="103" t="s">
        <v>176</v>
      </c>
      <c r="P133" s="103" t="s">
        <v>177</v>
      </c>
      <c r="Q133" s="103" t="s">
        <v>178</v>
      </c>
      <c r="R133" s="103" t="s">
        <v>179</v>
      </c>
      <c r="S133" s="103" t="s">
        <v>180</v>
      </c>
      <c r="T133" s="104" t="s">
        <v>181</v>
      </c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</row>
    <row r="134" spans="1:63" s="2" customFormat="1" ht="22.8" customHeight="1">
      <c r="A134" s="40"/>
      <c r="B134" s="41"/>
      <c r="C134" s="109" t="s">
        <v>182</v>
      </c>
      <c r="D134" s="42"/>
      <c r="E134" s="42"/>
      <c r="F134" s="42"/>
      <c r="G134" s="42"/>
      <c r="H134" s="42"/>
      <c r="I134" s="42"/>
      <c r="J134" s="229">
        <f>BK134</f>
        <v>0</v>
      </c>
      <c r="K134" s="42"/>
      <c r="L134" s="43"/>
      <c r="M134" s="105"/>
      <c r="N134" s="230"/>
      <c r="O134" s="106"/>
      <c r="P134" s="231">
        <f>P135</f>
        <v>0</v>
      </c>
      <c r="Q134" s="106"/>
      <c r="R134" s="231">
        <f>R135</f>
        <v>0.21414999999999998</v>
      </c>
      <c r="S134" s="106"/>
      <c r="T134" s="232">
        <f>T135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7" t="s">
        <v>83</v>
      </c>
      <c r="AU134" s="17" t="s">
        <v>136</v>
      </c>
      <c r="BK134" s="233">
        <f>BK135</f>
        <v>0</v>
      </c>
    </row>
    <row r="135" spans="1:63" s="12" customFormat="1" ht="25.9" customHeight="1">
      <c r="A135" s="12"/>
      <c r="B135" s="234"/>
      <c r="C135" s="235"/>
      <c r="D135" s="236" t="s">
        <v>83</v>
      </c>
      <c r="E135" s="237" t="s">
        <v>451</v>
      </c>
      <c r="F135" s="237" t="s">
        <v>452</v>
      </c>
      <c r="G135" s="235"/>
      <c r="H135" s="235"/>
      <c r="I135" s="238"/>
      <c r="J135" s="239">
        <f>BK135</f>
        <v>0</v>
      </c>
      <c r="K135" s="235"/>
      <c r="L135" s="240"/>
      <c r="M135" s="241"/>
      <c r="N135" s="242"/>
      <c r="O135" s="242"/>
      <c r="P135" s="243">
        <f>P136+P152+P163</f>
        <v>0</v>
      </c>
      <c r="Q135" s="242"/>
      <c r="R135" s="243">
        <f>R136+R152+R163</f>
        <v>0.21414999999999998</v>
      </c>
      <c r="S135" s="242"/>
      <c r="T135" s="244">
        <f>T136+T152+T163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5" t="s">
        <v>93</v>
      </c>
      <c r="AT135" s="246" t="s">
        <v>83</v>
      </c>
      <c r="AU135" s="246" t="s">
        <v>84</v>
      </c>
      <c r="AY135" s="245" t="s">
        <v>185</v>
      </c>
      <c r="BK135" s="247">
        <f>BK136+BK152+BK163</f>
        <v>0</v>
      </c>
    </row>
    <row r="136" spans="1:63" s="12" customFormat="1" ht="22.8" customHeight="1">
      <c r="A136" s="12"/>
      <c r="B136" s="234"/>
      <c r="C136" s="235"/>
      <c r="D136" s="236" t="s">
        <v>83</v>
      </c>
      <c r="E136" s="248" t="s">
        <v>1058</v>
      </c>
      <c r="F136" s="248" t="s">
        <v>1059</v>
      </c>
      <c r="G136" s="235"/>
      <c r="H136" s="235"/>
      <c r="I136" s="238"/>
      <c r="J136" s="249">
        <f>BK136</f>
        <v>0</v>
      </c>
      <c r="K136" s="235"/>
      <c r="L136" s="240"/>
      <c r="M136" s="241"/>
      <c r="N136" s="242"/>
      <c r="O136" s="242"/>
      <c r="P136" s="243">
        <f>SUM(P137:P151)</f>
        <v>0</v>
      </c>
      <c r="Q136" s="242"/>
      <c r="R136" s="243">
        <f>SUM(R137:R151)</f>
        <v>0.09448999999999999</v>
      </c>
      <c r="S136" s="242"/>
      <c r="T136" s="244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5" t="s">
        <v>93</v>
      </c>
      <c r="AT136" s="246" t="s">
        <v>83</v>
      </c>
      <c r="AU136" s="246" t="s">
        <v>91</v>
      </c>
      <c r="AY136" s="245" t="s">
        <v>185</v>
      </c>
      <c r="BK136" s="247">
        <f>SUM(BK137:BK151)</f>
        <v>0</v>
      </c>
    </row>
    <row r="137" spans="1:65" s="2" customFormat="1" ht="21.75" customHeight="1">
      <c r="A137" s="40"/>
      <c r="B137" s="41"/>
      <c r="C137" s="250" t="s">
        <v>91</v>
      </c>
      <c r="D137" s="250" t="s">
        <v>187</v>
      </c>
      <c r="E137" s="251" t="s">
        <v>1060</v>
      </c>
      <c r="F137" s="252" t="s">
        <v>1061</v>
      </c>
      <c r="G137" s="253" t="s">
        <v>276</v>
      </c>
      <c r="H137" s="254">
        <v>1</v>
      </c>
      <c r="I137" s="255"/>
      <c r="J137" s="256">
        <f>ROUND(I137*H137,2)</f>
        <v>0</v>
      </c>
      <c r="K137" s="252" t="s">
        <v>1</v>
      </c>
      <c r="L137" s="43"/>
      <c r="M137" s="257" t="s">
        <v>1</v>
      </c>
      <c r="N137" s="258" t="s">
        <v>49</v>
      </c>
      <c r="O137" s="93"/>
      <c r="P137" s="259">
        <f>O137*H137</f>
        <v>0</v>
      </c>
      <c r="Q137" s="259">
        <v>0.00142</v>
      </c>
      <c r="R137" s="259">
        <f>Q137*H137</f>
        <v>0.00142</v>
      </c>
      <c r="S137" s="259">
        <v>0</v>
      </c>
      <c r="T137" s="26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61" t="s">
        <v>268</v>
      </c>
      <c r="AT137" s="261" t="s">
        <v>187</v>
      </c>
      <c r="AU137" s="261" t="s">
        <v>93</v>
      </c>
      <c r="AY137" s="17" t="s">
        <v>185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7" t="s">
        <v>91</v>
      </c>
      <c r="BK137" s="154">
        <f>ROUND(I137*H137,2)</f>
        <v>0</v>
      </c>
      <c r="BL137" s="17" t="s">
        <v>268</v>
      </c>
      <c r="BM137" s="261" t="s">
        <v>1062</v>
      </c>
    </row>
    <row r="138" spans="1:65" s="2" customFormat="1" ht="21.75" customHeight="1">
      <c r="A138" s="40"/>
      <c r="B138" s="41"/>
      <c r="C138" s="250" t="s">
        <v>93</v>
      </c>
      <c r="D138" s="250" t="s">
        <v>187</v>
      </c>
      <c r="E138" s="251" t="s">
        <v>1063</v>
      </c>
      <c r="F138" s="252" t="s">
        <v>1064</v>
      </c>
      <c r="G138" s="253" t="s">
        <v>276</v>
      </c>
      <c r="H138" s="254">
        <v>8</v>
      </c>
      <c r="I138" s="255"/>
      <c r="J138" s="256">
        <f>ROUND(I138*H138,2)</f>
        <v>0</v>
      </c>
      <c r="K138" s="252" t="s">
        <v>1</v>
      </c>
      <c r="L138" s="43"/>
      <c r="M138" s="257" t="s">
        <v>1</v>
      </c>
      <c r="N138" s="258" t="s">
        <v>49</v>
      </c>
      <c r="O138" s="93"/>
      <c r="P138" s="259">
        <f>O138*H138</f>
        <v>0</v>
      </c>
      <c r="Q138" s="259">
        <v>0.00744</v>
      </c>
      <c r="R138" s="259">
        <f>Q138*H138</f>
        <v>0.05952</v>
      </c>
      <c r="S138" s="259">
        <v>0</v>
      </c>
      <c r="T138" s="26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61" t="s">
        <v>268</v>
      </c>
      <c r="AT138" s="261" t="s">
        <v>187</v>
      </c>
      <c r="AU138" s="261" t="s">
        <v>93</v>
      </c>
      <c r="AY138" s="17" t="s">
        <v>185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7" t="s">
        <v>91</v>
      </c>
      <c r="BK138" s="154">
        <f>ROUND(I138*H138,2)</f>
        <v>0</v>
      </c>
      <c r="BL138" s="17" t="s">
        <v>268</v>
      </c>
      <c r="BM138" s="261" t="s">
        <v>1065</v>
      </c>
    </row>
    <row r="139" spans="1:65" s="2" customFormat="1" ht="16.5" customHeight="1">
      <c r="A139" s="40"/>
      <c r="B139" s="41"/>
      <c r="C139" s="250" t="s">
        <v>109</v>
      </c>
      <c r="D139" s="250" t="s">
        <v>187</v>
      </c>
      <c r="E139" s="251" t="s">
        <v>1066</v>
      </c>
      <c r="F139" s="252" t="s">
        <v>1067</v>
      </c>
      <c r="G139" s="253" t="s">
        <v>276</v>
      </c>
      <c r="H139" s="254">
        <v>5</v>
      </c>
      <c r="I139" s="255"/>
      <c r="J139" s="256">
        <f>ROUND(I139*H139,2)</f>
        <v>0</v>
      </c>
      <c r="K139" s="252" t="s">
        <v>1</v>
      </c>
      <c r="L139" s="43"/>
      <c r="M139" s="257" t="s">
        <v>1</v>
      </c>
      <c r="N139" s="258" t="s">
        <v>49</v>
      </c>
      <c r="O139" s="93"/>
      <c r="P139" s="259">
        <f>O139*H139</f>
        <v>0</v>
      </c>
      <c r="Q139" s="259">
        <v>0.00157</v>
      </c>
      <c r="R139" s="259">
        <f>Q139*H139</f>
        <v>0.00785</v>
      </c>
      <c r="S139" s="259">
        <v>0</v>
      </c>
      <c r="T139" s="26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61" t="s">
        <v>268</v>
      </c>
      <c r="AT139" s="261" t="s">
        <v>187</v>
      </c>
      <c r="AU139" s="261" t="s">
        <v>93</v>
      </c>
      <c r="AY139" s="17" t="s">
        <v>185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7" t="s">
        <v>91</v>
      </c>
      <c r="BK139" s="154">
        <f>ROUND(I139*H139,2)</f>
        <v>0</v>
      </c>
      <c r="BL139" s="17" t="s">
        <v>268</v>
      </c>
      <c r="BM139" s="261" t="s">
        <v>1068</v>
      </c>
    </row>
    <row r="140" spans="1:65" s="2" customFormat="1" ht="16.5" customHeight="1">
      <c r="A140" s="40"/>
      <c r="B140" s="41"/>
      <c r="C140" s="250" t="s">
        <v>192</v>
      </c>
      <c r="D140" s="250" t="s">
        <v>187</v>
      </c>
      <c r="E140" s="251" t="s">
        <v>1069</v>
      </c>
      <c r="F140" s="252" t="s">
        <v>1070</v>
      </c>
      <c r="G140" s="253" t="s">
        <v>276</v>
      </c>
      <c r="H140" s="254">
        <v>11</v>
      </c>
      <c r="I140" s="255"/>
      <c r="J140" s="256">
        <f>ROUND(I140*H140,2)</f>
        <v>0</v>
      </c>
      <c r="K140" s="252" t="s">
        <v>1</v>
      </c>
      <c r="L140" s="43"/>
      <c r="M140" s="257" t="s">
        <v>1</v>
      </c>
      <c r="N140" s="258" t="s">
        <v>49</v>
      </c>
      <c r="O140" s="93"/>
      <c r="P140" s="259">
        <f>O140*H140</f>
        <v>0</v>
      </c>
      <c r="Q140" s="259">
        <v>0.00059</v>
      </c>
      <c r="R140" s="259">
        <f>Q140*H140</f>
        <v>0.00649</v>
      </c>
      <c r="S140" s="259">
        <v>0</v>
      </c>
      <c r="T140" s="26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1" t="s">
        <v>268</v>
      </c>
      <c r="AT140" s="261" t="s">
        <v>187</v>
      </c>
      <c r="AU140" s="261" t="s">
        <v>93</v>
      </c>
      <c r="AY140" s="17" t="s">
        <v>185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91</v>
      </c>
      <c r="BK140" s="154">
        <f>ROUND(I140*H140,2)</f>
        <v>0</v>
      </c>
      <c r="BL140" s="17" t="s">
        <v>268</v>
      </c>
      <c r="BM140" s="261" t="s">
        <v>1071</v>
      </c>
    </row>
    <row r="141" spans="1:65" s="2" customFormat="1" ht="16.5" customHeight="1">
      <c r="A141" s="40"/>
      <c r="B141" s="41"/>
      <c r="C141" s="250" t="s">
        <v>210</v>
      </c>
      <c r="D141" s="250" t="s">
        <v>187</v>
      </c>
      <c r="E141" s="251" t="s">
        <v>1072</v>
      </c>
      <c r="F141" s="252" t="s">
        <v>1073</v>
      </c>
      <c r="G141" s="253" t="s">
        <v>276</v>
      </c>
      <c r="H141" s="254">
        <v>6</v>
      </c>
      <c r="I141" s="255"/>
      <c r="J141" s="256">
        <f>ROUND(I141*H141,2)</f>
        <v>0</v>
      </c>
      <c r="K141" s="252" t="s">
        <v>1</v>
      </c>
      <c r="L141" s="43"/>
      <c r="M141" s="257" t="s">
        <v>1</v>
      </c>
      <c r="N141" s="258" t="s">
        <v>49</v>
      </c>
      <c r="O141" s="93"/>
      <c r="P141" s="259">
        <f>O141*H141</f>
        <v>0</v>
      </c>
      <c r="Q141" s="259">
        <v>0.00201</v>
      </c>
      <c r="R141" s="259">
        <f>Q141*H141</f>
        <v>0.012060000000000001</v>
      </c>
      <c r="S141" s="259">
        <v>0</v>
      </c>
      <c r="T141" s="26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1" t="s">
        <v>268</v>
      </c>
      <c r="AT141" s="261" t="s">
        <v>187</v>
      </c>
      <c r="AU141" s="261" t="s">
        <v>93</v>
      </c>
      <c r="AY141" s="17" t="s">
        <v>185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7" t="s">
        <v>91</v>
      </c>
      <c r="BK141" s="154">
        <f>ROUND(I141*H141,2)</f>
        <v>0</v>
      </c>
      <c r="BL141" s="17" t="s">
        <v>268</v>
      </c>
      <c r="BM141" s="261" t="s">
        <v>1074</v>
      </c>
    </row>
    <row r="142" spans="1:65" s="2" customFormat="1" ht="16.5" customHeight="1">
      <c r="A142" s="40"/>
      <c r="B142" s="41"/>
      <c r="C142" s="250" t="s">
        <v>216</v>
      </c>
      <c r="D142" s="250" t="s">
        <v>187</v>
      </c>
      <c r="E142" s="251" t="s">
        <v>1075</v>
      </c>
      <c r="F142" s="252" t="s">
        <v>1076</v>
      </c>
      <c r="G142" s="253" t="s">
        <v>276</v>
      </c>
      <c r="H142" s="254">
        <v>6</v>
      </c>
      <c r="I142" s="255"/>
      <c r="J142" s="256">
        <f>ROUND(I142*H142,2)</f>
        <v>0</v>
      </c>
      <c r="K142" s="252" t="s">
        <v>1</v>
      </c>
      <c r="L142" s="43"/>
      <c r="M142" s="257" t="s">
        <v>1</v>
      </c>
      <c r="N142" s="258" t="s">
        <v>49</v>
      </c>
      <c r="O142" s="93"/>
      <c r="P142" s="259">
        <f>O142*H142</f>
        <v>0</v>
      </c>
      <c r="Q142" s="259">
        <v>0.00048</v>
      </c>
      <c r="R142" s="259">
        <f>Q142*H142</f>
        <v>0.00288</v>
      </c>
      <c r="S142" s="259">
        <v>0</v>
      </c>
      <c r="T142" s="26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1" t="s">
        <v>268</v>
      </c>
      <c r="AT142" s="261" t="s">
        <v>187</v>
      </c>
      <c r="AU142" s="261" t="s">
        <v>93</v>
      </c>
      <c r="AY142" s="17" t="s">
        <v>185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7" t="s">
        <v>91</v>
      </c>
      <c r="BK142" s="154">
        <f>ROUND(I142*H142,2)</f>
        <v>0</v>
      </c>
      <c r="BL142" s="17" t="s">
        <v>268</v>
      </c>
      <c r="BM142" s="261" t="s">
        <v>1077</v>
      </c>
    </row>
    <row r="143" spans="1:65" s="2" customFormat="1" ht="16.5" customHeight="1">
      <c r="A143" s="40"/>
      <c r="B143" s="41"/>
      <c r="C143" s="250" t="s">
        <v>222</v>
      </c>
      <c r="D143" s="250" t="s">
        <v>187</v>
      </c>
      <c r="E143" s="251" t="s">
        <v>1078</v>
      </c>
      <c r="F143" s="252" t="s">
        <v>1079</v>
      </c>
      <c r="G143" s="253" t="s">
        <v>276</v>
      </c>
      <c r="H143" s="254">
        <v>6</v>
      </c>
      <c r="I143" s="255"/>
      <c r="J143" s="256">
        <f>ROUND(I143*H143,2)</f>
        <v>0</v>
      </c>
      <c r="K143" s="252" t="s">
        <v>1</v>
      </c>
      <c r="L143" s="43"/>
      <c r="M143" s="257" t="s">
        <v>1</v>
      </c>
      <c r="N143" s="258" t="s">
        <v>49</v>
      </c>
      <c r="O143" s="93"/>
      <c r="P143" s="259">
        <f>O143*H143</f>
        <v>0</v>
      </c>
      <c r="Q143" s="259">
        <v>0.00041</v>
      </c>
      <c r="R143" s="259">
        <f>Q143*H143</f>
        <v>0.00246</v>
      </c>
      <c r="S143" s="259">
        <v>0</v>
      </c>
      <c r="T143" s="26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61" t="s">
        <v>268</v>
      </c>
      <c r="AT143" s="261" t="s">
        <v>187</v>
      </c>
      <c r="AU143" s="261" t="s">
        <v>93</v>
      </c>
      <c r="AY143" s="17" t="s">
        <v>185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91</v>
      </c>
      <c r="BK143" s="154">
        <f>ROUND(I143*H143,2)</f>
        <v>0</v>
      </c>
      <c r="BL143" s="17" t="s">
        <v>268</v>
      </c>
      <c r="BM143" s="261" t="s">
        <v>1080</v>
      </c>
    </row>
    <row r="144" spans="1:65" s="2" customFormat="1" ht="16.5" customHeight="1">
      <c r="A144" s="40"/>
      <c r="B144" s="41"/>
      <c r="C144" s="250" t="s">
        <v>229</v>
      </c>
      <c r="D144" s="250" t="s">
        <v>187</v>
      </c>
      <c r="E144" s="251" t="s">
        <v>1081</v>
      </c>
      <c r="F144" s="252" t="s">
        <v>1082</v>
      </c>
      <c r="G144" s="253" t="s">
        <v>225</v>
      </c>
      <c r="H144" s="254">
        <v>2</v>
      </c>
      <c r="I144" s="255"/>
      <c r="J144" s="256">
        <f>ROUND(I144*H144,2)</f>
        <v>0</v>
      </c>
      <c r="K144" s="252" t="s">
        <v>1</v>
      </c>
      <c r="L144" s="43"/>
      <c r="M144" s="257" t="s">
        <v>1</v>
      </c>
      <c r="N144" s="258" t="s">
        <v>49</v>
      </c>
      <c r="O144" s="93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61" t="s">
        <v>268</v>
      </c>
      <c r="AT144" s="261" t="s">
        <v>187</v>
      </c>
      <c r="AU144" s="261" t="s">
        <v>93</v>
      </c>
      <c r="AY144" s="17" t="s">
        <v>185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7" t="s">
        <v>91</v>
      </c>
      <c r="BK144" s="154">
        <f>ROUND(I144*H144,2)</f>
        <v>0</v>
      </c>
      <c r="BL144" s="17" t="s">
        <v>268</v>
      </c>
      <c r="BM144" s="261" t="s">
        <v>1083</v>
      </c>
    </row>
    <row r="145" spans="1:65" s="2" customFormat="1" ht="16.5" customHeight="1">
      <c r="A145" s="40"/>
      <c r="B145" s="41"/>
      <c r="C145" s="250" t="s">
        <v>234</v>
      </c>
      <c r="D145" s="250" t="s">
        <v>187</v>
      </c>
      <c r="E145" s="251" t="s">
        <v>1084</v>
      </c>
      <c r="F145" s="252" t="s">
        <v>1085</v>
      </c>
      <c r="G145" s="253" t="s">
        <v>225</v>
      </c>
      <c r="H145" s="254">
        <v>4</v>
      </c>
      <c r="I145" s="255"/>
      <c r="J145" s="256">
        <f>ROUND(I145*H145,2)</f>
        <v>0</v>
      </c>
      <c r="K145" s="252" t="s">
        <v>1</v>
      </c>
      <c r="L145" s="43"/>
      <c r="M145" s="257" t="s">
        <v>1</v>
      </c>
      <c r="N145" s="258" t="s">
        <v>49</v>
      </c>
      <c r="O145" s="93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61" t="s">
        <v>268</v>
      </c>
      <c r="AT145" s="261" t="s">
        <v>187</v>
      </c>
      <c r="AU145" s="261" t="s">
        <v>93</v>
      </c>
      <c r="AY145" s="17" t="s">
        <v>185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91</v>
      </c>
      <c r="BK145" s="154">
        <f>ROUND(I145*H145,2)</f>
        <v>0</v>
      </c>
      <c r="BL145" s="17" t="s">
        <v>268</v>
      </c>
      <c r="BM145" s="261" t="s">
        <v>1086</v>
      </c>
    </row>
    <row r="146" spans="1:65" s="2" customFormat="1" ht="33" customHeight="1">
      <c r="A146" s="40"/>
      <c r="B146" s="41"/>
      <c r="C146" s="250" t="s">
        <v>241</v>
      </c>
      <c r="D146" s="250" t="s">
        <v>187</v>
      </c>
      <c r="E146" s="251" t="s">
        <v>1087</v>
      </c>
      <c r="F146" s="252" t="s">
        <v>1088</v>
      </c>
      <c r="G146" s="253" t="s">
        <v>225</v>
      </c>
      <c r="H146" s="254">
        <v>1</v>
      </c>
      <c r="I146" s="255"/>
      <c r="J146" s="256">
        <f>ROUND(I146*H146,2)</f>
        <v>0</v>
      </c>
      <c r="K146" s="252" t="s">
        <v>1</v>
      </c>
      <c r="L146" s="43"/>
      <c r="M146" s="257" t="s">
        <v>1</v>
      </c>
      <c r="N146" s="258" t="s">
        <v>49</v>
      </c>
      <c r="O146" s="93"/>
      <c r="P146" s="259">
        <f>O146*H146</f>
        <v>0</v>
      </c>
      <c r="Q146" s="259">
        <v>0.00101</v>
      </c>
      <c r="R146" s="259">
        <f>Q146*H146</f>
        <v>0.00101</v>
      </c>
      <c r="S146" s="259">
        <v>0</v>
      </c>
      <c r="T146" s="26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1" t="s">
        <v>268</v>
      </c>
      <c r="AT146" s="261" t="s">
        <v>187</v>
      </c>
      <c r="AU146" s="261" t="s">
        <v>93</v>
      </c>
      <c r="AY146" s="17" t="s">
        <v>185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91</v>
      </c>
      <c r="BK146" s="154">
        <f>ROUND(I146*H146,2)</f>
        <v>0</v>
      </c>
      <c r="BL146" s="17" t="s">
        <v>268</v>
      </c>
      <c r="BM146" s="261" t="s">
        <v>1089</v>
      </c>
    </row>
    <row r="147" spans="1:65" s="2" customFormat="1" ht="21.75" customHeight="1">
      <c r="A147" s="40"/>
      <c r="B147" s="41"/>
      <c r="C147" s="250" t="s">
        <v>249</v>
      </c>
      <c r="D147" s="250" t="s">
        <v>187</v>
      </c>
      <c r="E147" s="251" t="s">
        <v>1090</v>
      </c>
      <c r="F147" s="252" t="s">
        <v>1091</v>
      </c>
      <c r="G147" s="253" t="s">
        <v>225</v>
      </c>
      <c r="H147" s="254">
        <v>1</v>
      </c>
      <c r="I147" s="255"/>
      <c r="J147" s="256">
        <f>ROUND(I147*H147,2)</f>
        <v>0</v>
      </c>
      <c r="K147" s="252" t="s">
        <v>1</v>
      </c>
      <c r="L147" s="43"/>
      <c r="M147" s="257" t="s">
        <v>1</v>
      </c>
      <c r="N147" s="258" t="s">
        <v>49</v>
      </c>
      <c r="O147" s="93"/>
      <c r="P147" s="259">
        <f>O147*H147</f>
        <v>0</v>
      </c>
      <c r="Q147" s="259">
        <v>0.0005</v>
      </c>
      <c r="R147" s="259">
        <f>Q147*H147</f>
        <v>0.0005</v>
      </c>
      <c r="S147" s="259">
        <v>0</v>
      </c>
      <c r="T147" s="26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1" t="s">
        <v>268</v>
      </c>
      <c r="AT147" s="261" t="s">
        <v>187</v>
      </c>
      <c r="AU147" s="261" t="s">
        <v>93</v>
      </c>
      <c r="AY147" s="17" t="s">
        <v>185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91</v>
      </c>
      <c r="BK147" s="154">
        <f>ROUND(I147*H147,2)</f>
        <v>0</v>
      </c>
      <c r="BL147" s="17" t="s">
        <v>268</v>
      </c>
      <c r="BM147" s="261" t="s">
        <v>1092</v>
      </c>
    </row>
    <row r="148" spans="1:65" s="2" customFormat="1" ht="21.75" customHeight="1">
      <c r="A148" s="40"/>
      <c r="B148" s="41"/>
      <c r="C148" s="250" t="s">
        <v>253</v>
      </c>
      <c r="D148" s="250" t="s">
        <v>187</v>
      </c>
      <c r="E148" s="251" t="s">
        <v>1093</v>
      </c>
      <c r="F148" s="252" t="s">
        <v>1094</v>
      </c>
      <c r="G148" s="253" t="s">
        <v>225</v>
      </c>
      <c r="H148" s="254">
        <v>1</v>
      </c>
      <c r="I148" s="255"/>
      <c r="J148" s="256">
        <f>ROUND(I148*H148,2)</f>
        <v>0</v>
      </c>
      <c r="K148" s="252" t="s">
        <v>1</v>
      </c>
      <c r="L148" s="43"/>
      <c r="M148" s="257" t="s">
        <v>1</v>
      </c>
      <c r="N148" s="258" t="s">
        <v>49</v>
      </c>
      <c r="O148" s="93"/>
      <c r="P148" s="259">
        <f>O148*H148</f>
        <v>0</v>
      </c>
      <c r="Q148" s="259">
        <v>0.00015</v>
      </c>
      <c r="R148" s="259">
        <f>Q148*H148</f>
        <v>0.00015</v>
      </c>
      <c r="S148" s="259">
        <v>0</v>
      </c>
      <c r="T148" s="26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1" t="s">
        <v>268</v>
      </c>
      <c r="AT148" s="261" t="s">
        <v>187</v>
      </c>
      <c r="AU148" s="261" t="s">
        <v>93</v>
      </c>
      <c r="AY148" s="17" t="s">
        <v>185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91</v>
      </c>
      <c r="BK148" s="154">
        <f>ROUND(I148*H148,2)</f>
        <v>0</v>
      </c>
      <c r="BL148" s="17" t="s">
        <v>268</v>
      </c>
      <c r="BM148" s="261" t="s">
        <v>1095</v>
      </c>
    </row>
    <row r="149" spans="1:65" s="2" customFormat="1" ht="63.45" customHeight="1">
      <c r="A149" s="40"/>
      <c r="B149" s="41"/>
      <c r="C149" s="250" t="s">
        <v>257</v>
      </c>
      <c r="D149" s="250" t="s">
        <v>187</v>
      </c>
      <c r="E149" s="251" t="s">
        <v>1096</v>
      </c>
      <c r="F149" s="252" t="s">
        <v>1097</v>
      </c>
      <c r="G149" s="253" t="s">
        <v>225</v>
      </c>
      <c r="H149" s="254">
        <v>1</v>
      </c>
      <c r="I149" s="255"/>
      <c r="J149" s="256">
        <f>ROUND(I149*H149,2)</f>
        <v>0</v>
      </c>
      <c r="K149" s="252" t="s">
        <v>1</v>
      </c>
      <c r="L149" s="43"/>
      <c r="M149" s="257" t="s">
        <v>1</v>
      </c>
      <c r="N149" s="258" t="s">
        <v>49</v>
      </c>
      <c r="O149" s="93"/>
      <c r="P149" s="259">
        <f>O149*H149</f>
        <v>0</v>
      </c>
      <c r="Q149" s="259">
        <v>0.00015</v>
      </c>
      <c r="R149" s="259">
        <f>Q149*H149</f>
        <v>0.00015</v>
      </c>
      <c r="S149" s="259">
        <v>0</v>
      </c>
      <c r="T149" s="26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1" t="s">
        <v>268</v>
      </c>
      <c r="AT149" s="261" t="s">
        <v>187</v>
      </c>
      <c r="AU149" s="261" t="s">
        <v>93</v>
      </c>
      <c r="AY149" s="17" t="s">
        <v>185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91</v>
      </c>
      <c r="BK149" s="154">
        <f>ROUND(I149*H149,2)</f>
        <v>0</v>
      </c>
      <c r="BL149" s="17" t="s">
        <v>268</v>
      </c>
      <c r="BM149" s="261" t="s">
        <v>1098</v>
      </c>
    </row>
    <row r="150" spans="1:65" s="2" customFormat="1" ht="21.75" customHeight="1">
      <c r="A150" s="40"/>
      <c r="B150" s="41"/>
      <c r="C150" s="250" t="s">
        <v>261</v>
      </c>
      <c r="D150" s="250" t="s">
        <v>187</v>
      </c>
      <c r="E150" s="251" t="s">
        <v>1099</v>
      </c>
      <c r="F150" s="252" t="s">
        <v>1100</v>
      </c>
      <c r="G150" s="253" t="s">
        <v>276</v>
      </c>
      <c r="H150" s="254">
        <v>9</v>
      </c>
      <c r="I150" s="255"/>
      <c r="J150" s="256">
        <f>ROUND(I150*H150,2)</f>
        <v>0</v>
      </c>
      <c r="K150" s="252" t="s">
        <v>1</v>
      </c>
      <c r="L150" s="43"/>
      <c r="M150" s="257" t="s">
        <v>1</v>
      </c>
      <c r="N150" s="258" t="s">
        <v>49</v>
      </c>
      <c r="O150" s="93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61" t="s">
        <v>268</v>
      </c>
      <c r="AT150" s="261" t="s">
        <v>187</v>
      </c>
      <c r="AU150" s="261" t="s">
        <v>93</v>
      </c>
      <c r="AY150" s="17" t="s">
        <v>185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91</v>
      </c>
      <c r="BK150" s="154">
        <f>ROUND(I150*H150,2)</f>
        <v>0</v>
      </c>
      <c r="BL150" s="17" t="s">
        <v>268</v>
      </c>
      <c r="BM150" s="261" t="s">
        <v>1101</v>
      </c>
    </row>
    <row r="151" spans="1:65" s="2" customFormat="1" ht="24.15" customHeight="1">
      <c r="A151" s="40"/>
      <c r="B151" s="41"/>
      <c r="C151" s="250" t="s">
        <v>8</v>
      </c>
      <c r="D151" s="250" t="s">
        <v>187</v>
      </c>
      <c r="E151" s="251" t="s">
        <v>1102</v>
      </c>
      <c r="F151" s="252" t="s">
        <v>1103</v>
      </c>
      <c r="G151" s="253" t="s">
        <v>198</v>
      </c>
      <c r="H151" s="254">
        <v>0.094</v>
      </c>
      <c r="I151" s="255"/>
      <c r="J151" s="256">
        <f>ROUND(I151*H151,2)</f>
        <v>0</v>
      </c>
      <c r="K151" s="252" t="s">
        <v>1</v>
      </c>
      <c r="L151" s="43"/>
      <c r="M151" s="257" t="s">
        <v>1</v>
      </c>
      <c r="N151" s="258" t="s">
        <v>49</v>
      </c>
      <c r="O151" s="93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1" t="s">
        <v>268</v>
      </c>
      <c r="AT151" s="261" t="s">
        <v>187</v>
      </c>
      <c r="AU151" s="261" t="s">
        <v>93</v>
      </c>
      <c r="AY151" s="17" t="s">
        <v>185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91</v>
      </c>
      <c r="BK151" s="154">
        <f>ROUND(I151*H151,2)</f>
        <v>0</v>
      </c>
      <c r="BL151" s="17" t="s">
        <v>268</v>
      </c>
      <c r="BM151" s="261" t="s">
        <v>1104</v>
      </c>
    </row>
    <row r="152" spans="1:63" s="12" customFormat="1" ht="22.8" customHeight="1">
      <c r="A152" s="12"/>
      <c r="B152" s="234"/>
      <c r="C152" s="235"/>
      <c r="D152" s="236" t="s">
        <v>83</v>
      </c>
      <c r="E152" s="248" t="s">
        <v>1105</v>
      </c>
      <c r="F152" s="248" t="s">
        <v>1106</v>
      </c>
      <c r="G152" s="235"/>
      <c r="H152" s="235"/>
      <c r="I152" s="238"/>
      <c r="J152" s="249">
        <f>BK152</f>
        <v>0</v>
      </c>
      <c r="K152" s="235"/>
      <c r="L152" s="240"/>
      <c r="M152" s="241"/>
      <c r="N152" s="242"/>
      <c r="O152" s="242"/>
      <c r="P152" s="243">
        <f>SUM(P153:P162)</f>
        <v>0</v>
      </c>
      <c r="Q152" s="242"/>
      <c r="R152" s="243">
        <f>SUM(R153:R162)</f>
        <v>0.02403</v>
      </c>
      <c r="S152" s="242"/>
      <c r="T152" s="244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5" t="s">
        <v>93</v>
      </c>
      <c r="AT152" s="246" t="s">
        <v>83</v>
      </c>
      <c r="AU152" s="246" t="s">
        <v>91</v>
      </c>
      <c r="AY152" s="245" t="s">
        <v>185</v>
      </c>
      <c r="BK152" s="247">
        <f>SUM(BK153:BK162)</f>
        <v>0</v>
      </c>
    </row>
    <row r="153" spans="1:65" s="2" customFormat="1" ht="24.15" customHeight="1">
      <c r="A153" s="40"/>
      <c r="B153" s="41"/>
      <c r="C153" s="250" t="s">
        <v>268</v>
      </c>
      <c r="D153" s="250" t="s">
        <v>187</v>
      </c>
      <c r="E153" s="251" t="s">
        <v>1107</v>
      </c>
      <c r="F153" s="252" t="s">
        <v>1108</v>
      </c>
      <c r="G153" s="253" t="s">
        <v>276</v>
      </c>
      <c r="H153" s="254">
        <v>14</v>
      </c>
      <c r="I153" s="255"/>
      <c r="J153" s="256">
        <f>ROUND(I153*H153,2)</f>
        <v>0</v>
      </c>
      <c r="K153" s="252" t="s">
        <v>1</v>
      </c>
      <c r="L153" s="43"/>
      <c r="M153" s="257" t="s">
        <v>1</v>
      </c>
      <c r="N153" s="258" t="s">
        <v>49</v>
      </c>
      <c r="O153" s="93"/>
      <c r="P153" s="259">
        <f>O153*H153</f>
        <v>0</v>
      </c>
      <c r="Q153" s="259">
        <v>0.00098</v>
      </c>
      <c r="R153" s="259">
        <f>Q153*H153</f>
        <v>0.01372</v>
      </c>
      <c r="S153" s="259">
        <v>0</v>
      </c>
      <c r="T153" s="26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1" t="s">
        <v>268</v>
      </c>
      <c r="AT153" s="261" t="s">
        <v>187</v>
      </c>
      <c r="AU153" s="261" t="s">
        <v>93</v>
      </c>
      <c r="AY153" s="17" t="s">
        <v>185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91</v>
      </c>
      <c r="BK153" s="154">
        <f>ROUND(I153*H153,2)</f>
        <v>0</v>
      </c>
      <c r="BL153" s="17" t="s">
        <v>268</v>
      </c>
      <c r="BM153" s="261" t="s">
        <v>1109</v>
      </c>
    </row>
    <row r="154" spans="1:65" s="2" customFormat="1" ht="24.15" customHeight="1">
      <c r="A154" s="40"/>
      <c r="B154" s="41"/>
      <c r="C154" s="250" t="s">
        <v>273</v>
      </c>
      <c r="D154" s="250" t="s">
        <v>187</v>
      </c>
      <c r="E154" s="251" t="s">
        <v>1110</v>
      </c>
      <c r="F154" s="252" t="s">
        <v>1111</v>
      </c>
      <c r="G154" s="253" t="s">
        <v>276</v>
      </c>
      <c r="H154" s="254">
        <v>6</v>
      </c>
      <c r="I154" s="255"/>
      <c r="J154" s="256">
        <f>ROUND(I154*H154,2)</f>
        <v>0</v>
      </c>
      <c r="K154" s="252" t="s">
        <v>1</v>
      </c>
      <c r="L154" s="43"/>
      <c r="M154" s="257" t="s">
        <v>1</v>
      </c>
      <c r="N154" s="258" t="s">
        <v>49</v>
      </c>
      <c r="O154" s="93"/>
      <c r="P154" s="259">
        <f>O154*H154</f>
        <v>0</v>
      </c>
      <c r="Q154" s="259">
        <v>0.00126</v>
      </c>
      <c r="R154" s="259">
        <f>Q154*H154</f>
        <v>0.007560000000000001</v>
      </c>
      <c r="S154" s="259">
        <v>0</v>
      </c>
      <c r="T154" s="26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1" t="s">
        <v>268</v>
      </c>
      <c r="AT154" s="261" t="s">
        <v>187</v>
      </c>
      <c r="AU154" s="261" t="s">
        <v>93</v>
      </c>
      <c r="AY154" s="17" t="s">
        <v>185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91</v>
      </c>
      <c r="BK154" s="154">
        <f>ROUND(I154*H154,2)</f>
        <v>0</v>
      </c>
      <c r="BL154" s="17" t="s">
        <v>268</v>
      </c>
      <c r="BM154" s="261" t="s">
        <v>1112</v>
      </c>
    </row>
    <row r="155" spans="1:65" s="2" customFormat="1" ht="37.8" customHeight="1">
      <c r="A155" s="40"/>
      <c r="B155" s="41"/>
      <c r="C155" s="250" t="s">
        <v>281</v>
      </c>
      <c r="D155" s="250" t="s">
        <v>187</v>
      </c>
      <c r="E155" s="251" t="s">
        <v>1113</v>
      </c>
      <c r="F155" s="252" t="s">
        <v>1114</v>
      </c>
      <c r="G155" s="253" t="s">
        <v>276</v>
      </c>
      <c r="H155" s="254">
        <v>7</v>
      </c>
      <c r="I155" s="255"/>
      <c r="J155" s="256">
        <f>ROUND(I155*H155,2)</f>
        <v>0</v>
      </c>
      <c r="K155" s="252" t="s">
        <v>1</v>
      </c>
      <c r="L155" s="43"/>
      <c r="M155" s="257" t="s">
        <v>1</v>
      </c>
      <c r="N155" s="258" t="s">
        <v>49</v>
      </c>
      <c r="O155" s="93"/>
      <c r="P155" s="259">
        <f>O155*H155</f>
        <v>0</v>
      </c>
      <c r="Q155" s="259">
        <v>4E-05</v>
      </c>
      <c r="R155" s="259">
        <f>Q155*H155</f>
        <v>0.00028000000000000003</v>
      </c>
      <c r="S155" s="259">
        <v>0</v>
      </c>
      <c r="T155" s="26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1" t="s">
        <v>268</v>
      </c>
      <c r="AT155" s="261" t="s">
        <v>187</v>
      </c>
      <c r="AU155" s="261" t="s">
        <v>93</v>
      </c>
      <c r="AY155" s="17" t="s">
        <v>185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91</v>
      </c>
      <c r="BK155" s="154">
        <f>ROUND(I155*H155,2)</f>
        <v>0</v>
      </c>
      <c r="BL155" s="17" t="s">
        <v>268</v>
      </c>
      <c r="BM155" s="261" t="s">
        <v>1115</v>
      </c>
    </row>
    <row r="156" spans="1:65" s="2" customFormat="1" ht="37.8" customHeight="1">
      <c r="A156" s="40"/>
      <c r="B156" s="41"/>
      <c r="C156" s="250" t="s">
        <v>287</v>
      </c>
      <c r="D156" s="250" t="s">
        <v>187</v>
      </c>
      <c r="E156" s="251" t="s">
        <v>1116</v>
      </c>
      <c r="F156" s="252" t="s">
        <v>1117</v>
      </c>
      <c r="G156" s="253" t="s">
        <v>276</v>
      </c>
      <c r="H156" s="254">
        <v>2</v>
      </c>
      <c r="I156" s="255"/>
      <c r="J156" s="256">
        <f>ROUND(I156*H156,2)</f>
        <v>0</v>
      </c>
      <c r="K156" s="252" t="s">
        <v>1</v>
      </c>
      <c r="L156" s="43"/>
      <c r="M156" s="257" t="s">
        <v>1</v>
      </c>
      <c r="N156" s="258" t="s">
        <v>49</v>
      </c>
      <c r="O156" s="93"/>
      <c r="P156" s="259">
        <f>O156*H156</f>
        <v>0</v>
      </c>
      <c r="Q156" s="259">
        <v>4E-05</v>
      </c>
      <c r="R156" s="259">
        <f>Q156*H156</f>
        <v>8E-05</v>
      </c>
      <c r="S156" s="259">
        <v>0</v>
      </c>
      <c r="T156" s="26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1" t="s">
        <v>268</v>
      </c>
      <c r="AT156" s="261" t="s">
        <v>187</v>
      </c>
      <c r="AU156" s="261" t="s">
        <v>93</v>
      </c>
      <c r="AY156" s="17" t="s">
        <v>185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91</v>
      </c>
      <c r="BK156" s="154">
        <f>ROUND(I156*H156,2)</f>
        <v>0</v>
      </c>
      <c r="BL156" s="17" t="s">
        <v>268</v>
      </c>
      <c r="BM156" s="261" t="s">
        <v>1118</v>
      </c>
    </row>
    <row r="157" spans="1:65" s="2" customFormat="1" ht="37.8" customHeight="1">
      <c r="A157" s="40"/>
      <c r="B157" s="41"/>
      <c r="C157" s="250" t="s">
        <v>292</v>
      </c>
      <c r="D157" s="250" t="s">
        <v>187</v>
      </c>
      <c r="E157" s="251" t="s">
        <v>1119</v>
      </c>
      <c r="F157" s="252" t="s">
        <v>1120</v>
      </c>
      <c r="G157" s="253" t="s">
        <v>276</v>
      </c>
      <c r="H157" s="254">
        <v>7</v>
      </c>
      <c r="I157" s="255"/>
      <c r="J157" s="256">
        <f>ROUND(I157*H157,2)</f>
        <v>0</v>
      </c>
      <c r="K157" s="252" t="s">
        <v>1</v>
      </c>
      <c r="L157" s="43"/>
      <c r="M157" s="257" t="s">
        <v>1</v>
      </c>
      <c r="N157" s="258" t="s">
        <v>49</v>
      </c>
      <c r="O157" s="93"/>
      <c r="P157" s="259">
        <f>O157*H157</f>
        <v>0</v>
      </c>
      <c r="Q157" s="259">
        <v>5E-05</v>
      </c>
      <c r="R157" s="259">
        <f>Q157*H157</f>
        <v>0.00035</v>
      </c>
      <c r="S157" s="259">
        <v>0</v>
      </c>
      <c r="T157" s="26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1" t="s">
        <v>268</v>
      </c>
      <c r="AT157" s="261" t="s">
        <v>187</v>
      </c>
      <c r="AU157" s="261" t="s">
        <v>93</v>
      </c>
      <c r="AY157" s="17" t="s">
        <v>185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7" t="s">
        <v>91</v>
      </c>
      <c r="BK157" s="154">
        <f>ROUND(I157*H157,2)</f>
        <v>0</v>
      </c>
      <c r="BL157" s="17" t="s">
        <v>268</v>
      </c>
      <c r="BM157" s="261" t="s">
        <v>1121</v>
      </c>
    </row>
    <row r="158" spans="1:65" s="2" customFormat="1" ht="16.5" customHeight="1">
      <c r="A158" s="40"/>
      <c r="B158" s="41"/>
      <c r="C158" s="250" t="s">
        <v>7</v>
      </c>
      <c r="D158" s="250" t="s">
        <v>187</v>
      </c>
      <c r="E158" s="251" t="s">
        <v>1122</v>
      </c>
      <c r="F158" s="252" t="s">
        <v>1123</v>
      </c>
      <c r="G158" s="253" t="s">
        <v>225</v>
      </c>
      <c r="H158" s="254">
        <v>12</v>
      </c>
      <c r="I158" s="255"/>
      <c r="J158" s="256">
        <f>ROUND(I158*H158,2)</f>
        <v>0</v>
      </c>
      <c r="K158" s="252" t="s">
        <v>1</v>
      </c>
      <c r="L158" s="43"/>
      <c r="M158" s="257" t="s">
        <v>1</v>
      </c>
      <c r="N158" s="258" t="s">
        <v>49</v>
      </c>
      <c r="O158" s="93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1" t="s">
        <v>268</v>
      </c>
      <c r="AT158" s="261" t="s">
        <v>187</v>
      </c>
      <c r="AU158" s="261" t="s">
        <v>93</v>
      </c>
      <c r="AY158" s="17" t="s">
        <v>185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91</v>
      </c>
      <c r="BK158" s="154">
        <f>ROUND(I158*H158,2)</f>
        <v>0</v>
      </c>
      <c r="BL158" s="17" t="s">
        <v>268</v>
      </c>
      <c r="BM158" s="261" t="s">
        <v>1124</v>
      </c>
    </row>
    <row r="159" spans="1:65" s="2" customFormat="1" ht="21.75" customHeight="1">
      <c r="A159" s="40"/>
      <c r="B159" s="41"/>
      <c r="C159" s="250" t="s">
        <v>302</v>
      </c>
      <c r="D159" s="250" t="s">
        <v>187</v>
      </c>
      <c r="E159" s="251" t="s">
        <v>1125</v>
      </c>
      <c r="F159" s="252" t="s">
        <v>1126</v>
      </c>
      <c r="G159" s="253" t="s">
        <v>225</v>
      </c>
      <c r="H159" s="254">
        <v>10</v>
      </c>
      <c r="I159" s="255"/>
      <c r="J159" s="256">
        <f>ROUND(I159*H159,2)</f>
        <v>0</v>
      </c>
      <c r="K159" s="252" t="s">
        <v>1</v>
      </c>
      <c r="L159" s="43"/>
      <c r="M159" s="257" t="s">
        <v>1</v>
      </c>
      <c r="N159" s="258" t="s">
        <v>49</v>
      </c>
      <c r="O159" s="93"/>
      <c r="P159" s="259">
        <f>O159*H159</f>
        <v>0</v>
      </c>
      <c r="Q159" s="259">
        <v>0.00013</v>
      </c>
      <c r="R159" s="259">
        <f>Q159*H159</f>
        <v>0.0013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268</v>
      </c>
      <c r="AT159" s="261" t="s">
        <v>187</v>
      </c>
      <c r="AU159" s="261" t="s">
        <v>93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268</v>
      </c>
      <c r="BM159" s="261" t="s">
        <v>1127</v>
      </c>
    </row>
    <row r="160" spans="1:65" s="2" customFormat="1" ht="21.75" customHeight="1">
      <c r="A160" s="40"/>
      <c r="B160" s="41"/>
      <c r="C160" s="250" t="s">
        <v>306</v>
      </c>
      <c r="D160" s="250" t="s">
        <v>187</v>
      </c>
      <c r="E160" s="251" t="s">
        <v>1128</v>
      </c>
      <c r="F160" s="252" t="s">
        <v>1129</v>
      </c>
      <c r="G160" s="253" t="s">
        <v>225</v>
      </c>
      <c r="H160" s="254">
        <v>1</v>
      </c>
      <c r="I160" s="255"/>
      <c r="J160" s="256">
        <f>ROUND(I160*H160,2)</f>
        <v>0</v>
      </c>
      <c r="K160" s="252" t="s">
        <v>1</v>
      </c>
      <c r="L160" s="43"/>
      <c r="M160" s="257" t="s">
        <v>1</v>
      </c>
      <c r="N160" s="258" t="s">
        <v>49</v>
      </c>
      <c r="O160" s="93"/>
      <c r="P160" s="259">
        <f>O160*H160</f>
        <v>0</v>
      </c>
      <c r="Q160" s="259">
        <v>0.00034</v>
      </c>
      <c r="R160" s="259">
        <f>Q160*H160</f>
        <v>0.00034</v>
      </c>
      <c r="S160" s="259">
        <v>0</v>
      </c>
      <c r="T160" s="26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1" t="s">
        <v>268</v>
      </c>
      <c r="AT160" s="261" t="s">
        <v>187</v>
      </c>
      <c r="AU160" s="261" t="s">
        <v>93</v>
      </c>
      <c r="AY160" s="17" t="s">
        <v>185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91</v>
      </c>
      <c r="BK160" s="154">
        <f>ROUND(I160*H160,2)</f>
        <v>0</v>
      </c>
      <c r="BL160" s="17" t="s">
        <v>268</v>
      </c>
      <c r="BM160" s="261" t="s">
        <v>1130</v>
      </c>
    </row>
    <row r="161" spans="1:65" s="2" customFormat="1" ht="24.15" customHeight="1">
      <c r="A161" s="40"/>
      <c r="B161" s="41"/>
      <c r="C161" s="250" t="s">
        <v>312</v>
      </c>
      <c r="D161" s="250" t="s">
        <v>187</v>
      </c>
      <c r="E161" s="251" t="s">
        <v>1131</v>
      </c>
      <c r="F161" s="252" t="s">
        <v>1132</v>
      </c>
      <c r="G161" s="253" t="s">
        <v>225</v>
      </c>
      <c r="H161" s="254">
        <v>1</v>
      </c>
      <c r="I161" s="255"/>
      <c r="J161" s="256">
        <f>ROUND(I161*H161,2)</f>
        <v>0</v>
      </c>
      <c r="K161" s="252" t="s">
        <v>1</v>
      </c>
      <c r="L161" s="43"/>
      <c r="M161" s="257" t="s">
        <v>1</v>
      </c>
      <c r="N161" s="258" t="s">
        <v>49</v>
      </c>
      <c r="O161" s="93"/>
      <c r="P161" s="259">
        <f>O161*H161</f>
        <v>0</v>
      </c>
      <c r="Q161" s="259">
        <v>0.0004</v>
      </c>
      <c r="R161" s="259">
        <f>Q161*H161</f>
        <v>0.0004</v>
      </c>
      <c r="S161" s="259">
        <v>0</v>
      </c>
      <c r="T161" s="26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1" t="s">
        <v>268</v>
      </c>
      <c r="AT161" s="261" t="s">
        <v>187</v>
      </c>
      <c r="AU161" s="261" t="s">
        <v>93</v>
      </c>
      <c r="AY161" s="17" t="s">
        <v>185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91</v>
      </c>
      <c r="BK161" s="154">
        <f>ROUND(I161*H161,2)</f>
        <v>0</v>
      </c>
      <c r="BL161" s="17" t="s">
        <v>268</v>
      </c>
      <c r="BM161" s="261" t="s">
        <v>1133</v>
      </c>
    </row>
    <row r="162" spans="1:65" s="2" customFormat="1" ht="24.15" customHeight="1">
      <c r="A162" s="40"/>
      <c r="B162" s="41"/>
      <c r="C162" s="250" t="s">
        <v>317</v>
      </c>
      <c r="D162" s="250" t="s">
        <v>187</v>
      </c>
      <c r="E162" s="251" t="s">
        <v>1134</v>
      </c>
      <c r="F162" s="252" t="s">
        <v>1135</v>
      </c>
      <c r="G162" s="253" t="s">
        <v>198</v>
      </c>
      <c r="H162" s="254">
        <v>0.024</v>
      </c>
      <c r="I162" s="255"/>
      <c r="J162" s="256">
        <f>ROUND(I162*H162,2)</f>
        <v>0</v>
      </c>
      <c r="K162" s="252" t="s">
        <v>1</v>
      </c>
      <c r="L162" s="43"/>
      <c r="M162" s="257" t="s">
        <v>1</v>
      </c>
      <c r="N162" s="258" t="s">
        <v>49</v>
      </c>
      <c r="O162" s="93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1" t="s">
        <v>268</v>
      </c>
      <c r="AT162" s="261" t="s">
        <v>187</v>
      </c>
      <c r="AU162" s="261" t="s">
        <v>93</v>
      </c>
      <c r="AY162" s="17" t="s">
        <v>185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91</v>
      </c>
      <c r="BK162" s="154">
        <f>ROUND(I162*H162,2)</f>
        <v>0</v>
      </c>
      <c r="BL162" s="17" t="s">
        <v>268</v>
      </c>
      <c r="BM162" s="261" t="s">
        <v>1136</v>
      </c>
    </row>
    <row r="163" spans="1:63" s="12" customFormat="1" ht="22.8" customHeight="1">
      <c r="A163" s="12"/>
      <c r="B163" s="234"/>
      <c r="C163" s="235"/>
      <c r="D163" s="236" t="s">
        <v>83</v>
      </c>
      <c r="E163" s="248" t="s">
        <v>1137</v>
      </c>
      <c r="F163" s="248" t="s">
        <v>1138</v>
      </c>
      <c r="G163" s="235"/>
      <c r="H163" s="235"/>
      <c r="I163" s="238"/>
      <c r="J163" s="249">
        <f>BK163</f>
        <v>0</v>
      </c>
      <c r="K163" s="235"/>
      <c r="L163" s="240"/>
      <c r="M163" s="241"/>
      <c r="N163" s="242"/>
      <c r="O163" s="242"/>
      <c r="P163" s="243">
        <f>SUM(P164:P171)</f>
        <v>0</v>
      </c>
      <c r="Q163" s="242"/>
      <c r="R163" s="243">
        <f>SUM(R164:R171)</f>
        <v>0.09562999999999999</v>
      </c>
      <c r="S163" s="242"/>
      <c r="T163" s="244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5" t="s">
        <v>93</v>
      </c>
      <c r="AT163" s="246" t="s">
        <v>83</v>
      </c>
      <c r="AU163" s="246" t="s">
        <v>91</v>
      </c>
      <c r="AY163" s="245" t="s">
        <v>185</v>
      </c>
      <c r="BK163" s="247">
        <f>SUM(BK164:BK171)</f>
        <v>0</v>
      </c>
    </row>
    <row r="164" spans="1:65" s="2" customFormat="1" ht="24.15" customHeight="1">
      <c r="A164" s="40"/>
      <c r="B164" s="41"/>
      <c r="C164" s="250" t="s">
        <v>322</v>
      </c>
      <c r="D164" s="250" t="s">
        <v>187</v>
      </c>
      <c r="E164" s="251" t="s">
        <v>1139</v>
      </c>
      <c r="F164" s="252" t="s">
        <v>1140</v>
      </c>
      <c r="G164" s="253" t="s">
        <v>1036</v>
      </c>
      <c r="H164" s="254">
        <v>1</v>
      </c>
      <c r="I164" s="255"/>
      <c r="J164" s="256">
        <f>ROUND(I164*H164,2)</f>
        <v>0</v>
      </c>
      <c r="K164" s="252" t="s">
        <v>1</v>
      </c>
      <c r="L164" s="43"/>
      <c r="M164" s="257" t="s">
        <v>1</v>
      </c>
      <c r="N164" s="258" t="s">
        <v>49</v>
      </c>
      <c r="O164" s="93"/>
      <c r="P164" s="259">
        <f>O164*H164</f>
        <v>0</v>
      </c>
      <c r="Q164" s="259">
        <v>0.01497</v>
      </c>
      <c r="R164" s="259">
        <f>Q164*H164</f>
        <v>0.01497</v>
      </c>
      <c r="S164" s="259">
        <v>0</v>
      </c>
      <c r="T164" s="26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61" t="s">
        <v>268</v>
      </c>
      <c r="AT164" s="261" t="s">
        <v>187</v>
      </c>
      <c r="AU164" s="261" t="s">
        <v>93</v>
      </c>
      <c r="AY164" s="17" t="s">
        <v>185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91</v>
      </c>
      <c r="BK164" s="154">
        <f>ROUND(I164*H164,2)</f>
        <v>0</v>
      </c>
      <c r="BL164" s="17" t="s">
        <v>268</v>
      </c>
      <c r="BM164" s="261" t="s">
        <v>1141</v>
      </c>
    </row>
    <row r="165" spans="1:65" s="2" customFormat="1" ht="16.5" customHeight="1">
      <c r="A165" s="40"/>
      <c r="B165" s="41"/>
      <c r="C165" s="250" t="s">
        <v>327</v>
      </c>
      <c r="D165" s="250" t="s">
        <v>187</v>
      </c>
      <c r="E165" s="251" t="s">
        <v>1142</v>
      </c>
      <c r="F165" s="252" t="s">
        <v>1143</v>
      </c>
      <c r="G165" s="253" t="s">
        <v>1036</v>
      </c>
      <c r="H165" s="254">
        <v>2</v>
      </c>
      <c r="I165" s="255"/>
      <c r="J165" s="256">
        <f>ROUND(I165*H165,2)</f>
        <v>0</v>
      </c>
      <c r="K165" s="252" t="s">
        <v>1</v>
      </c>
      <c r="L165" s="43"/>
      <c r="M165" s="257" t="s">
        <v>1</v>
      </c>
      <c r="N165" s="258" t="s">
        <v>49</v>
      </c>
      <c r="O165" s="93"/>
      <c r="P165" s="259">
        <f>O165*H165</f>
        <v>0</v>
      </c>
      <c r="Q165" s="259">
        <v>0.00043</v>
      </c>
      <c r="R165" s="259">
        <f>Q165*H165</f>
        <v>0.00086</v>
      </c>
      <c r="S165" s="259">
        <v>0</v>
      </c>
      <c r="T165" s="26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1" t="s">
        <v>268</v>
      </c>
      <c r="AT165" s="261" t="s">
        <v>187</v>
      </c>
      <c r="AU165" s="261" t="s">
        <v>93</v>
      </c>
      <c r="AY165" s="17" t="s">
        <v>185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7" t="s">
        <v>91</v>
      </c>
      <c r="BK165" s="154">
        <f>ROUND(I165*H165,2)</f>
        <v>0</v>
      </c>
      <c r="BL165" s="17" t="s">
        <v>268</v>
      </c>
      <c r="BM165" s="261" t="s">
        <v>1144</v>
      </c>
    </row>
    <row r="166" spans="1:65" s="2" customFormat="1" ht="24.15" customHeight="1">
      <c r="A166" s="40"/>
      <c r="B166" s="41"/>
      <c r="C166" s="250" t="s">
        <v>333</v>
      </c>
      <c r="D166" s="250" t="s">
        <v>187</v>
      </c>
      <c r="E166" s="251" t="s">
        <v>1145</v>
      </c>
      <c r="F166" s="252" t="s">
        <v>1146</v>
      </c>
      <c r="G166" s="253" t="s">
        <v>1036</v>
      </c>
      <c r="H166" s="254">
        <v>1</v>
      </c>
      <c r="I166" s="255"/>
      <c r="J166" s="256">
        <f>ROUND(I166*H166,2)</f>
        <v>0</v>
      </c>
      <c r="K166" s="252" t="s">
        <v>1</v>
      </c>
      <c r="L166" s="43"/>
      <c r="M166" s="257" t="s">
        <v>1</v>
      </c>
      <c r="N166" s="258" t="s">
        <v>49</v>
      </c>
      <c r="O166" s="93"/>
      <c r="P166" s="259">
        <f>O166*H166</f>
        <v>0</v>
      </c>
      <c r="Q166" s="259">
        <v>0.07234</v>
      </c>
      <c r="R166" s="259">
        <f>Q166*H166</f>
        <v>0.07234</v>
      </c>
      <c r="S166" s="259">
        <v>0</v>
      </c>
      <c r="T166" s="26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1" t="s">
        <v>268</v>
      </c>
      <c r="AT166" s="261" t="s">
        <v>187</v>
      </c>
      <c r="AU166" s="261" t="s">
        <v>93</v>
      </c>
      <c r="AY166" s="17" t="s">
        <v>185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91</v>
      </c>
      <c r="BK166" s="154">
        <f>ROUND(I166*H166,2)</f>
        <v>0</v>
      </c>
      <c r="BL166" s="17" t="s">
        <v>268</v>
      </c>
      <c r="BM166" s="261" t="s">
        <v>1147</v>
      </c>
    </row>
    <row r="167" spans="1:65" s="2" customFormat="1" ht="24.15" customHeight="1">
      <c r="A167" s="40"/>
      <c r="B167" s="41"/>
      <c r="C167" s="250" t="s">
        <v>338</v>
      </c>
      <c r="D167" s="250" t="s">
        <v>187</v>
      </c>
      <c r="E167" s="251" t="s">
        <v>1148</v>
      </c>
      <c r="F167" s="252" t="s">
        <v>1149</v>
      </c>
      <c r="G167" s="253" t="s">
        <v>1036</v>
      </c>
      <c r="H167" s="254">
        <v>1</v>
      </c>
      <c r="I167" s="255"/>
      <c r="J167" s="256">
        <f>ROUND(I167*H167,2)</f>
        <v>0</v>
      </c>
      <c r="K167" s="252" t="s">
        <v>1</v>
      </c>
      <c r="L167" s="43"/>
      <c r="M167" s="257" t="s">
        <v>1</v>
      </c>
      <c r="N167" s="258" t="s">
        <v>49</v>
      </c>
      <c r="O167" s="93"/>
      <c r="P167" s="259">
        <f>O167*H167</f>
        <v>0</v>
      </c>
      <c r="Q167" s="259">
        <v>0.00095</v>
      </c>
      <c r="R167" s="259">
        <f>Q167*H167</f>
        <v>0.00095</v>
      </c>
      <c r="S167" s="259">
        <v>0</v>
      </c>
      <c r="T167" s="26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1" t="s">
        <v>268</v>
      </c>
      <c r="AT167" s="261" t="s">
        <v>187</v>
      </c>
      <c r="AU167" s="261" t="s">
        <v>93</v>
      </c>
      <c r="AY167" s="17" t="s">
        <v>185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7" t="s">
        <v>91</v>
      </c>
      <c r="BK167" s="154">
        <f>ROUND(I167*H167,2)</f>
        <v>0</v>
      </c>
      <c r="BL167" s="17" t="s">
        <v>268</v>
      </c>
      <c r="BM167" s="261" t="s">
        <v>1150</v>
      </c>
    </row>
    <row r="168" spans="1:65" s="2" customFormat="1" ht="24.15" customHeight="1">
      <c r="A168" s="40"/>
      <c r="B168" s="41"/>
      <c r="C168" s="250" t="s">
        <v>342</v>
      </c>
      <c r="D168" s="250" t="s">
        <v>187</v>
      </c>
      <c r="E168" s="251" t="s">
        <v>1151</v>
      </c>
      <c r="F168" s="252" t="s">
        <v>1152</v>
      </c>
      <c r="G168" s="253" t="s">
        <v>1036</v>
      </c>
      <c r="H168" s="254">
        <v>6</v>
      </c>
      <c r="I168" s="255"/>
      <c r="J168" s="256">
        <f>ROUND(I168*H168,2)</f>
        <v>0</v>
      </c>
      <c r="K168" s="252" t="s">
        <v>1</v>
      </c>
      <c r="L168" s="43"/>
      <c r="M168" s="257" t="s">
        <v>1</v>
      </c>
      <c r="N168" s="258" t="s">
        <v>49</v>
      </c>
      <c r="O168" s="93"/>
      <c r="P168" s="259">
        <f>O168*H168</f>
        <v>0</v>
      </c>
      <c r="Q168" s="259">
        <v>0.00024</v>
      </c>
      <c r="R168" s="259">
        <f>Q168*H168</f>
        <v>0.00144</v>
      </c>
      <c r="S168" s="259">
        <v>0</v>
      </c>
      <c r="T168" s="26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61" t="s">
        <v>268</v>
      </c>
      <c r="AT168" s="261" t="s">
        <v>187</v>
      </c>
      <c r="AU168" s="261" t="s">
        <v>93</v>
      </c>
      <c r="AY168" s="17" t="s">
        <v>185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7" t="s">
        <v>91</v>
      </c>
      <c r="BK168" s="154">
        <f>ROUND(I168*H168,2)</f>
        <v>0</v>
      </c>
      <c r="BL168" s="17" t="s">
        <v>268</v>
      </c>
      <c r="BM168" s="261" t="s">
        <v>1153</v>
      </c>
    </row>
    <row r="169" spans="1:65" s="2" customFormat="1" ht="16.5" customHeight="1">
      <c r="A169" s="40"/>
      <c r="B169" s="41"/>
      <c r="C169" s="250" t="s">
        <v>347</v>
      </c>
      <c r="D169" s="250" t="s">
        <v>187</v>
      </c>
      <c r="E169" s="251" t="s">
        <v>1154</v>
      </c>
      <c r="F169" s="252" t="s">
        <v>1155</v>
      </c>
      <c r="G169" s="253" t="s">
        <v>225</v>
      </c>
      <c r="H169" s="254">
        <v>3</v>
      </c>
      <c r="I169" s="255"/>
      <c r="J169" s="256">
        <f>ROUND(I169*H169,2)</f>
        <v>0</v>
      </c>
      <c r="K169" s="252" t="s">
        <v>1</v>
      </c>
      <c r="L169" s="43"/>
      <c r="M169" s="257" t="s">
        <v>1</v>
      </c>
      <c r="N169" s="258" t="s">
        <v>49</v>
      </c>
      <c r="O169" s="93"/>
      <c r="P169" s="259">
        <f>O169*H169</f>
        <v>0</v>
      </c>
      <c r="Q169" s="259">
        <v>0.00109</v>
      </c>
      <c r="R169" s="259">
        <f>Q169*H169</f>
        <v>0.0032700000000000003</v>
      </c>
      <c r="S169" s="259">
        <v>0</v>
      </c>
      <c r="T169" s="26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61" t="s">
        <v>268</v>
      </c>
      <c r="AT169" s="261" t="s">
        <v>187</v>
      </c>
      <c r="AU169" s="261" t="s">
        <v>93</v>
      </c>
      <c r="AY169" s="17" t="s">
        <v>185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7" t="s">
        <v>91</v>
      </c>
      <c r="BK169" s="154">
        <f>ROUND(I169*H169,2)</f>
        <v>0</v>
      </c>
      <c r="BL169" s="17" t="s">
        <v>268</v>
      </c>
      <c r="BM169" s="261" t="s">
        <v>1156</v>
      </c>
    </row>
    <row r="170" spans="1:65" s="2" customFormat="1" ht="21.75" customHeight="1">
      <c r="A170" s="40"/>
      <c r="B170" s="41"/>
      <c r="C170" s="250" t="s">
        <v>353</v>
      </c>
      <c r="D170" s="250" t="s">
        <v>187</v>
      </c>
      <c r="E170" s="251" t="s">
        <v>1157</v>
      </c>
      <c r="F170" s="252" t="s">
        <v>1158</v>
      </c>
      <c r="G170" s="253" t="s">
        <v>1036</v>
      </c>
      <c r="H170" s="254">
        <v>1</v>
      </c>
      <c r="I170" s="255"/>
      <c r="J170" s="256">
        <f>ROUND(I170*H170,2)</f>
        <v>0</v>
      </c>
      <c r="K170" s="252" t="s">
        <v>1</v>
      </c>
      <c r="L170" s="43"/>
      <c r="M170" s="257" t="s">
        <v>1</v>
      </c>
      <c r="N170" s="258" t="s">
        <v>49</v>
      </c>
      <c r="O170" s="93"/>
      <c r="P170" s="259">
        <f>O170*H170</f>
        <v>0</v>
      </c>
      <c r="Q170" s="259">
        <v>0.0018</v>
      </c>
      <c r="R170" s="259">
        <f>Q170*H170</f>
        <v>0.0018</v>
      </c>
      <c r="S170" s="259">
        <v>0</v>
      </c>
      <c r="T170" s="26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1" t="s">
        <v>268</v>
      </c>
      <c r="AT170" s="261" t="s">
        <v>187</v>
      </c>
      <c r="AU170" s="261" t="s">
        <v>93</v>
      </c>
      <c r="AY170" s="17" t="s">
        <v>185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91</v>
      </c>
      <c r="BK170" s="154">
        <f>ROUND(I170*H170,2)</f>
        <v>0</v>
      </c>
      <c r="BL170" s="17" t="s">
        <v>268</v>
      </c>
      <c r="BM170" s="261" t="s">
        <v>1159</v>
      </c>
    </row>
    <row r="171" spans="1:65" s="2" customFormat="1" ht="24.15" customHeight="1">
      <c r="A171" s="40"/>
      <c r="B171" s="41"/>
      <c r="C171" s="250" t="s">
        <v>357</v>
      </c>
      <c r="D171" s="250" t="s">
        <v>187</v>
      </c>
      <c r="E171" s="251" t="s">
        <v>1160</v>
      </c>
      <c r="F171" s="252" t="s">
        <v>1161</v>
      </c>
      <c r="G171" s="253" t="s">
        <v>198</v>
      </c>
      <c r="H171" s="254">
        <v>0.096</v>
      </c>
      <c r="I171" s="255"/>
      <c r="J171" s="256">
        <f>ROUND(I171*H171,2)</f>
        <v>0</v>
      </c>
      <c r="K171" s="252" t="s">
        <v>1</v>
      </c>
      <c r="L171" s="43"/>
      <c r="M171" s="306" t="s">
        <v>1</v>
      </c>
      <c r="N171" s="307" t="s">
        <v>49</v>
      </c>
      <c r="O171" s="308"/>
      <c r="P171" s="309">
        <f>O171*H171</f>
        <v>0</v>
      </c>
      <c r="Q171" s="309">
        <v>0</v>
      </c>
      <c r="R171" s="309">
        <f>Q171*H171</f>
        <v>0</v>
      </c>
      <c r="S171" s="309">
        <v>0</v>
      </c>
      <c r="T171" s="31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1" t="s">
        <v>268</v>
      </c>
      <c r="AT171" s="261" t="s">
        <v>187</v>
      </c>
      <c r="AU171" s="261" t="s">
        <v>93</v>
      </c>
      <c r="AY171" s="17" t="s">
        <v>185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7" t="s">
        <v>91</v>
      </c>
      <c r="BK171" s="154">
        <f>ROUND(I171*H171,2)</f>
        <v>0</v>
      </c>
      <c r="BL171" s="17" t="s">
        <v>268</v>
      </c>
      <c r="BM171" s="261" t="s">
        <v>1162</v>
      </c>
    </row>
    <row r="172" spans="1:31" s="2" customFormat="1" ht="6.95" customHeight="1">
      <c r="A172" s="40"/>
      <c r="B172" s="68"/>
      <c r="C172" s="69"/>
      <c r="D172" s="69"/>
      <c r="E172" s="69"/>
      <c r="F172" s="69"/>
      <c r="G172" s="69"/>
      <c r="H172" s="69"/>
      <c r="I172" s="69"/>
      <c r="J172" s="69"/>
      <c r="K172" s="69"/>
      <c r="L172" s="43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sheetProtection password="CC35" sheet="1" objects="1" scenarios="1" formatColumns="0" formatRows="0" autoFilter="0"/>
  <autoFilter ref="C133:K17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6:F106"/>
    <mergeCell ref="D107:F107"/>
    <mergeCell ref="D108:F108"/>
    <mergeCell ref="D109:F109"/>
    <mergeCell ref="D110:F110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ht="12">
      <c r="B8" s="20"/>
      <c r="D8" s="165" t="s">
        <v>127</v>
      </c>
      <c r="L8" s="20"/>
    </row>
    <row r="9" spans="2:12" s="1" customFormat="1" ht="16.5" customHeight="1">
      <c r="B9" s="20"/>
      <c r="E9" s="166" t="s">
        <v>128</v>
      </c>
      <c r="F9" s="1"/>
      <c r="G9" s="1"/>
      <c r="H9" s="1"/>
      <c r="L9" s="20"/>
    </row>
    <row r="10" spans="2:12" s="1" customFormat="1" ht="12" customHeight="1">
      <c r="B10" s="20"/>
      <c r="D10" s="165" t="s">
        <v>129</v>
      </c>
      <c r="L10" s="20"/>
    </row>
    <row r="11" spans="1:31" s="2" customFormat="1" ht="16.5" customHeight="1">
      <c r="A11" s="40"/>
      <c r="B11" s="43"/>
      <c r="C11" s="40"/>
      <c r="D11" s="40"/>
      <c r="E11" s="179" t="s">
        <v>1163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5" t="s">
        <v>1164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3"/>
      <c r="C13" s="40"/>
      <c r="D13" s="40"/>
      <c r="E13" s="167" t="s">
        <v>1165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3"/>
      <c r="C15" s="40"/>
      <c r="D15" s="165" t="s">
        <v>18</v>
      </c>
      <c r="E15" s="40"/>
      <c r="F15" s="143" t="s">
        <v>1</v>
      </c>
      <c r="G15" s="40"/>
      <c r="H15" s="40"/>
      <c r="I15" s="165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22</v>
      </c>
      <c r="E16" s="40"/>
      <c r="F16" s="143" t="s">
        <v>958</v>
      </c>
      <c r="G16" s="40"/>
      <c r="H16" s="40"/>
      <c r="I16" s="165" t="s">
        <v>24</v>
      </c>
      <c r="J16" s="168" t="str">
        <f>'Rekapitulace stavby'!AN8</f>
        <v>26.1.2023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3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3"/>
      <c r="C18" s="40"/>
      <c r="D18" s="165" t="s">
        <v>26</v>
      </c>
      <c r="E18" s="40"/>
      <c r="F18" s="40"/>
      <c r="G18" s="40"/>
      <c r="H18" s="40"/>
      <c r="I18" s="165" t="s">
        <v>27</v>
      </c>
      <c r="J18" s="143" t="s">
        <v>28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3"/>
      <c r="C19" s="40"/>
      <c r="D19" s="40"/>
      <c r="E19" s="143" t="s">
        <v>29</v>
      </c>
      <c r="F19" s="40"/>
      <c r="G19" s="40"/>
      <c r="H19" s="40"/>
      <c r="I19" s="165" t="s">
        <v>30</v>
      </c>
      <c r="J19" s="143" t="s">
        <v>31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3"/>
      <c r="C21" s="40"/>
      <c r="D21" s="165" t="s">
        <v>32</v>
      </c>
      <c r="E21" s="40"/>
      <c r="F21" s="40"/>
      <c r="G21" s="40"/>
      <c r="H21" s="40"/>
      <c r="I21" s="165" t="s">
        <v>27</v>
      </c>
      <c r="J21" s="33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3"/>
      <c r="C22" s="40"/>
      <c r="D22" s="40"/>
      <c r="E22" s="33" t="str">
        <f>'Rekapitulace stavby'!E14</f>
        <v>Vyplň údaj</v>
      </c>
      <c r="F22" s="143"/>
      <c r="G22" s="143"/>
      <c r="H22" s="143"/>
      <c r="I22" s="165" t="s">
        <v>30</v>
      </c>
      <c r="J22" s="33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3"/>
      <c r="C24" s="40"/>
      <c r="D24" s="165" t="s">
        <v>34</v>
      </c>
      <c r="E24" s="40"/>
      <c r="F24" s="40"/>
      <c r="G24" s="40"/>
      <c r="H24" s="40"/>
      <c r="I24" s="165" t="s">
        <v>27</v>
      </c>
      <c r="J24" s="143" t="s">
        <v>35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3"/>
      <c r="C25" s="40"/>
      <c r="D25" s="40"/>
      <c r="E25" s="143" t="s">
        <v>36</v>
      </c>
      <c r="F25" s="40"/>
      <c r="G25" s="40"/>
      <c r="H25" s="40"/>
      <c r="I25" s="165" t="s">
        <v>30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3"/>
      <c r="C27" s="40"/>
      <c r="D27" s="165" t="s">
        <v>38</v>
      </c>
      <c r="E27" s="40"/>
      <c r="F27" s="40"/>
      <c r="G27" s="40"/>
      <c r="H27" s="40"/>
      <c r="I27" s="165" t="s">
        <v>27</v>
      </c>
      <c r="J27" s="143" t="s">
        <v>1</v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3"/>
      <c r="C28" s="40"/>
      <c r="D28" s="40"/>
      <c r="E28" s="143" t="s">
        <v>39</v>
      </c>
      <c r="F28" s="40"/>
      <c r="G28" s="40"/>
      <c r="H28" s="40"/>
      <c r="I28" s="165" t="s">
        <v>30</v>
      </c>
      <c r="J28" s="143" t="s">
        <v>1</v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3"/>
      <c r="C30" s="40"/>
      <c r="D30" s="165" t="s">
        <v>40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69"/>
      <c r="B31" s="170"/>
      <c r="C31" s="169"/>
      <c r="D31" s="169"/>
      <c r="E31" s="171" t="s">
        <v>1</v>
      </c>
      <c r="F31" s="171"/>
      <c r="G31" s="171"/>
      <c r="H31" s="171"/>
      <c r="I31" s="169"/>
      <c r="J31" s="169"/>
      <c r="K31" s="169"/>
      <c r="L31" s="172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1:31" s="2" customFormat="1" ht="6.95" customHeight="1">
      <c r="A32" s="40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3"/>
      <c r="E33" s="173"/>
      <c r="F33" s="173"/>
      <c r="G33" s="173"/>
      <c r="H33" s="173"/>
      <c r="I33" s="173"/>
      <c r="J33" s="173"/>
      <c r="K33" s="173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143" t="s">
        <v>131</v>
      </c>
      <c r="E34" s="40"/>
      <c r="F34" s="40"/>
      <c r="G34" s="40"/>
      <c r="H34" s="40"/>
      <c r="I34" s="40"/>
      <c r="J34" s="174">
        <f>J100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5" t="s">
        <v>120</v>
      </c>
      <c r="E35" s="40"/>
      <c r="F35" s="40"/>
      <c r="G35" s="40"/>
      <c r="H35" s="40"/>
      <c r="I35" s="40"/>
      <c r="J35" s="174">
        <f>J108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25.4" customHeight="1">
      <c r="A36" s="40"/>
      <c r="B36" s="43"/>
      <c r="C36" s="40"/>
      <c r="D36" s="176" t="s">
        <v>44</v>
      </c>
      <c r="E36" s="40"/>
      <c r="F36" s="40"/>
      <c r="G36" s="40"/>
      <c r="H36" s="40"/>
      <c r="I36" s="40"/>
      <c r="J36" s="177">
        <f>ROUND(J34+J35,2)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6.95" customHeight="1">
      <c r="A37" s="40"/>
      <c r="B37" s="43"/>
      <c r="C37" s="40"/>
      <c r="D37" s="173"/>
      <c r="E37" s="173"/>
      <c r="F37" s="173"/>
      <c r="G37" s="173"/>
      <c r="H37" s="173"/>
      <c r="I37" s="173"/>
      <c r="J37" s="173"/>
      <c r="K37" s="173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40"/>
      <c r="F38" s="178" t="s">
        <v>46</v>
      </c>
      <c r="G38" s="40"/>
      <c r="H38" s="40"/>
      <c r="I38" s="178" t="s">
        <v>45</v>
      </c>
      <c r="J38" s="178" t="s">
        <v>47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>
      <c r="A39" s="40"/>
      <c r="B39" s="43"/>
      <c r="C39" s="40"/>
      <c r="D39" s="179" t="s">
        <v>48</v>
      </c>
      <c r="E39" s="165" t="s">
        <v>49</v>
      </c>
      <c r="F39" s="180">
        <f>ROUND((SUM(BE108:BE115)+SUM(BE139:BE189)),2)</f>
        <v>0</v>
      </c>
      <c r="G39" s="40"/>
      <c r="H39" s="40"/>
      <c r="I39" s="181">
        <v>0.21</v>
      </c>
      <c r="J39" s="180">
        <f>ROUND(((SUM(BE108:BE115)+SUM(BE139:BE189))*I39),2)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165" t="s">
        <v>50</v>
      </c>
      <c r="F40" s="180">
        <f>ROUND((SUM(BF108:BF115)+SUM(BF139:BF189)),2)</f>
        <v>0</v>
      </c>
      <c r="G40" s="40"/>
      <c r="H40" s="40"/>
      <c r="I40" s="181">
        <v>0.15</v>
      </c>
      <c r="J40" s="180">
        <f>ROUND(((SUM(BF108:BF115)+SUM(BF139:BF189))*I40),2)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51</v>
      </c>
      <c r="F41" s="180">
        <f>ROUND((SUM(BG108:BG115)+SUM(BG139:BG189)),2)</f>
        <v>0</v>
      </c>
      <c r="G41" s="40"/>
      <c r="H41" s="40"/>
      <c r="I41" s="181">
        <v>0.21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 hidden="1">
      <c r="A42" s="40"/>
      <c r="B42" s="43"/>
      <c r="C42" s="40"/>
      <c r="D42" s="40"/>
      <c r="E42" s="165" t="s">
        <v>52</v>
      </c>
      <c r="F42" s="180">
        <f>ROUND((SUM(BH108:BH115)+SUM(BH139:BH189)),2)</f>
        <v>0</v>
      </c>
      <c r="G42" s="40"/>
      <c r="H42" s="40"/>
      <c r="I42" s="181">
        <v>0.15</v>
      </c>
      <c r="J42" s="180">
        <f>0</f>
        <v>0</v>
      </c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14.4" customHeight="1" hidden="1">
      <c r="A43" s="40"/>
      <c r="B43" s="43"/>
      <c r="C43" s="40"/>
      <c r="D43" s="40"/>
      <c r="E43" s="165" t="s">
        <v>53</v>
      </c>
      <c r="F43" s="180">
        <f>ROUND((SUM(BI108:BI115)+SUM(BI139:BI189)),2)</f>
        <v>0</v>
      </c>
      <c r="G43" s="40"/>
      <c r="H43" s="40"/>
      <c r="I43" s="181">
        <v>0</v>
      </c>
      <c r="J43" s="180">
        <f>0</f>
        <v>0</v>
      </c>
      <c r="K43" s="40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5.4" customHeight="1">
      <c r="A45" s="40"/>
      <c r="B45" s="43"/>
      <c r="C45" s="182"/>
      <c r="D45" s="183" t="s">
        <v>54</v>
      </c>
      <c r="E45" s="184"/>
      <c r="F45" s="184"/>
      <c r="G45" s="185" t="s">
        <v>55</v>
      </c>
      <c r="H45" s="186" t="s">
        <v>56</v>
      </c>
      <c r="I45" s="184"/>
      <c r="J45" s="187">
        <f>SUM(J36:J43)</f>
        <v>0</v>
      </c>
      <c r="K45" s="188"/>
      <c r="L45" s="65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4.4" customHeight="1">
      <c r="A46" s="40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65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200" t="s">
        <v>128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129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40"/>
      <c r="B89" s="41"/>
      <c r="C89" s="42"/>
      <c r="D89" s="42"/>
      <c r="E89" s="312" t="s">
        <v>1163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2" t="s">
        <v>1164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8" t="str">
        <f>E13</f>
        <v>EI - Silnoproud stravování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2" t="s">
        <v>22</v>
      </c>
      <c r="D93" s="42"/>
      <c r="E93" s="42"/>
      <c r="F93" s="27" t="str">
        <f>F16</f>
        <v xml:space="preserve"> </v>
      </c>
      <c r="G93" s="42"/>
      <c r="H93" s="42"/>
      <c r="I93" s="32" t="s">
        <v>24</v>
      </c>
      <c r="J93" s="81" t="str">
        <f>IF(J16="","",J16)</f>
        <v>26.1.2023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5.65" customHeight="1">
      <c r="A95" s="40"/>
      <c r="B95" s="41"/>
      <c r="C95" s="32" t="s">
        <v>26</v>
      </c>
      <c r="D95" s="42"/>
      <c r="E95" s="42"/>
      <c r="F95" s="27" t="str">
        <f>E19</f>
        <v>Statutární město Liberec, Nám. Dr.E.Beneše 1,46059</v>
      </c>
      <c r="G95" s="42"/>
      <c r="H95" s="42"/>
      <c r="I95" s="32" t="s">
        <v>34</v>
      </c>
      <c r="J95" s="36" t="str">
        <f>E25</f>
        <v>FS Vision, s.r.o., Liberec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2" t="s">
        <v>32</v>
      </c>
      <c r="D96" s="42"/>
      <c r="E96" s="42"/>
      <c r="F96" s="27" t="str">
        <f>IF(E22="","",E22)</f>
        <v>Vyplň údaj</v>
      </c>
      <c r="G96" s="42"/>
      <c r="H96" s="42"/>
      <c r="I96" s="32" t="s">
        <v>38</v>
      </c>
      <c r="J96" s="36" t="str">
        <f>E28</f>
        <v>Ing.Jaroslav Šíma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9.25" customHeight="1">
      <c r="A98" s="40"/>
      <c r="B98" s="41"/>
      <c r="C98" s="201" t="s">
        <v>133</v>
      </c>
      <c r="D98" s="159"/>
      <c r="E98" s="159"/>
      <c r="F98" s="159"/>
      <c r="G98" s="159"/>
      <c r="H98" s="159"/>
      <c r="I98" s="159"/>
      <c r="J98" s="202" t="s">
        <v>134</v>
      </c>
      <c r="K98" s="159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47" s="2" customFormat="1" ht="22.8" customHeight="1">
      <c r="A100" s="40"/>
      <c r="B100" s="41"/>
      <c r="C100" s="203" t="s">
        <v>135</v>
      </c>
      <c r="D100" s="42"/>
      <c r="E100" s="42"/>
      <c r="F100" s="42"/>
      <c r="G100" s="42"/>
      <c r="H100" s="42"/>
      <c r="I100" s="42"/>
      <c r="J100" s="112">
        <f>J139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7" t="s">
        <v>136</v>
      </c>
    </row>
    <row r="101" spans="1:31" s="9" customFormat="1" ht="24.95" customHeight="1">
      <c r="A101" s="9"/>
      <c r="B101" s="204"/>
      <c r="C101" s="205"/>
      <c r="D101" s="206" t="s">
        <v>1166</v>
      </c>
      <c r="E101" s="207"/>
      <c r="F101" s="207"/>
      <c r="G101" s="207"/>
      <c r="H101" s="207"/>
      <c r="I101" s="207"/>
      <c r="J101" s="208">
        <f>J140</f>
        <v>0</v>
      </c>
      <c r="K101" s="205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4"/>
      <c r="C102" s="205"/>
      <c r="D102" s="206" t="s">
        <v>1167</v>
      </c>
      <c r="E102" s="207"/>
      <c r="F102" s="207"/>
      <c r="G102" s="207"/>
      <c r="H102" s="207"/>
      <c r="I102" s="207"/>
      <c r="J102" s="208">
        <f>J144</f>
        <v>0</v>
      </c>
      <c r="K102" s="205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4"/>
      <c r="C103" s="205"/>
      <c r="D103" s="206" t="s">
        <v>1168</v>
      </c>
      <c r="E103" s="207"/>
      <c r="F103" s="207"/>
      <c r="G103" s="207"/>
      <c r="H103" s="207"/>
      <c r="I103" s="207"/>
      <c r="J103" s="208">
        <f>J152</f>
        <v>0</v>
      </c>
      <c r="K103" s="205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4"/>
      <c r="C104" s="205"/>
      <c r="D104" s="206" t="s">
        <v>1169</v>
      </c>
      <c r="E104" s="207"/>
      <c r="F104" s="207"/>
      <c r="G104" s="207"/>
      <c r="H104" s="207"/>
      <c r="I104" s="207"/>
      <c r="J104" s="208">
        <f>J169</f>
        <v>0</v>
      </c>
      <c r="K104" s="205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4"/>
      <c r="C105" s="205"/>
      <c r="D105" s="206" t="s">
        <v>1170</v>
      </c>
      <c r="E105" s="207"/>
      <c r="F105" s="207"/>
      <c r="G105" s="207"/>
      <c r="H105" s="207"/>
      <c r="I105" s="207"/>
      <c r="J105" s="208">
        <f>J184</f>
        <v>0</v>
      </c>
      <c r="K105" s="205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9.25" customHeight="1">
      <c r="A108" s="40"/>
      <c r="B108" s="41"/>
      <c r="C108" s="203" t="s">
        <v>161</v>
      </c>
      <c r="D108" s="42"/>
      <c r="E108" s="42"/>
      <c r="F108" s="42"/>
      <c r="G108" s="42"/>
      <c r="H108" s="42"/>
      <c r="I108" s="42"/>
      <c r="J108" s="215">
        <f>ROUND(J109+J110+J111+J112+J113+J114,2)</f>
        <v>0</v>
      </c>
      <c r="K108" s="42"/>
      <c r="L108" s="65"/>
      <c r="N108" s="216" t="s">
        <v>48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65" s="2" customFormat="1" ht="18" customHeight="1">
      <c r="A109" s="40"/>
      <c r="B109" s="41"/>
      <c r="C109" s="42"/>
      <c r="D109" s="155" t="s">
        <v>162</v>
      </c>
      <c r="E109" s="150"/>
      <c r="F109" s="150"/>
      <c r="G109" s="42"/>
      <c r="H109" s="42"/>
      <c r="I109" s="42"/>
      <c r="J109" s="151">
        <v>0</v>
      </c>
      <c r="K109" s="42"/>
      <c r="L109" s="217"/>
      <c r="M109" s="218"/>
      <c r="N109" s="219" t="s">
        <v>50</v>
      </c>
      <c r="O109" s="218"/>
      <c r="P109" s="218"/>
      <c r="Q109" s="218"/>
      <c r="R109" s="218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21" t="s">
        <v>163</v>
      </c>
      <c r="AZ109" s="218"/>
      <c r="BA109" s="218"/>
      <c r="BB109" s="218"/>
      <c r="BC109" s="218"/>
      <c r="BD109" s="218"/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21" t="s">
        <v>93</v>
      </c>
      <c r="BK109" s="218"/>
      <c r="BL109" s="218"/>
      <c r="BM109" s="218"/>
    </row>
    <row r="110" spans="1:65" s="2" customFormat="1" ht="18" customHeight="1">
      <c r="A110" s="40"/>
      <c r="B110" s="41"/>
      <c r="C110" s="42"/>
      <c r="D110" s="155" t="s">
        <v>164</v>
      </c>
      <c r="E110" s="150"/>
      <c r="F110" s="150"/>
      <c r="G110" s="42"/>
      <c r="H110" s="42"/>
      <c r="I110" s="42"/>
      <c r="J110" s="151">
        <v>0</v>
      </c>
      <c r="K110" s="42"/>
      <c r="L110" s="217"/>
      <c r="M110" s="218"/>
      <c r="N110" s="219" t="s">
        <v>50</v>
      </c>
      <c r="O110" s="218"/>
      <c r="P110" s="218"/>
      <c r="Q110" s="218"/>
      <c r="R110" s="218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21" t="s">
        <v>163</v>
      </c>
      <c r="AZ110" s="218"/>
      <c r="BA110" s="218"/>
      <c r="BB110" s="218"/>
      <c r="BC110" s="218"/>
      <c r="BD110" s="218"/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221" t="s">
        <v>93</v>
      </c>
      <c r="BK110" s="218"/>
      <c r="BL110" s="218"/>
      <c r="BM110" s="218"/>
    </row>
    <row r="111" spans="1:65" s="2" customFormat="1" ht="18" customHeight="1">
      <c r="A111" s="40"/>
      <c r="B111" s="41"/>
      <c r="C111" s="42"/>
      <c r="D111" s="155" t="s">
        <v>165</v>
      </c>
      <c r="E111" s="150"/>
      <c r="F111" s="150"/>
      <c r="G111" s="42"/>
      <c r="H111" s="42"/>
      <c r="I111" s="42"/>
      <c r="J111" s="151">
        <v>0</v>
      </c>
      <c r="K111" s="42"/>
      <c r="L111" s="217"/>
      <c r="M111" s="218"/>
      <c r="N111" s="219" t="s">
        <v>50</v>
      </c>
      <c r="O111" s="218"/>
      <c r="P111" s="218"/>
      <c r="Q111" s="218"/>
      <c r="R111" s="218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1" t="s">
        <v>163</v>
      </c>
      <c r="AZ111" s="218"/>
      <c r="BA111" s="218"/>
      <c r="BB111" s="218"/>
      <c r="BC111" s="218"/>
      <c r="BD111" s="218"/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21" t="s">
        <v>93</v>
      </c>
      <c r="BK111" s="218"/>
      <c r="BL111" s="218"/>
      <c r="BM111" s="218"/>
    </row>
    <row r="112" spans="1:65" s="2" customFormat="1" ht="18" customHeight="1">
      <c r="A112" s="40"/>
      <c r="B112" s="41"/>
      <c r="C112" s="42"/>
      <c r="D112" s="155" t="s">
        <v>166</v>
      </c>
      <c r="E112" s="150"/>
      <c r="F112" s="150"/>
      <c r="G112" s="42"/>
      <c r="H112" s="42"/>
      <c r="I112" s="42"/>
      <c r="J112" s="151">
        <v>0</v>
      </c>
      <c r="K112" s="42"/>
      <c r="L112" s="217"/>
      <c r="M112" s="218"/>
      <c r="N112" s="219" t="s">
        <v>50</v>
      </c>
      <c r="O112" s="218"/>
      <c r="P112" s="218"/>
      <c r="Q112" s="218"/>
      <c r="R112" s="218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21" t="s">
        <v>163</v>
      </c>
      <c r="AZ112" s="218"/>
      <c r="BA112" s="218"/>
      <c r="BB112" s="218"/>
      <c r="BC112" s="218"/>
      <c r="BD112" s="218"/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221" t="s">
        <v>93</v>
      </c>
      <c r="BK112" s="218"/>
      <c r="BL112" s="218"/>
      <c r="BM112" s="218"/>
    </row>
    <row r="113" spans="1:65" s="2" customFormat="1" ht="18" customHeight="1">
      <c r="A113" s="40"/>
      <c r="B113" s="41"/>
      <c r="C113" s="42"/>
      <c r="D113" s="155" t="s">
        <v>167</v>
      </c>
      <c r="E113" s="150"/>
      <c r="F113" s="150"/>
      <c r="G113" s="42"/>
      <c r="H113" s="42"/>
      <c r="I113" s="42"/>
      <c r="J113" s="151">
        <v>0</v>
      </c>
      <c r="K113" s="42"/>
      <c r="L113" s="217"/>
      <c r="M113" s="218"/>
      <c r="N113" s="219" t="s">
        <v>50</v>
      </c>
      <c r="O113" s="218"/>
      <c r="P113" s="218"/>
      <c r="Q113" s="218"/>
      <c r="R113" s="218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21" t="s">
        <v>163</v>
      </c>
      <c r="AZ113" s="218"/>
      <c r="BA113" s="218"/>
      <c r="BB113" s="218"/>
      <c r="BC113" s="218"/>
      <c r="BD113" s="218"/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21" t="s">
        <v>93</v>
      </c>
      <c r="BK113" s="218"/>
      <c r="BL113" s="218"/>
      <c r="BM113" s="218"/>
    </row>
    <row r="114" spans="1:65" s="2" customFormat="1" ht="18" customHeight="1">
      <c r="A114" s="40"/>
      <c r="B114" s="41"/>
      <c r="C114" s="42"/>
      <c r="D114" s="150" t="s">
        <v>168</v>
      </c>
      <c r="E114" s="42"/>
      <c r="F114" s="42"/>
      <c r="G114" s="42"/>
      <c r="H114" s="42"/>
      <c r="I114" s="42"/>
      <c r="J114" s="151">
        <f>ROUND(J34*T114,2)</f>
        <v>0</v>
      </c>
      <c r="K114" s="42"/>
      <c r="L114" s="217"/>
      <c r="M114" s="218"/>
      <c r="N114" s="219" t="s">
        <v>50</v>
      </c>
      <c r="O114" s="218"/>
      <c r="P114" s="218"/>
      <c r="Q114" s="218"/>
      <c r="R114" s="218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21" t="s">
        <v>169</v>
      </c>
      <c r="AZ114" s="218"/>
      <c r="BA114" s="218"/>
      <c r="BB114" s="218"/>
      <c r="BC114" s="218"/>
      <c r="BD114" s="218"/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221" t="s">
        <v>93</v>
      </c>
      <c r="BK114" s="218"/>
      <c r="BL114" s="218"/>
      <c r="BM114" s="218"/>
    </row>
    <row r="115" spans="1:31" s="2" customFormat="1" ht="12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9.25" customHeight="1">
      <c r="A116" s="40"/>
      <c r="B116" s="41"/>
      <c r="C116" s="158" t="s">
        <v>125</v>
      </c>
      <c r="D116" s="159"/>
      <c r="E116" s="159"/>
      <c r="F116" s="159"/>
      <c r="G116" s="159"/>
      <c r="H116" s="159"/>
      <c r="I116" s="159"/>
      <c r="J116" s="160">
        <f>ROUND(J100+J108,2)</f>
        <v>0</v>
      </c>
      <c r="K116" s="159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21" spans="1:31" s="2" customFormat="1" ht="6.95" customHeight="1">
      <c r="A121" s="40"/>
      <c r="B121" s="70"/>
      <c r="C121" s="71"/>
      <c r="D121" s="71"/>
      <c r="E121" s="71"/>
      <c r="F121" s="71"/>
      <c r="G121" s="71"/>
      <c r="H121" s="71"/>
      <c r="I121" s="71"/>
      <c r="J121" s="71"/>
      <c r="K121" s="71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4.95" customHeight="1">
      <c r="A122" s="40"/>
      <c r="B122" s="41"/>
      <c r="C122" s="23" t="s">
        <v>170</v>
      </c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2" t="s">
        <v>16</v>
      </c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6.25" customHeight="1">
      <c r="A125" s="40"/>
      <c r="B125" s="41"/>
      <c r="C125" s="42"/>
      <c r="D125" s="42"/>
      <c r="E125" s="200" t="str">
        <f>E7</f>
        <v>Energetické úspory objekt ZŠ Orlí v Liberci, č.p.140 - REVIZE R1 - 01/2023</v>
      </c>
      <c r="F125" s="32"/>
      <c r="G125" s="32"/>
      <c r="H125" s="3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2:12" s="1" customFormat="1" ht="12" customHeight="1">
      <c r="B126" s="21"/>
      <c r="C126" s="32" t="s">
        <v>127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2:12" s="1" customFormat="1" ht="16.5" customHeight="1">
      <c r="B127" s="21"/>
      <c r="C127" s="22"/>
      <c r="D127" s="22"/>
      <c r="E127" s="200" t="s">
        <v>128</v>
      </c>
      <c r="F127" s="22"/>
      <c r="G127" s="22"/>
      <c r="H127" s="22"/>
      <c r="I127" s="22"/>
      <c r="J127" s="22"/>
      <c r="K127" s="22"/>
      <c r="L127" s="20"/>
    </row>
    <row r="128" spans="2:12" s="1" customFormat="1" ht="12" customHeight="1">
      <c r="B128" s="21"/>
      <c r="C128" s="32" t="s">
        <v>129</v>
      </c>
      <c r="D128" s="22"/>
      <c r="E128" s="22"/>
      <c r="F128" s="22"/>
      <c r="G128" s="22"/>
      <c r="H128" s="22"/>
      <c r="I128" s="22"/>
      <c r="J128" s="22"/>
      <c r="K128" s="22"/>
      <c r="L128" s="20"/>
    </row>
    <row r="129" spans="1:31" s="2" customFormat="1" ht="16.5" customHeight="1">
      <c r="A129" s="40"/>
      <c r="B129" s="41"/>
      <c r="C129" s="42"/>
      <c r="D129" s="42"/>
      <c r="E129" s="312" t="s">
        <v>1163</v>
      </c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2" customHeight="1">
      <c r="A130" s="40"/>
      <c r="B130" s="41"/>
      <c r="C130" s="32" t="s">
        <v>1164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6.5" customHeight="1">
      <c r="A131" s="40"/>
      <c r="B131" s="41"/>
      <c r="C131" s="42"/>
      <c r="D131" s="42"/>
      <c r="E131" s="78" t="str">
        <f>E13</f>
        <v>EI - Silnoproud stravování</v>
      </c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2" t="s">
        <v>22</v>
      </c>
      <c r="D133" s="42"/>
      <c r="E133" s="42"/>
      <c r="F133" s="27" t="str">
        <f>F16</f>
        <v xml:space="preserve"> </v>
      </c>
      <c r="G133" s="42"/>
      <c r="H133" s="42"/>
      <c r="I133" s="32" t="s">
        <v>24</v>
      </c>
      <c r="J133" s="81" t="str">
        <f>IF(J16="","",J16)</f>
        <v>26.1.2023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6.95" customHeight="1">
      <c r="A134" s="40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25.65" customHeight="1">
      <c r="A135" s="40"/>
      <c r="B135" s="41"/>
      <c r="C135" s="32" t="s">
        <v>26</v>
      </c>
      <c r="D135" s="42"/>
      <c r="E135" s="42"/>
      <c r="F135" s="27" t="str">
        <f>E19</f>
        <v>Statutární město Liberec, Nám. Dr.E.Beneše 1,46059</v>
      </c>
      <c r="G135" s="42"/>
      <c r="H135" s="42"/>
      <c r="I135" s="32" t="s">
        <v>34</v>
      </c>
      <c r="J135" s="36" t="str">
        <f>E25</f>
        <v>FS Vision, s.r.o., Liberec</v>
      </c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5.15" customHeight="1">
      <c r="A136" s="40"/>
      <c r="B136" s="41"/>
      <c r="C136" s="32" t="s">
        <v>32</v>
      </c>
      <c r="D136" s="42"/>
      <c r="E136" s="42"/>
      <c r="F136" s="27" t="str">
        <f>IF(E22="","",E22)</f>
        <v>Vyplň údaj</v>
      </c>
      <c r="G136" s="42"/>
      <c r="H136" s="42"/>
      <c r="I136" s="32" t="s">
        <v>38</v>
      </c>
      <c r="J136" s="36" t="str">
        <f>E28</f>
        <v>Ing.Jaroslav Šíma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0.3" customHeight="1">
      <c r="A137" s="40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11" customFormat="1" ht="29.25" customHeight="1">
      <c r="A138" s="223"/>
      <c r="B138" s="224"/>
      <c r="C138" s="225" t="s">
        <v>171</v>
      </c>
      <c r="D138" s="226" t="s">
        <v>69</v>
      </c>
      <c r="E138" s="226" t="s">
        <v>65</v>
      </c>
      <c r="F138" s="226" t="s">
        <v>66</v>
      </c>
      <c r="G138" s="226" t="s">
        <v>172</v>
      </c>
      <c r="H138" s="226" t="s">
        <v>173</v>
      </c>
      <c r="I138" s="226" t="s">
        <v>174</v>
      </c>
      <c r="J138" s="226" t="s">
        <v>134</v>
      </c>
      <c r="K138" s="227" t="s">
        <v>175</v>
      </c>
      <c r="L138" s="228"/>
      <c r="M138" s="102" t="s">
        <v>1</v>
      </c>
      <c r="N138" s="103" t="s">
        <v>48</v>
      </c>
      <c r="O138" s="103" t="s">
        <v>176</v>
      </c>
      <c r="P138" s="103" t="s">
        <v>177</v>
      </c>
      <c r="Q138" s="103" t="s">
        <v>178</v>
      </c>
      <c r="R138" s="103" t="s">
        <v>179</v>
      </c>
      <c r="S138" s="103" t="s">
        <v>180</v>
      </c>
      <c r="T138" s="104" t="s">
        <v>181</v>
      </c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</row>
    <row r="139" spans="1:63" s="2" customFormat="1" ht="22.8" customHeight="1">
      <c r="A139" s="40"/>
      <c r="B139" s="41"/>
      <c r="C139" s="109" t="s">
        <v>182</v>
      </c>
      <c r="D139" s="42"/>
      <c r="E139" s="42"/>
      <c r="F139" s="42"/>
      <c r="G139" s="42"/>
      <c r="H139" s="42"/>
      <c r="I139" s="42"/>
      <c r="J139" s="229">
        <f>BK139</f>
        <v>0</v>
      </c>
      <c r="K139" s="42"/>
      <c r="L139" s="43"/>
      <c r="M139" s="105"/>
      <c r="N139" s="230"/>
      <c r="O139" s="106"/>
      <c r="P139" s="231">
        <f>P140+P144+P152+P169+P184</f>
        <v>0</v>
      </c>
      <c r="Q139" s="106"/>
      <c r="R139" s="231">
        <f>R140+R144+R152+R169+R184</f>
        <v>0</v>
      </c>
      <c r="S139" s="106"/>
      <c r="T139" s="232">
        <f>T140+T144+T152+T169+T184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7" t="s">
        <v>83</v>
      </c>
      <c r="AU139" s="17" t="s">
        <v>136</v>
      </c>
      <c r="BK139" s="233">
        <f>BK140+BK144+BK152+BK169+BK184</f>
        <v>0</v>
      </c>
    </row>
    <row r="140" spans="1:63" s="12" customFormat="1" ht="25.9" customHeight="1">
      <c r="A140" s="12"/>
      <c r="B140" s="234"/>
      <c r="C140" s="235"/>
      <c r="D140" s="236" t="s">
        <v>83</v>
      </c>
      <c r="E140" s="237" t="s">
        <v>1171</v>
      </c>
      <c r="F140" s="237" t="s">
        <v>1172</v>
      </c>
      <c r="G140" s="235"/>
      <c r="H140" s="235"/>
      <c r="I140" s="238"/>
      <c r="J140" s="239">
        <f>BK140</f>
        <v>0</v>
      </c>
      <c r="K140" s="235"/>
      <c r="L140" s="240"/>
      <c r="M140" s="241"/>
      <c r="N140" s="242"/>
      <c r="O140" s="242"/>
      <c r="P140" s="243">
        <f>SUM(P141:P143)</f>
        <v>0</v>
      </c>
      <c r="Q140" s="242"/>
      <c r="R140" s="243">
        <f>SUM(R141:R143)</f>
        <v>0</v>
      </c>
      <c r="S140" s="242"/>
      <c r="T140" s="244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5" t="s">
        <v>91</v>
      </c>
      <c r="AT140" s="246" t="s">
        <v>83</v>
      </c>
      <c r="AU140" s="246" t="s">
        <v>84</v>
      </c>
      <c r="AY140" s="245" t="s">
        <v>185</v>
      </c>
      <c r="BK140" s="247">
        <f>SUM(BK141:BK143)</f>
        <v>0</v>
      </c>
    </row>
    <row r="141" spans="1:65" s="2" customFormat="1" ht="16.5" customHeight="1">
      <c r="A141" s="40"/>
      <c r="B141" s="41"/>
      <c r="C141" s="296" t="s">
        <v>91</v>
      </c>
      <c r="D141" s="296" t="s">
        <v>282</v>
      </c>
      <c r="E141" s="297" t="s">
        <v>1173</v>
      </c>
      <c r="F141" s="298" t="s">
        <v>1174</v>
      </c>
      <c r="G141" s="299" t="s">
        <v>636</v>
      </c>
      <c r="H141" s="300">
        <v>1</v>
      </c>
      <c r="I141" s="301"/>
      <c r="J141" s="302">
        <f>ROUND(I141*H141,2)</f>
        <v>0</v>
      </c>
      <c r="K141" s="298" t="s">
        <v>1</v>
      </c>
      <c r="L141" s="303"/>
      <c r="M141" s="304" t="s">
        <v>1</v>
      </c>
      <c r="N141" s="305" t="s">
        <v>49</v>
      </c>
      <c r="O141" s="93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1" t="s">
        <v>229</v>
      </c>
      <c r="AT141" s="261" t="s">
        <v>282</v>
      </c>
      <c r="AU141" s="261" t="s">
        <v>91</v>
      </c>
      <c r="AY141" s="17" t="s">
        <v>185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7" t="s">
        <v>91</v>
      </c>
      <c r="BK141" s="154">
        <f>ROUND(I141*H141,2)</f>
        <v>0</v>
      </c>
      <c r="BL141" s="17" t="s">
        <v>192</v>
      </c>
      <c r="BM141" s="261" t="s">
        <v>1175</v>
      </c>
    </row>
    <row r="142" spans="1:65" s="2" customFormat="1" ht="16.5" customHeight="1">
      <c r="A142" s="40"/>
      <c r="B142" s="41"/>
      <c r="C142" s="250" t="s">
        <v>93</v>
      </c>
      <c r="D142" s="250" t="s">
        <v>187</v>
      </c>
      <c r="E142" s="251" t="s">
        <v>1176</v>
      </c>
      <c r="F142" s="252" t="s">
        <v>1177</v>
      </c>
      <c r="G142" s="253" t="s">
        <v>636</v>
      </c>
      <c r="H142" s="254">
        <v>1</v>
      </c>
      <c r="I142" s="255"/>
      <c r="J142" s="256">
        <f>ROUND(I142*H142,2)</f>
        <v>0</v>
      </c>
      <c r="K142" s="252" t="s">
        <v>1</v>
      </c>
      <c r="L142" s="43"/>
      <c r="M142" s="257" t="s">
        <v>1</v>
      </c>
      <c r="N142" s="258" t="s">
        <v>49</v>
      </c>
      <c r="O142" s="93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1" t="s">
        <v>192</v>
      </c>
      <c r="AT142" s="261" t="s">
        <v>187</v>
      </c>
      <c r="AU142" s="261" t="s">
        <v>91</v>
      </c>
      <c r="AY142" s="17" t="s">
        <v>185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7" t="s">
        <v>91</v>
      </c>
      <c r="BK142" s="154">
        <f>ROUND(I142*H142,2)</f>
        <v>0</v>
      </c>
      <c r="BL142" s="17" t="s">
        <v>192</v>
      </c>
      <c r="BM142" s="261" t="s">
        <v>1178</v>
      </c>
    </row>
    <row r="143" spans="1:65" s="2" customFormat="1" ht="24.15" customHeight="1">
      <c r="A143" s="40"/>
      <c r="B143" s="41"/>
      <c r="C143" s="250" t="s">
        <v>109</v>
      </c>
      <c r="D143" s="250" t="s">
        <v>187</v>
      </c>
      <c r="E143" s="251" t="s">
        <v>1179</v>
      </c>
      <c r="F143" s="252" t="s">
        <v>1180</v>
      </c>
      <c r="G143" s="253" t="s">
        <v>636</v>
      </c>
      <c r="H143" s="254">
        <v>1</v>
      </c>
      <c r="I143" s="255"/>
      <c r="J143" s="256">
        <f>ROUND(I143*H143,2)</f>
        <v>0</v>
      </c>
      <c r="K143" s="252" t="s">
        <v>1</v>
      </c>
      <c r="L143" s="43"/>
      <c r="M143" s="257" t="s">
        <v>1</v>
      </c>
      <c r="N143" s="258" t="s">
        <v>49</v>
      </c>
      <c r="O143" s="93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61" t="s">
        <v>192</v>
      </c>
      <c r="AT143" s="261" t="s">
        <v>187</v>
      </c>
      <c r="AU143" s="261" t="s">
        <v>91</v>
      </c>
      <c r="AY143" s="17" t="s">
        <v>185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91</v>
      </c>
      <c r="BK143" s="154">
        <f>ROUND(I143*H143,2)</f>
        <v>0</v>
      </c>
      <c r="BL143" s="17" t="s">
        <v>192</v>
      </c>
      <c r="BM143" s="261" t="s">
        <v>1181</v>
      </c>
    </row>
    <row r="144" spans="1:63" s="12" customFormat="1" ht="25.9" customHeight="1">
      <c r="A144" s="12"/>
      <c r="B144" s="234"/>
      <c r="C144" s="235"/>
      <c r="D144" s="236" t="s">
        <v>83</v>
      </c>
      <c r="E144" s="237" t="s">
        <v>1182</v>
      </c>
      <c r="F144" s="237" t="s">
        <v>1183</v>
      </c>
      <c r="G144" s="235"/>
      <c r="H144" s="235"/>
      <c r="I144" s="238"/>
      <c r="J144" s="239">
        <f>BK144</f>
        <v>0</v>
      </c>
      <c r="K144" s="235"/>
      <c r="L144" s="240"/>
      <c r="M144" s="241"/>
      <c r="N144" s="242"/>
      <c r="O144" s="242"/>
      <c r="P144" s="243">
        <f>SUM(P145:P151)</f>
        <v>0</v>
      </c>
      <c r="Q144" s="242"/>
      <c r="R144" s="243">
        <f>SUM(R145:R151)</f>
        <v>0</v>
      </c>
      <c r="S144" s="242"/>
      <c r="T144" s="244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5" t="s">
        <v>91</v>
      </c>
      <c r="AT144" s="246" t="s">
        <v>83</v>
      </c>
      <c r="AU144" s="246" t="s">
        <v>84</v>
      </c>
      <c r="AY144" s="245" t="s">
        <v>185</v>
      </c>
      <c r="BK144" s="247">
        <f>SUM(BK145:BK151)</f>
        <v>0</v>
      </c>
    </row>
    <row r="145" spans="1:65" s="2" customFormat="1" ht="37.8" customHeight="1">
      <c r="A145" s="40"/>
      <c r="B145" s="41"/>
      <c r="C145" s="296" t="s">
        <v>192</v>
      </c>
      <c r="D145" s="296" t="s">
        <v>282</v>
      </c>
      <c r="E145" s="297" t="s">
        <v>1184</v>
      </c>
      <c r="F145" s="298" t="s">
        <v>1185</v>
      </c>
      <c r="G145" s="299" t="s">
        <v>636</v>
      </c>
      <c r="H145" s="300">
        <v>12</v>
      </c>
      <c r="I145" s="301"/>
      <c r="J145" s="302">
        <f>ROUND(I145*H145,2)</f>
        <v>0</v>
      </c>
      <c r="K145" s="298" t="s">
        <v>1</v>
      </c>
      <c r="L145" s="303"/>
      <c r="M145" s="304" t="s">
        <v>1</v>
      </c>
      <c r="N145" s="305" t="s">
        <v>49</v>
      </c>
      <c r="O145" s="93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61" t="s">
        <v>229</v>
      </c>
      <c r="AT145" s="261" t="s">
        <v>282</v>
      </c>
      <c r="AU145" s="261" t="s">
        <v>91</v>
      </c>
      <c r="AY145" s="17" t="s">
        <v>185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91</v>
      </c>
      <c r="BK145" s="154">
        <f>ROUND(I145*H145,2)</f>
        <v>0</v>
      </c>
      <c r="BL145" s="17" t="s">
        <v>192</v>
      </c>
      <c r="BM145" s="261" t="s">
        <v>1186</v>
      </c>
    </row>
    <row r="146" spans="1:65" s="2" customFormat="1" ht="16.5" customHeight="1">
      <c r="A146" s="40"/>
      <c r="B146" s="41"/>
      <c r="C146" s="250" t="s">
        <v>210</v>
      </c>
      <c r="D146" s="250" t="s">
        <v>187</v>
      </c>
      <c r="E146" s="251" t="s">
        <v>1187</v>
      </c>
      <c r="F146" s="252" t="s">
        <v>1188</v>
      </c>
      <c r="G146" s="253" t="s">
        <v>636</v>
      </c>
      <c r="H146" s="254">
        <v>12</v>
      </c>
      <c r="I146" s="255"/>
      <c r="J146" s="256">
        <f>ROUND(I146*H146,2)</f>
        <v>0</v>
      </c>
      <c r="K146" s="252" t="s">
        <v>1</v>
      </c>
      <c r="L146" s="43"/>
      <c r="M146" s="257" t="s">
        <v>1</v>
      </c>
      <c r="N146" s="258" t="s">
        <v>49</v>
      </c>
      <c r="O146" s="93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1" t="s">
        <v>192</v>
      </c>
      <c r="AT146" s="261" t="s">
        <v>187</v>
      </c>
      <c r="AU146" s="261" t="s">
        <v>91</v>
      </c>
      <c r="AY146" s="17" t="s">
        <v>185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91</v>
      </c>
      <c r="BK146" s="154">
        <f>ROUND(I146*H146,2)</f>
        <v>0</v>
      </c>
      <c r="BL146" s="17" t="s">
        <v>192</v>
      </c>
      <c r="BM146" s="261" t="s">
        <v>1189</v>
      </c>
    </row>
    <row r="147" spans="1:65" s="2" customFormat="1" ht="24.15" customHeight="1">
      <c r="A147" s="40"/>
      <c r="B147" s="41"/>
      <c r="C147" s="296" t="s">
        <v>216</v>
      </c>
      <c r="D147" s="296" t="s">
        <v>282</v>
      </c>
      <c r="E147" s="297" t="s">
        <v>1190</v>
      </c>
      <c r="F147" s="298" t="s">
        <v>1191</v>
      </c>
      <c r="G147" s="299" t="s">
        <v>636</v>
      </c>
      <c r="H147" s="300">
        <v>2</v>
      </c>
      <c r="I147" s="301"/>
      <c r="J147" s="302">
        <f>ROUND(I147*H147,2)</f>
        <v>0</v>
      </c>
      <c r="K147" s="298" t="s">
        <v>1</v>
      </c>
      <c r="L147" s="303"/>
      <c r="M147" s="304" t="s">
        <v>1</v>
      </c>
      <c r="N147" s="305" t="s">
        <v>49</v>
      </c>
      <c r="O147" s="93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1" t="s">
        <v>229</v>
      </c>
      <c r="AT147" s="261" t="s">
        <v>282</v>
      </c>
      <c r="AU147" s="261" t="s">
        <v>91</v>
      </c>
      <c r="AY147" s="17" t="s">
        <v>185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91</v>
      </c>
      <c r="BK147" s="154">
        <f>ROUND(I147*H147,2)</f>
        <v>0</v>
      </c>
      <c r="BL147" s="17" t="s">
        <v>192</v>
      </c>
      <c r="BM147" s="261" t="s">
        <v>1192</v>
      </c>
    </row>
    <row r="148" spans="1:65" s="2" customFormat="1" ht="16.5" customHeight="1">
      <c r="A148" s="40"/>
      <c r="B148" s="41"/>
      <c r="C148" s="250" t="s">
        <v>222</v>
      </c>
      <c r="D148" s="250" t="s">
        <v>187</v>
      </c>
      <c r="E148" s="251" t="s">
        <v>1193</v>
      </c>
      <c r="F148" s="252" t="s">
        <v>1194</v>
      </c>
      <c r="G148" s="253" t="s">
        <v>636</v>
      </c>
      <c r="H148" s="254">
        <v>2</v>
      </c>
      <c r="I148" s="255"/>
      <c r="J148" s="256">
        <f>ROUND(I148*H148,2)</f>
        <v>0</v>
      </c>
      <c r="K148" s="252" t="s">
        <v>1</v>
      </c>
      <c r="L148" s="43"/>
      <c r="M148" s="257" t="s">
        <v>1</v>
      </c>
      <c r="N148" s="258" t="s">
        <v>49</v>
      </c>
      <c r="O148" s="93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1" t="s">
        <v>192</v>
      </c>
      <c r="AT148" s="261" t="s">
        <v>187</v>
      </c>
      <c r="AU148" s="261" t="s">
        <v>91</v>
      </c>
      <c r="AY148" s="17" t="s">
        <v>185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91</v>
      </c>
      <c r="BK148" s="154">
        <f>ROUND(I148*H148,2)</f>
        <v>0</v>
      </c>
      <c r="BL148" s="17" t="s">
        <v>192</v>
      </c>
      <c r="BM148" s="261" t="s">
        <v>1195</v>
      </c>
    </row>
    <row r="149" spans="1:65" s="2" customFormat="1" ht="24.15" customHeight="1">
      <c r="A149" s="40"/>
      <c r="B149" s="41"/>
      <c r="C149" s="296" t="s">
        <v>229</v>
      </c>
      <c r="D149" s="296" t="s">
        <v>282</v>
      </c>
      <c r="E149" s="297" t="s">
        <v>1196</v>
      </c>
      <c r="F149" s="298" t="s">
        <v>1197</v>
      </c>
      <c r="G149" s="299" t="s">
        <v>636</v>
      </c>
      <c r="H149" s="300">
        <v>1</v>
      </c>
      <c r="I149" s="301"/>
      <c r="J149" s="302">
        <f>ROUND(I149*H149,2)</f>
        <v>0</v>
      </c>
      <c r="K149" s="298" t="s">
        <v>1</v>
      </c>
      <c r="L149" s="303"/>
      <c r="M149" s="304" t="s">
        <v>1</v>
      </c>
      <c r="N149" s="305" t="s">
        <v>49</v>
      </c>
      <c r="O149" s="93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1" t="s">
        <v>229</v>
      </c>
      <c r="AT149" s="261" t="s">
        <v>282</v>
      </c>
      <c r="AU149" s="261" t="s">
        <v>91</v>
      </c>
      <c r="AY149" s="17" t="s">
        <v>185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91</v>
      </c>
      <c r="BK149" s="154">
        <f>ROUND(I149*H149,2)</f>
        <v>0</v>
      </c>
      <c r="BL149" s="17" t="s">
        <v>192</v>
      </c>
      <c r="BM149" s="261" t="s">
        <v>1198</v>
      </c>
    </row>
    <row r="150" spans="1:65" s="2" customFormat="1" ht="16.5" customHeight="1">
      <c r="A150" s="40"/>
      <c r="B150" s="41"/>
      <c r="C150" s="250" t="s">
        <v>234</v>
      </c>
      <c r="D150" s="250" t="s">
        <v>187</v>
      </c>
      <c r="E150" s="251" t="s">
        <v>1199</v>
      </c>
      <c r="F150" s="252" t="s">
        <v>1200</v>
      </c>
      <c r="G150" s="253" t="s">
        <v>636</v>
      </c>
      <c r="H150" s="254">
        <v>1</v>
      </c>
      <c r="I150" s="255"/>
      <c r="J150" s="256">
        <f>ROUND(I150*H150,2)</f>
        <v>0</v>
      </c>
      <c r="K150" s="252" t="s">
        <v>1</v>
      </c>
      <c r="L150" s="43"/>
      <c r="M150" s="257" t="s">
        <v>1</v>
      </c>
      <c r="N150" s="258" t="s">
        <v>49</v>
      </c>
      <c r="O150" s="93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61" t="s">
        <v>192</v>
      </c>
      <c r="AT150" s="261" t="s">
        <v>187</v>
      </c>
      <c r="AU150" s="261" t="s">
        <v>91</v>
      </c>
      <c r="AY150" s="17" t="s">
        <v>185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91</v>
      </c>
      <c r="BK150" s="154">
        <f>ROUND(I150*H150,2)</f>
        <v>0</v>
      </c>
      <c r="BL150" s="17" t="s">
        <v>192</v>
      </c>
      <c r="BM150" s="261" t="s">
        <v>1201</v>
      </c>
    </row>
    <row r="151" spans="1:65" s="2" customFormat="1" ht="16.5" customHeight="1">
      <c r="A151" s="40"/>
      <c r="B151" s="41"/>
      <c r="C151" s="250" t="s">
        <v>241</v>
      </c>
      <c r="D151" s="250" t="s">
        <v>187</v>
      </c>
      <c r="E151" s="251" t="s">
        <v>1202</v>
      </c>
      <c r="F151" s="252" t="s">
        <v>1203</v>
      </c>
      <c r="G151" s="253" t="s">
        <v>636</v>
      </c>
      <c r="H151" s="254">
        <v>15</v>
      </c>
      <c r="I151" s="255"/>
      <c r="J151" s="256">
        <f>ROUND(I151*H151,2)</f>
        <v>0</v>
      </c>
      <c r="K151" s="252" t="s">
        <v>1</v>
      </c>
      <c r="L151" s="43"/>
      <c r="M151" s="257" t="s">
        <v>1</v>
      </c>
      <c r="N151" s="258" t="s">
        <v>49</v>
      </c>
      <c r="O151" s="93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1" t="s">
        <v>192</v>
      </c>
      <c r="AT151" s="261" t="s">
        <v>187</v>
      </c>
      <c r="AU151" s="261" t="s">
        <v>91</v>
      </c>
      <c r="AY151" s="17" t="s">
        <v>185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91</v>
      </c>
      <c r="BK151" s="154">
        <f>ROUND(I151*H151,2)</f>
        <v>0</v>
      </c>
      <c r="BL151" s="17" t="s">
        <v>192</v>
      </c>
      <c r="BM151" s="261" t="s">
        <v>1204</v>
      </c>
    </row>
    <row r="152" spans="1:63" s="12" customFormat="1" ht="25.9" customHeight="1">
      <c r="A152" s="12"/>
      <c r="B152" s="234"/>
      <c r="C152" s="235"/>
      <c r="D152" s="236" t="s">
        <v>83</v>
      </c>
      <c r="E152" s="237" t="s">
        <v>1205</v>
      </c>
      <c r="F152" s="237" t="s">
        <v>1206</v>
      </c>
      <c r="G152" s="235"/>
      <c r="H152" s="235"/>
      <c r="I152" s="238"/>
      <c r="J152" s="239">
        <f>BK152</f>
        <v>0</v>
      </c>
      <c r="K152" s="235"/>
      <c r="L152" s="240"/>
      <c r="M152" s="241"/>
      <c r="N152" s="242"/>
      <c r="O152" s="242"/>
      <c r="P152" s="243">
        <f>SUM(P153:P168)</f>
        <v>0</v>
      </c>
      <c r="Q152" s="242"/>
      <c r="R152" s="243">
        <f>SUM(R153:R168)</f>
        <v>0</v>
      </c>
      <c r="S152" s="242"/>
      <c r="T152" s="244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5" t="s">
        <v>91</v>
      </c>
      <c r="AT152" s="246" t="s">
        <v>83</v>
      </c>
      <c r="AU152" s="246" t="s">
        <v>84</v>
      </c>
      <c r="AY152" s="245" t="s">
        <v>185</v>
      </c>
      <c r="BK152" s="247">
        <f>SUM(BK153:BK168)</f>
        <v>0</v>
      </c>
    </row>
    <row r="153" spans="1:65" s="2" customFormat="1" ht="24.15" customHeight="1">
      <c r="A153" s="40"/>
      <c r="B153" s="41"/>
      <c r="C153" s="296" t="s">
        <v>249</v>
      </c>
      <c r="D153" s="296" t="s">
        <v>282</v>
      </c>
      <c r="E153" s="297" t="s">
        <v>1207</v>
      </c>
      <c r="F153" s="298" t="s">
        <v>1208</v>
      </c>
      <c r="G153" s="299" t="s">
        <v>636</v>
      </c>
      <c r="H153" s="300">
        <v>2</v>
      </c>
      <c r="I153" s="301"/>
      <c r="J153" s="302">
        <f>ROUND(I153*H153,2)</f>
        <v>0</v>
      </c>
      <c r="K153" s="298" t="s">
        <v>1</v>
      </c>
      <c r="L153" s="303"/>
      <c r="M153" s="304" t="s">
        <v>1</v>
      </c>
      <c r="N153" s="305" t="s">
        <v>49</v>
      </c>
      <c r="O153" s="93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1" t="s">
        <v>229</v>
      </c>
      <c r="AT153" s="261" t="s">
        <v>282</v>
      </c>
      <c r="AU153" s="261" t="s">
        <v>91</v>
      </c>
      <c r="AY153" s="17" t="s">
        <v>185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91</v>
      </c>
      <c r="BK153" s="154">
        <f>ROUND(I153*H153,2)</f>
        <v>0</v>
      </c>
      <c r="BL153" s="17" t="s">
        <v>192</v>
      </c>
      <c r="BM153" s="261" t="s">
        <v>1209</v>
      </c>
    </row>
    <row r="154" spans="1:65" s="2" customFormat="1" ht="16.5" customHeight="1">
      <c r="A154" s="40"/>
      <c r="B154" s="41"/>
      <c r="C154" s="250" t="s">
        <v>253</v>
      </c>
      <c r="D154" s="250" t="s">
        <v>187</v>
      </c>
      <c r="E154" s="251" t="s">
        <v>1210</v>
      </c>
      <c r="F154" s="252" t="s">
        <v>1211</v>
      </c>
      <c r="G154" s="253" t="s">
        <v>636</v>
      </c>
      <c r="H154" s="254">
        <v>2</v>
      </c>
      <c r="I154" s="255"/>
      <c r="J154" s="256">
        <f>ROUND(I154*H154,2)</f>
        <v>0</v>
      </c>
      <c r="K154" s="252" t="s">
        <v>1</v>
      </c>
      <c r="L154" s="43"/>
      <c r="M154" s="257" t="s">
        <v>1</v>
      </c>
      <c r="N154" s="258" t="s">
        <v>49</v>
      </c>
      <c r="O154" s="93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1" t="s">
        <v>192</v>
      </c>
      <c r="AT154" s="261" t="s">
        <v>187</v>
      </c>
      <c r="AU154" s="261" t="s">
        <v>91</v>
      </c>
      <c r="AY154" s="17" t="s">
        <v>185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91</v>
      </c>
      <c r="BK154" s="154">
        <f>ROUND(I154*H154,2)</f>
        <v>0</v>
      </c>
      <c r="BL154" s="17" t="s">
        <v>192</v>
      </c>
      <c r="BM154" s="261" t="s">
        <v>1212</v>
      </c>
    </row>
    <row r="155" spans="1:65" s="2" customFormat="1" ht="24.15" customHeight="1">
      <c r="A155" s="40"/>
      <c r="B155" s="41"/>
      <c r="C155" s="296" t="s">
        <v>257</v>
      </c>
      <c r="D155" s="296" t="s">
        <v>282</v>
      </c>
      <c r="E155" s="297" t="s">
        <v>1213</v>
      </c>
      <c r="F155" s="298" t="s">
        <v>1214</v>
      </c>
      <c r="G155" s="299" t="s">
        <v>636</v>
      </c>
      <c r="H155" s="300">
        <v>2</v>
      </c>
      <c r="I155" s="301"/>
      <c r="J155" s="302">
        <f>ROUND(I155*H155,2)</f>
        <v>0</v>
      </c>
      <c r="K155" s="298" t="s">
        <v>1</v>
      </c>
      <c r="L155" s="303"/>
      <c r="M155" s="304" t="s">
        <v>1</v>
      </c>
      <c r="N155" s="305" t="s">
        <v>49</v>
      </c>
      <c r="O155" s="93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1" t="s">
        <v>229</v>
      </c>
      <c r="AT155" s="261" t="s">
        <v>282</v>
      </c>
      <c r="AU155" s="261" t="s">
        <v>91</v>
      </c>
      <c r="AY155" s="17" t="s">
        <v>185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91</v>
      </c>
      <c r="BK155" s="154">
        <f>ROUND(I155*H155,2)</f>
        <v>0</v>
      </c>
      <c r="BL155" s="17" t="s">
        <v>192</v>
      </c>
      <c r="BM155" s="261" t="s">
        <v>1215</v>
      </c>
    </row>
    <row r="156" spans="1:65" s="2" customFormat="1" ht="16.5" customHeight="1">
      <c r="A156" s="40"/>
      <c r="B156" s="41"/>
      <c r="C156" s="250" t="s">
        <v>261</v>
      </c>
      <c r="D156" s="250" t="s">
        <v>187</v>
      </c>
      <c r="E156" s="251" t="s">
        <v>1216</v>
      </c>
      <c r="F156" s="252" t="s">
        <v>1217</v>
      </c>
      <c r="G156" s="253" t="s">
        <v>636</v>
      </c>
      <c r="H156" s="254">
        <v>2</v>
      </c>
      <c r="I156" s="255"/>
      <c r="J156" s="256">
        <f>ROUND(I156*H156,2)</f>
        <v>0</v>
      </c>
      <c r="K156" s="252" t="s">
        <v>1</v>
      </c>
      <c r="L156" s="43"/>
      <c r="M156" s="257" t="s">
        <v>1</v>
      </c>
      <c r="N156" s="258" t="s">
        <v>49</v>
      </c>
      <c r="O156" s="93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1" t="s">
        <v>192</v>
      </c>
      <c r="AT156" s="261" t="s">
        <v>187</v>
      </c>
      <c r="AU156" s="261" t="s">
        <v>91</v>
      </c>
      <c r="AY156" s="17" t="s">
        <v>185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91</v>
      </c>
      <c r="BK156" s="154">
        <f>ROUND(I156*H156,2)</f>
        <v>0</v>
      </c>
      <c r="BL156" s="17" t="s">
        <v>192</v>
      </c>
      <c r="BM156" s="261" t="s">
        <v>1218</v>
      </c>
    </row>
    <row r="157" spans="1:65" s="2" customFormat="1" ht="16.5" customHeight="1">
      <c r="A157" s="40"/>
      <c r="B157" s="41"/>
      <c r="C157" s="296" t="s">
        <v>8</v>
      </c>
      <c r="D157" s="296" t="s">
        <v>282</v>
      </c>
      <c r="E157" s="297" t="s">
        <v>1219</v>
      </c>
      <c r="F157" s="298" t="s">
        <v>1220</v>
      </c>
      <c r="G157" s="299" t="s">
        <v>636</v>
      </c>
      <c r="H157" s="300">
        <v>1</v>
      </c>
      <c r="I157" s="301"/>
      <c r="J157" s="302">
        <f>ROUND(I157*H157,2)</f>
        <v>0</v>
      </c>
      <c r="K157" s="298" t="s">
        <v>1</v>
      </c>
      <c r="L157" s="303"/>
      <c r="M157" s="304" t="s">
        <v>1</v>
      </c>
      <c r="N157" s="305" t="s">
        <v>49</v>
      </c>
      <c r="O157" s="93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1" t="s">
        <v>229</v>
      </c>
      <c r="AT157" s="261" t="s">
        <v>282</v>
      </c>
      <c r="AU157" s="261" t="s">
        <v>91</v>
      </c>
      <c r="AY157" s="17" t="s">
        <v>185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7" t="s">
        <v>91</v>
      </c>
      <c r="BK157" s="154">
        <f>ROUND(I157*H157,2)</f>
        <v>0</v>
      </c>
      <c r="BL157" s="17" t="s">
        <v>192</v>
      </c>
      <c r="BM157" s="261" t="s">
        <v>1221</v>
      </c>
    </row>
    <row r="158" spans="1:65" s="2" customFormat="1" ht="16.5" customHeight="1">
      <c r="A158" s="40"/>
      <c r="B158" s="41"/>
      <c r="C158" s="250" t="s">
        <v>268</v>
      </c>
      <c r="D158" s="250" t="s">
        <v>187</v>
      </c>
      <c r="E158" s="251" t="s">
        <v>1222</v>
      </c>
      <c r="F158" s="252" t="s">
        <v>1223</v>
      </c>
      <c r="G158" s="253" t="s">
        <v>636</v>
      </c>
      <c r="H158" s="254">
        <v>1</v>
      </c>
      <c r="I158" s="255"/>
      <c r="J158" s="256">
        <f>ROUND(I158*H158,2)</f>
        <v>0</v>
      </c>
      <c r="K158" s="252" t="s">
        <v>1</v>
      </c>
      <c r="L158" s="43"/>
      <c r="M158" s="257" t="s">
        <v>1</v>
      </c>
      <c r="N158" s="258" t="s">
        <v>49</v>
      </c>
      <c r="O158" s="93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1" t="s">
        <v>192</v>
      </c>
      <c r="AT158" s="261" t="s">
        <v>187</v>
      </c>
      <c r="AU158" s="261" t="s">
        <v>91</v>
      </c>
      <c r="AY158" s="17" t="s">
        <v>185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91</v>
      </c>
      <c r="BK158" s="154">
        <f>ROUND(I158*H158,2)</f>
        <v>0</v>
      </c>
      <c r="BL158" s="17" t="s">
        <v>192</v>
      </c>
      <c r="BM158" s="261" t="s">
        <v>1224</v>
      </c>
    </row>
    <row r="159" spans="1:65" s="2" customFormat="1" ht="24.15" customHeight="1">
      <c r="A159" s="40"/>
      <c r="B159" s="41"/>
      <c r="C159" s="296" t="s">
        <v>273</v>
      </c>
      <c r="D159" s="296" t="s">
        <v>282</v>
      </c>
      <c r="E159" s="297" t="s">
        <v>1225</v>
      </c>
      <c r="F159" s="298" t="s">
        <v>1226</v>
      </c>
      <c r="G159" s="299" t="s">
        <v>636</v>
      </c>
      <c r="H159" s="300">
        <v>10</v>
      </c>
      <c r="I159" s="301"/>
      <c r="J159" s="302">
        <f>ROUND(I159*H159,2)</f>
        <v>0</v>
      </c>
      <c r="K159" s="298" t="s">
        <v>1</v>
      </c>
      <c r="L159" s="303"/>
      <c r="M159" s="304" t="s">
        <v>1</v>
      </c>
      <c r="N159" s="305" t="s">
        <v>49</v>
      </c>
      <c r="O159" s="93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229</v>
      </c>
      <c r="AT159" s="261" t="s">
        <v>282</v>
      </c>
      <c r="AU159" s="261" t="s">
        <v>91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192</v>
      </c>
      <c r="BM159" s="261" t="s">
        <v>1227</v>
      </c>
    </row>
    <row r="160" spans="1:65" s="2" customFormat="1" ht="16.5" customHeight="1">
      <c r="A160" s="40"/>
      <c r="B160" s="41"/>
      <c r="C160" s="250" t="s">
        <v>281</v>
      </c>
      <c r="D160" s="250" t="s">
        <v>187</v>
      </c>
      <c r="E160" s="251" t="s">
        <v>1228</v>
      </c>
      <c r="F160" s="252" t="s">
        <v>1229</v>
      </c>
      <c r="G160" s="253" t="s">
        <v>636</v>
      </c>
      <c r="H160" s="254">
        <v>10</v>
      </c>
      <c r="I160" s="255"/>
      <c r="J160" s="256">
        <f>ROUND(I160*H160,2)</f>
        <v>0</v>
      </c>
      <c r="K160" s="252" t="s">
        <v>1</v>
      </c>
      <c r="L160" s="43"/>
      <c r="M160" s="257" t="s">
        <v>1</v>
      </c>
      <c r="N160" s="258" t="s">
        <v>49</v>
      </c>
      <c r="O160" s="93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1" t="s">
        <v>192</v>
      </c>
      <c r="AT160" s="261" t="s">
        <v>187</v>
      </c>
      <c r="AU160" s="261" t="s">
        <v>91</v>
      </c>
      <c r="AY160" s="17" t="s">
        <v>185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91</v>
      </c>
      <c r="BK160" s="154">
        <f>ROUND(I160*H160,2)</f>
        <v>0</v>
      </c>
      <c r="BL160" s="17" t="s">
        <v>192</v>
      </c>
      <c r="BM160" s="261" t="s">
        <v>1230</v>
      </c>
    </row>
    <row r="161" spans="1:65" s="2" customFormat="1" ht="24.15" customHeight="1">
      <c r="A161" s="40"/>
      <c r="B161" s="41"/>
      <c r="C161" s="296" t="s">
        <v>287</v>
      </c>
      <c r="D161" s="296" t="s">
        <v>282</v>
      </c>
      <c r="E161" s="297" t="s">
        <v>1231</v>
      </c>
      <c r="F161" s="298" t="s">
        <v>1232</v>
      </c>
      <c r="G161" s="299" t="s">
        <v>636</v>
      </c>
      <c r="H161" s="300">
        <v>14</v>
      </c>
      <c r="I161" s="301"/>
      <c r="J161" s="302">
        <f>ROUND(I161*H161,2)</f>
        <v>0</v>
      </c>
      <c r="K161" s="298" t="s">
        <v>1</v>
      </c>
      <c r="L161" s="303"/>
      <c r="M161" s="304" t="s">
        <v>1</v>
      </c>
      <c r="N161" s="305" t="s">
        <v>49</v>
      </c>
      <c r="O161" s="93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1" t="s">
        <v>229</v>
      </c>
      <c r="AT161" s="261" t="s">
        <v>282</v>
      </c>
      <c r="AU161" s="261" t="s">
        <v>91</v>
      </c>
      <c r="AY161" s="17" t="s">
        <v>185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91</v>
      </c>
      <c r="BK161" s="154">
        <f>ROUND(I161*H161,2)</f>
        <v>0</v>
      </c>
      <c r="BL161" s="17" t="s">
        <v>192</v>
      </c>
      <c r="BM161" s="261" t="s">
        <v>1233</v>
      </c>
    </row>
    <row r="162" spans="1:65" s="2" customFormat="1" ht="16.5" customHeight="1">
      <c r="A162" s="40"/>
      <c r="B162" s="41"/>
      <c r="C162" s="250" t="s">
        <v>292</v>
      </c>
      <c r="D162" s="250" t="s">
        <v>187</v>
      </c>
      <c r="E162" s="251" t="s">
        <v>1234</v>
      </c>
      <c r="F162" s="252" t="s">
        <v>1235</v>
      </c>
      <c r="G162" s="253" t="s">
        <v>636</v>
      </c>
      <c r="H162" s="254">
        <v>14</v>
      </c>
      <c r="I162" s="255"/>
      <c r="J162" s="256">
        <f>ROUND(I162*H162,2)</f>
        <v>0</v>
      </c>
      <c r="K162" s="252" t="s">
        <v>1</v>
      </c>
      <c r="L162" s="43"/>
      <c r="M162" s="257" t="s">
        <v>1</v>
      </c>
      <c r="N162" s="258" t="s">
        <v>49</v>
      </c>
      <c r="O162" s="93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1" t="s">
        <v>192</v>
      </c>
      <c r="AT162" s="261" t="s">
        <v>187</v>
      </c>
      <c r="AU162" s="261" t="s">
        <v>91</v>
      </c>
      <c r="AY162" s="17" t="s">
        <v>185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91</v>
      </c>
      <c r="BK162" s="154">
        <f>ROUND(I162*H162,2)</f>
        <v>0</v>
      </c>
      <c r="BL162" s="17" t="s">
        <v>192</v>
      </c>
      <c r="BM162" s="261" t="s">
        <v>1236</v>
      </c>
    </row>
    <row r="163" spans="1:65" s="2" customFormat="1" ht="16.5" customHeight="1">
      <c r="A163" s="40"/>
      <c r="B163" s="41"/>
      <c r="C163" s="296" t="s">
        <v>7</v>
      </c>
      <c r="D163" s="296" t="s">
        <v>282</v>
      </c>
      <c r="E163" s="297" t="s">
        <v>1237</v>
      </c>
      <c r="F163" s="298" t="s">
        <v>1238</v>
      </c>
      <c r="G163" s="299" t="s">
        <v>636</v>
      </c>
      <c r="H163" s="300">
        <v>1</v>
      </c>
      <c r="I163" s="301"/>
      <c r="J163" s="302">
        <f>ROUND(I163*H163,2)</f>
        <v>0</v>
      </c>
      <c r="K163" s="298" t="s">
        <v>1</v>
      </c>
      <c r="L163" s="303"/>
      <c r="M163" s="304" t="s">
        <v>1</v>
      </c>
      <c r="N163" s="305" t="s">
        <v>49</v>
      </c>
      <c r="O163" s="93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1" t="s">
        <v>229</v>
      </c>
      <c r="AT163" s="261" t="s">
        <v>282</v>
      </c>
      <c r="AU163" s="261" t="s">
        <v>91</v>
      </c>
      <c r="AY163" s="17" t="s">
        <v>185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7" t="s">
        <v>91</v>
      </c>
      <c r="BK163" s="154">
        <f>ROUND(I163*H163,2)</f>
        <v>0</v>
      </c>
      <c r="BL163" s="17" t="s">
        <v>192</v>
      </c>
      <c r="BM163" s="261" t="s">
        <v>1239</v>
      </c>
    </row>
    <row r="164" spans="1:65" s="2" customFormat="1" ht="16.5" customHeight="1">
      <c r="A164" s="40"/>
      <c r="B164" s="41"/>
      <c r="C164" s="250" t="s">
        <v>302</v>
      </c>
      <c r="D164" s="250" t="s">
        <v>187</v>
      </c>
      <c r="E164" s="251" t="s">
        <v>1240</v>
      </c>
      <c r="F164" s="252" t="s">
        <v>1235</v>
      </c>
      <c r="G164" s="253" t="s">
        <v>636</v>
      </c>
      <c r="H164" s="254">
        <v>1</v>
      </c>
      <c r="I164" s="255"/>
      <c r="J164" s="256">
        <f>ROUND(I164*H164,2)</f>
        <v>0</v>
      </c>
      <c r="K164" s="252" t="s">
        <v>1</v>
      </c>
      <c r="L164" s="43"/>
      <c r="M164" s="257" t="s">
        <v>1</v>
      </c>
      <c r="N164" s="258" t="s">
        <v>49</v>
      </c>
      <c r="O164" s="93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61" t="s">
        <v>192</v>
      </c>
      <c r="AT164" s="261" t="s">
        <v>187</v>
      </c>
      <c r="AU164" s="261" t="s">
        <v>91</v>
      </c>
      <c r="AY164" s="17" t="s">
        <v>185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91</v>
      </c>
      <c r="BK164" s="154">
        <f>ROUND(I164*H164,2)</f>
        <v>0</v>
      </c>
      <c r="BL164" s="17" t="s">
        <v>192</v>
      </c>
      <c r="BM164" s="261" t="s">
        <v>1241</v>
      </c>
    </row>
    <row r="165" spans="1:65" s="2" customFormat="1" ht="16.5" customHeight="1">
      <c r="A165" s="40"/>
      <c r="B165" s="41"/>
      <c r="C165" s="296" t="s">
        <v>306</v>
      </c>
      <c r="D165" s="296" t="s">
        <v>282</v>
      </c>
      <c r="E165" s="297" t="s">
        <v>1242</v>
      </c>
      <c r="F165" s="298" t="s">
        <v>1243</v>
      </c>
      <c r="G165" s="299" t="s">
        <v>636</v>
      </c>
      <c r="H165" s="300">
        <v>1</v>
      </c>
      <c r="I165" s="301"/>
      <c r="J165" s="302">
        <f>ROUND(I165*H165,2)</f>
        <v>0</v>
      </c>
      <c r="K165" s="298" t="s">
        <v>1</v>
      </c>
      <c r="L165" s="303"/>
      <c r="M165" s="304" t="s">
        <v>1</v>
      </c>
      <c r="N165" s="305" t="s">
        <v>49</v>
      </c>
      <c r="O165" s="93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1" t="s">
        <v>229</v>
      </c>
      <c r="AT165" s="261" t="s">
        <v>282</v>
      </c>
      <c r="AU165" s="261" t="s">
        <v>91</v>
      </c>
      <c r="AY165" s="17" t="s">
        <v>185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7" t="s">
        <v>91</v>
      </c>
      <c r="BK165" s="154">
        <f>ROUND(I165*H165,2)</f>
        <v>0</v>
      </c>
      <c r="BL165" s="17" t="s">
        <v>192</v>
      </c>
      <c r="BM165" s="261" t="s">
        <v>1244</v>
      </c>
    </row>
    <row r="166" spans="1:65" s="2" customFormat="1" ht="16.5" customHeight="1">
      <c r="A166" s="40"/>
      <c r="B166" s="41"/>
      <c r="C166" s="250" t="s">
        <v>312</v>
      </c>
      <c r="D166" s="250" t="s">
        <v>187</v>
      </c>
      <c r="E166" s="251" t="s">
        <v>1245</v>
      </c>
      <c r="F166" s="252" t="s">
        <v>1246</v>
      </c>
      <c r="G166" s="253" t="s">
        <v>636</v>
      </c>
      <c r="H166" s="254">
        <v>1</v>
      </c>
      <c r="I166" s="255"/>
      <c r="J166" s="256">
        <f>ROUND(I166*H166,2)</f>
        <v>0</v>
      </c>
      <c r="K166" s="252" t="s">
        <v>1</v>
      </c>
      <c r="L166" s="43"/>
      <c r="M166" s="257" t="s">
        <v>1</v>
      </c>
      <c r="N166" s="258" t="s">
        <v>49</v>
      </c>
      <c r="O166" s="93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1" t="s">
        <v>192</v>
      </c>
      <c r="AT166" s="261" t="s">
        <v>187</v>
      </c>
      <c r="AU166" s="261" t="s">
        <v>91</v>
      </c>
      <c r="AY166" s="17" t="s">
        <v>185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91</v>
      </c>
      <c r="BK166" s="154">
        <f>ROUND(I166*H166,2)</f>
        <v>0</v>
      </c>
      <c r="BL166" s="17" t="s">
        <v>192</v>
      </c>
      <c r="BM166" s="261" t="s">
        <v>1247</v>
      </c>
    </row>
    <row r="167" spans="1:65" s="2" customFormat="1" ht="16.5" customHeight="1">
      <c r="A167" s="40"/>
      <c r="B167" s="41"/>
      <c r="C167" s="250" t="s">
        <v>317</v>
      </c>
      <c r="D167" s="250" t="s">
        <v>187</v>
      </c>
      <c r="E167" s="251" t="s">
        <v>1248</v>
      </c>
      <c r="F167" s="252" t="s">
        <v>1249</v>
      </c>
      <c r="G167" s="253" t="s">
        <v>636</v>
      </c>
      <c r="H167" s="254">
        <v>4</v>
      </c>
      <c r="I167" s="255"/>
      <c r="J167" s="256">
        <f>ROUND(I167*H167,2)</f>
        <v>0</v>
      </c>
      <c r="K167" s="252" t="s">
        <v>1</v>
      </c>
      <c r="L167" s="43"/>
      <c r="M167" s="257" t="s">
        <v>1</v>
      </c>
      <c r="N167" s="258" t="s">
        <v>49</v>
      </c>
      <c r="O167" s="93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1" t="s">
        <v>192</v>
      </c>
      <c r="AT167" s="261" t="s">
        <v>187</v>
      </c>
      <c r="AU167" s="261" t="s">
        <v>91</v>
      </c>
      <c r="AY167" s="17" t="s">
        <v>185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7" t="s">
        <v>91</v>
      </c>
      <c r="BK167" s="154">
        <f>ROUND(I167*H167,2)</f>
        <v>0</v>
      </c>
      <c r="BL167" s="17" t="s">
        <v>192</v>
      </c>
      <c r="BM167" s="261" t="s">
        <v>1250</v>
      </c>
    </row>
    <row r="168" spans="1:65" s="2" customFormat="1" ht="16.5" customHeight="1">
      <c r="A168" s="40"/>
      <c r="B168" s="41"/>
      <c r="C168" s="250" t="s">
        <v>322</v>
      </c>
      <c r="D168" s="250" t="s">
        <v>187</v>
      </c>
      <c r="E168" s="251" t="s">
        <v>1251</v>
      </c>
      <c r="F168" s="252" t="s">
        <v>1252</v>
      </c>
      <c r="G168" s="253" t="s">
        <v>636</v>
      </c>
      <c r="H168" s="254">
        <v>1</v>
      </c>
      <c r="I168" s="255"/>
      <c r="J168" s="256">
        <f>ROUND(I168*H168,2)</f>
        <v>0</v>
      </c>
      <c r="K168" s="252" t="s">
        <v>1</v>
      </c>
      <c r="L168" s="43"/>
      <c r="M168" s="257" t="s">
        <v>1</v>
      </c>
      <c r="N168" s="258" t="s">
        <v>49</v>
      </c>
      <c r="O168" s="93"/>
      <c r="P168" s="259">
        <f>O168*H168</f>
        <v>0</v>
      </c>
      <c r="Q168" s="259">
        <v>0</v>
      </c>
      <c r="R168" s="259">
        <f>Q168*H168</f>
        <v>0</v>
      </c>
      <c r="S168" s="259">
        <v>0</v>
      </c>
      <c r="T168" s="26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61" t="s">
        <v>192</v>
      </c>
      <c r="AT168" s="261" t="s">
        <v>187</v>
      </c>
      <c r="AU168" s="261" t="s">
        <v>91</v>
      </c>
      <c r="AY168" s="17" t="s">
        <v>185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7" t="s">
        <v>91</v>
      </c>
      <c r="BK168" s="154">
        <f>ROUND(I168*H168,2)</f>
        <v>0</v>
      </c>
      <c r="BL168" s="17" t="s">
        <v>192</v>
      </c>
      <c r="BM168" s="261" t="s">
        <v>1253</v>
      </c>
    </row>
    <row r="169" spans="1:63" s="12" customFormat="1" ht="25.9" customHeight="1">
      <c r="A169" s="12"/>
      <c r="B169" s="234"/>
      <c r="C169" s="235"/>
      <c r="D169" s="236" t="s">
        <v>83</v>
      </c>
      <c r="E169" s="237" t="s">
        <v>1254</v>
      </c>
      <c r="F169" s="237" t="s">
        <v>1255</v>
      </c>
      <c r="G169" s="235"/>
      <c r="H169" s="235"/>
      <c r="I169" s="238"/>
      <c r="J169" s="239">
        <f>BK169</f>
        <v>0</v>
      </c>
      <c r="K169" s="235"/>
      <c r="L169" s="240"/>
      <c r="M169" s="241"/>
      <c r="N169" s="242"/>
      <c r="O169" s="242"/>
      <c r="P169" s="243">
        <f>SUM(P170:P183)</f>
        <v>0</v>
      </c>
      <c r="Q169" s="242"/>
      <c r="R169" s="243">
        <f>SUM(R170:R183)</f>
        <v>0</v>
      </c>
      <c r="S169" s="242"/>
      <c r="T169" s="244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5" t="s">
        <v>91</v>
      </c>
      <c r="AT169" s="246" t="s">
        <v>83</v>
      </c>
      <c r="AU169" s="246" t="s">
        <v>84</v>
      </c>
      <c r="AY169" s="245" t="s">
        <v>185</v>
      </c>
      <c r="BK169" s="247">
        <f>SUM(BK170:BK183)</f>
        <v>0</v>
      </c>
    </row>
    <row r="170" spans="1:65" s="2" customFormat="1" ht="16.5" customHeight="1">
      <c r="A170" s="40"/>
      <c r="B170" s="41"/>
      <c r="C170" s="296" t="s">
        <v>327</v>
      </c>
      <c r="D170" s="296" t="s">
        <v>282</v>
      </c>
      <c r="E170" s="297" t="s">
        <v>1256</v>
      </c>
      <c r="F170" s="298" t="s">
        <v>1257</v>
      </c>
      <c r="G170" s="299" t="s">
        <v>276</v>
      </c>
      <c r="H170" s="300">
        <v>15</v>
      </c>
      <c r="I170" s="301"/>
      <c r="J170" s="302">
        <f>ROUND(I170*H170,2)</f>
        <v>0</v>
      </c>
      <c r="K170" s="298" t="s">
        <v>1</v>
      </c>
      <c r="L170" s="303"/>
      <c r="M170" s="304" t="s">
        <v>1</v>
      </c>
      <c r="N170" s="305" t="s">
        <v>49</v>
      </c>
      <c r="O170" s="93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1" t="s">
        <v>229</v>
      </c>
      <c r="AT170" s="261" t="s">
        <v>282</v>
      </c>
      <c r="AU170" s="261" t="s">
        <v>91</v>
      </c>
      <c r="AY170" s="17" t="s">
        <v>185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91</v>
      </c>
      <c r="BK170" s="154">
        <f>ROUND(I170*H170,2)</f>
        <v>0</v>
      </c>
      <c r="BL170" s="17" t="s">
        <v>192</v>
      </c>
      <c r="BM170" s="261" t="s">
        <v>1258</v>
      </c>
    </row>
    <row r="171" spans="1:65" s="2" customFormat="1" ht="16.5" customHeight="1">
      <c r="A171" s="40"/>
      <c r="B171" s="41"/>
      <c r="C171" s="250" t="s">
        <v>333</v>
      </c>
      <c r="D171" s="250" t="s">
        <v>187</v>
      </c>
      <c r="E171" s="251" t="s">
        <v>1259</v>
      </c>
      <c r="F171" s="252" t="s">
        <v>1260</v>
      </c>
      <c r="G171" s="253" t="s">
        <v>276</v>
      </c>
      <c r="H171" s="254">
        <v>15</v>
      </c>
      <c r="I171" s="255"/>
      <c r="J171" s="256">
        <f>ROUND(I171*H171,2)</f>
        <v>0</v>
      </c>
      <c r="K171" s="252" t="s">
        <v>1</v>
      </c>
      <c r="L171" s="43"/>
      <c r="M171" s="257" t="s">
        <v>1</v>
      </c>
      <c r="N171" s="258" t="s">
        <v>49</v>
      </c>
      <c r="O171" s="93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1" t="s">
        <v>192</v>
      </c>
      <c r="AT171" s="261" t="s">
        <v>187</v>
      </c>
      <c r="AU171" s="261" t="s">
        <v>91</v>
      </c>
      <c r="AY171" s="17" t="s">
        <v>185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7" t="s">
        <v>91</v>
      </c>
      <c r="BK171" s="154">
        <f>ROUND(I171*H171,2)</f>
        <v>0</v>
      </c>
      <c r="BL171" s="17" t="s">
        <v>192</v>
      </c>
      <c r="BM171" s="261" t="s">
        <v>1261</v>
      </c>
    </row>
    <row r="172" spans="1:65" s="2" customFormat="1" ht="16.5" customHeight="1">
      <c r="A172" s="40"/>
      <c r="B172" s="41"/>
      <c r="C172" s="296" t="s">
        <v>338</v>
      </c>
      <c r="D172" s="296" t="s">
        <v>282</v>
      </c>
      <c r="E172" s="297" t="s">
        <v>1262</v>
      </c>
      <c r="F172" s="298" t="s">
        <v>1263</v>
      </c>
      <c r="G172" s="299" t="s">
        <v>276</v>
      </c>
      <c r="H172" s="300">
        <v>370</v>
      </c>
      <c r="I172" s="301"/>
      <c r="J172" s="302">
        <f>ROUND(I172*H172,2)</f>
        <v>0</v>
      </c>
      <c r="K172" s="298" t="s">
        <v>1</v>
      </c>
      <c r="L172" s="303"/>
      <c r="M172" s="304" t="s">
        <v>1</v>
      </c>
      <c r="N172" s="305" t="s">
        <v>49</v>
      </c>
      <c r="O172" s="93"/>
      <c r="P172" s="259">
        <f>O172*H172</f>
        <v>0</v>
      </c>
      <c r="Q172" s="259">
        <v>0</v>
      </c>
      <c r="R172" s="259">
        <f>Q172*H172</f>
        <v>0</v>
      </c>
      <c r="S172" s="259">
        <v>0</v>
      </c>
      <c r="T172" s="26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61" t="s">
        <v>229</v>
      </c>
      <c r="AT172" s="261" t="s">
        <v>282</v>
      </c>
      <c r="AU172" s="261" t="s">
        <v>91</v>
      </c>
      <c r="AY172" s="17" t="s">
        <v>185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7" t="s">
        <v>91</v>
      </c>
      <c r="BK172" s="154">
        <f>ROUND(I172*H172,2)</f>
        <v>0</v>
      </c>
      <c r="BL172" s="17" t="s">
        <v>192</v>
      </c>
      <c r="BM172" s="261" t="s">
        <v>1264</v>
      </c>
    </row>
    <row r="173" spans="1:65" s="2" customFormat="1" ht="16.5" customHeight="1">
      <c r="A173" s="40"/>
      <c r="B173" s="41"/>
      <c r="C173" s="250" t="s">
        <v>342</v>
      </c>
      <c r="D173" s="250" t="s">
        <v>187</v>
      </c>
      <c r="E173" s="251" t="s">
        <v>1265</v>
      </c>
      <c r="F173" s="252" t="s">
        <v>1266</v>
      </c>
      <c r="G173" s="253" t="s">
        <v>276</v>
      </c>
      <c r="H173" s="254">
        <v>370</v>
      </c>
      <c r="I173" s="255"/>
      <c r="J173" s="256">
        <f>ROUND(I173*H173,2)</f>
        <v>0</v>
      </c>
      <c r="K173" s="252" t="s">
        <v>1</v>
      </c>
      <c r="L173" s="43"/>
      <c r="M173" s="257" t="s">
        <v>1</v>
      </c>
      <c r="N173" s="258" t="s">
        <v>49</v>
      </c>
      <c r="O173" s="93"/>
      <c r="P173" s="259">
        <f>O173*H173</f>
        <v>0</v>
      </c>
      <c r="Q173" s="259">
        <v>0</v>
      </c>
      <c r="R173" s="259">
        <f>Q173*H173</f>
        <v>0</v>
      </c>
      <c r="S173" s="259">
        <v>0</v>
      </c>
      <c r="T173" s="26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61" t="s">
        <v>192</v>
      </c>
      <c r="AT173" s="261" t="s">
        <v>187</v>
      </c>
      <c r="AU173" s="261" t="s">
        <v>91</v>
      </c>
      <c r="AY173" s="17" t="s">
        <v>185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7" t="s">
        <v>91</v>
      </c>
      <c r="BK173" s="154">
        <f>ROUND(I173*H173,2)</f>
        <v>0</v>
      </c>
      <c r="BL173" s="17" t="s">
        <v>192</v>
      </c>
      <c r="BM173" s="261" t="s">
        <v>1267</v>
      </c>
    </row>
    <row r="174" spans="1:65" s="2" customFormat="1" ht="16.5" customHeight="1">
      <c r="A174" s="40"/>
      <c r="B174" s="41"/>
      <c r="C174" s="296" t="s">
        <v>347</v>
      </c>
      <c r="D174" s="296" t="s">
        <v>282</v>
      </c>
      <c r="E174" s="297" t="s">
        <v>1268</v>
      </c>
      <c r="F174" s="298" t="s">
        <v>1269</v>
      </c>
      <c r="G174" s="299" t="s">
        <v>276</v>
      </c>
      <c r="H174" s="300">
        <v>130</v>
      </c>
      <c r="I174" s="301"/>
      <c r="J174" s="302">
        <f>ROUND(I174*H174,2)</f>
        <v>0</v>
      </c>
      <c r="K174" s="298" t="s">
        <v>1</v>
      </c>
      <c r="L174" s="303"/>
      <c r="M174" s="304" t="s">
        <v>1</v>
      </c>
      <c r="N174" s="305" t="s">
        <v>49</v>
      </c>
      <c r="O174" s="93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61" t="s">
        <v>229</v>
      </c>
      <c r="AT174" s="261" t="s">
        <v>282</v>
      </c>
      <c r="AU174" s="261" t="s">
        <v>91</v>
      </c>
      <c r="AY174" s="17" t="s">
        <v>185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91</v>
      </c>
      <c r="BK174" s="154">
        <f>ROUND(I174*H174,2)</f>
        <v>0</v>
      </c>
      <c r="BL174" s="17" t="s">
        <v>192</v>
      </c>
      <c r="BM174" s="261" t="s">
        <v>1270</v>
      </c>
    </row>
    <row r="175" spans="1:65" s="2" customFormat="1" ht="16.5" customHeight="1">
      <c r="A175" s="40"/>
      <c r="B175" s="41"/>
      <c r="C175" s="250" t="s">
        <v>353</v>
      </c>
      <c r="D175" s="250" t="s">
        <v>187</v>
      </c>
      <c r="E175" s="251" t="s">
        <v>1271</v>
      </c>
      <c r="F175" s="252" t="s">
        <v>1272</v>
      </c>
      <c r="G175" s="253" t="s">
        <v>276</v>
      </c>
      <c r="H175" s="254">
        <v>130</v>
      </c>
      <c r="I175" s="255"/>
      <c r="J175" s="256">
        <f>ROUND(I175*H175,2)</f>
        <v>0</v>
      </c>
      <c r="K175" s="252" t="s">
        <v>1</v>
      </c>
      <c r="L175" s="43"/>
      <c r="M175" s="257" t="s">
        <v>1</v>
      </c>
      <c r="N175" s="258" t="s">
        <v>49</v>
      </c>
      <c r="O175" s="93"/>
      <c r="P175" s="259">
        <f>O175*H175</f>
        <v>0</v>
      </c>
      <c r="Q175" s="259">
        <v>0</v>
      </c>
      <c r="R175" s="259">
        <f>Q175*H175</f>
        <v>0</v>
      </c>
      <c r="S175" s="259">
        <v>0</v>
      </c>
      <c r="T175" s="26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61" t="s">
        <v>192</v>
      </c>
      <c r="AT175" s="261" t="s">
        <v>187</v>
      </c>
      <c r="AU175" s="261" t="s">
        <v>91</v>
      </c>
      <c r="AY175" s="17" t="s">
        <v>185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7" t="s">
        <v>91</v>
      </c>
      <c r="BK175" s="154">
        <f>ROUND(I175*H175,2)</f>
        <v>0</v>
      </c>
      <c r="BL175" s="17" t="s">
        <v>192</v>
      </c>
      <c r="BM175" s="261" t="s">
        <v>1273</v>
      </c>
    </row>
    <row r="176" spans="1:65" s="2" customFormat="1" ht="16.5" customHeight="1">
      <c r="A176" s="40"/>
      <c r="B176" s="41"/>
      <c r="C176" s="296" t="s">
        <v>357</v>
      </c>
      <c r="D176" s="296" t="s">
        <v>282</v>
      </c>
      <c r="E176" s="297" t="s">
        <v>1274</v>
      </c>
      <c r="F176" s="298" t="s">
        <v>1275</v>
      </c>
      <c r="G176" s="299" t="s">
        <v>276</v>
      </c>
      <c r="H176" s="300">
        <v>40</v>
      </c>
      <c r="I176" s="301"/>
      <c r="J176" s="302">
        <f>ROUND(I176*H176,2)</f>
        <v>0</v>
      </c>
      <c r="K176" s="298" t="s">
        <v>1</v>
      </c>
      <c r="L176" s="303"/>
      <c r="M176" s="304" t="s">
        <v>1</v>
      </c>
      <c r="N176" s="305" t="s">
        <v>49</v>
      </c>
      <c r="O176" s="93"/>
      <c r="P176" s="259">
        <f>O176*H176</f>
        <v>0</v>
      </c>
      <c r="Q176" s="259">
        <v>0</v>
      </c>
      <c r="R176" s="259">
        <f>Q176*H176</f>
        <v>0</v>
      </c>
      <c r="S176" s="259">
        <v>0</v>
      </c>
      <c r="T176" s="26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61" t="s">
        <v>229</v>
      </c>
      <c r="AT176" s="261" t="s">
        <v>282</v>
      </c>
      <c r="AU176" s="261" t="s">
        <v>91</v>
      </c>
      <c r="AY176" s="17" t="s">
        <v>185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7" t="s">
        <v>91</v>
      </c>
      <c r="BK176" s="154">
        <f>ROUND(I176*H176,2)</f>
        <v>0</v>
      </c>
      <c r="BL176" s="17" t="s">
        <v>192</v>
      </c>
      <c r="BM176" s="261" t="s">
        <v>1276</v>
      </c>
    </row>
    <row r="177" spans="1:65" s="2" customFormat="1" ht="16.5" customHeight="1">
      <c r="A177" s="40"/>
      <c r="B177" s="41"/>
      <c r="C177" s="250" t="s">
        <v>363</v>
      </c>
      <c r="D177" s="250" t="s">
        <v>187</v>
      </c>
      <c r="E177" s="251" t="s">
        <v>1277</v>
      </c>
      <c r="F177" s="252" t="s">
        <v>1278</v>
      </c>
      <c r="G177" s="253" t="s">
        <v>276</v>
      </c>
      <c r="H177" s="254">
        <v>40</v>
      </c>
      <c r="I177" s="255"/>
      <c r="J177" s="256">
        <f>ROUND(I177*H177,2)</f>
        <v>0</v>
      </c>
      <c r="K177" s="252" t="s">
        <v>1</v>
      </c>
      <c r="L177" s="43"/>
      <c r="M177" s="257" t="s">
        <v>1</v>
      </c>
      <c r="N177" s="258" t="s">
        <v>49</v>
      </c>
      <c r="O177" s="93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61" t="s">
        <v>192</v>
      </c>
      <c r="AT177" s="261" t="s">
        <v>187</v>
      </c>
      <c r="AU177" s="261" t="s">
        <v>91</v>
      </c>
      <c r="AY177" s="17" t="s">
        <v>185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7" t="s">
        <v>91</v>
      </c>
      <c r="BK177" s="154">
        <f>ROUND(I177*H177,2)</f>
        <v>0</v>
      </c>
      <c r="BL177" s="17" t="s">
        <v>192</v>
      </c>
      <c r="BM177" s="261" t="s">
        <v>1279</v>
      </c>
    </row>
    <row r="178" spans="1:65" s="2" customFormat="1" ht="16.5" customHeight="1">
      <c r="A178" s="40"/>
      <c r="B178" s="41"/>
      <c r="C178" s="296" t="s">
        <v>368</v>
      </c>
      <c r="D178" s="296" t="s">
        <v>282</v>
      </c>
      <c r="E178" s="297" t="s">
        <v>1280</v>
      </c>
      <c r="F178" s="298" t="s">
        <v>1281</v>
      </c>
      <c r="G178" s="299" t="s">
        <v>276</v>
      </c>
      <c r="H178" s="300">
        <v>10</v>
      </c>
      <c r="I178" s="301"/>
      <c r="J178" s="302">
        <f>ROUND(I178*H178,2)</f>
        <v>0</v>
      </c>
      <c r="K178" s="298" t="s">
        <v>1</v>
      </c>
      <c r="L178" s="303"/>
      <c r="M178" s="304" t="s">
        <v>1</v>
      </c>
      <c r="N178" s="305" t="s">
        <v>49</v>
      </c>
      <c r="O178" s="93"/>
      <c r="P178" s="259">
        <f>O178*H178</f>
        <v>0</v>
      </c>
      <c r="Q178" s="259">
        <v>0</v>
      </c>
      <c r="R178" s="259">
        <f>Q178*H178</f>
        <v>0</v>
      </c>
      <c r="S178" s="259">
        <v>0</v>
      </c>
      <c r="T178" s="26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61" t="s">
        <v>229</v>
      </c>
      <c r="AT178" s="261" t="s">
        <v>282</v>
      </c>
      <c r="AU178" s="261" t="s">
        <v>91</v>
      </c>
      <c r="AY178" s="17" t="s">
        <v>185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7" t="s">
        <v>91</v>
      </c>
      <c r="BK178" s="154">
        <f>ROUND(I178*H178,2)</f>
        <v>0</v>
      </c>
      <c r="BL178" s="17" t="s">
        <v>192</v>
      </c>
      <c r="BM178" s="261" t="s">
        <v>1282</v>
      </c>
    </row>
    <row r="179" spans="1:65" s="2" customFormat="1" ht="16.5" customHeight="1">
      <c r="A179" s="40"/>
      <c r="B179" s="41"/>
      <c r="C179" s="250" t="s">
        <v>373</v>
      </c>
      <c r="D179" s="250" t="s">
        <v>187</v>
      </c>
      <c r="E179" s="251" t="s">
        <v>1283</v>
      </c>
      <c r="F179" s="252" t="s">
        <v>1284</v>
      </c>
      <c r="G179" s="253" t="s">
        <v>276</v>
      </c>
      <c r="H179" s="254">
        <v>10</v>
      </c>
      <c r="I179" s="255"/>
      <c r="J179" s="256">
        <f>ROUND(I179*H179,2)</f>
        <v>0</v>
      </c>
      <c r="K179" s="252" t="s">
        <v>1</v>
      </c>
      <c r="L179" s="43"/>
      <c r="M179" s="257" t="s">
        <v>1</v>
      </c>
      <c r="N179" s="258" t="s">
        <v>49</v>
      </c>
      <c r="O179" s="93"/>
      <c r="P179" s="259">
        <f>O179*H179</f>
        <v>0</v>
      </c>
      <c r="Q179" s="259">
        <v>0</v>
      </c>
      <c r="R179" s="259">
        <f>Q179*H179</f>
        <v>0</v>
      </c>
      <c r="S179" s="259">
        <v>0</v>
      </c>
      <c r="T179" s="26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61" t="s">
        <v>192</v>
      </c>
      <c r="AT179" s="261" t="s">
        <v>187</v>
      </c>
      <c r="AU179" s="261" t="s">
        <v>91</v>
      </c>
      <c r="AY179" s="17" t="s">
        <v>185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7" t="s">
        <v>91</v>
      </c>
      <c r="BK179" s="154">
        <f>ROUND(I179*H179,2)</f>
        <v>0</v>
      </c>
      <c r="BL179" s="17" t="s">
        <v>192</v>
      </c>
      <c r="BM179" s="261" t="s">
        <v>1285</v>
      </c>
    </row>
    <row r="180" spans="1:65" s="2" customFormat="1" ht="16.5" customHeight="1">
      <c r="A180" s="40"/>
      <c r="B180" s="41"/>
      <c r="C180" s="296" t="s">
        <v>378</v>
      </c>
      <c r="D180" s="296" t="s">
        <v>282</v>
      </c>
      <c r="E180" s="297" t="s">
        <v>1286</v>
      </c>
      <c r="F180" s="298" t="s">
        <v>1287</v>
      </c>
      <c r="G180" s="299" t="s">
        <v>636</v>
      </c>
      <c r="H180" s="300">
        <v>30</v>
      </c>
      <c r="I180" s="301"/>
      <c r="J180" s="302">
        <f>ROUND(I180*H180,2)</f>
        <v>0</v>
      </c>
      <c r="K180" s="298" t="s">
        <v>1</v>
      </c>
      <c r="L180" s="303"/>
      <c r="M180" s="304" t="s">
        <v>1</v>
      </c>
      <c r="N180" s="305" t="s">
        <v>49</v>
      </c>
      <c r="O180" s="93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61" t="s">
        <v>229</v>
      </c>
      <c r="AT180" s="261" t="s">
        <v>282</v>
      </c>
      <c r="AU180" s="261" t="s">
        <v>91</v>
      </c>
      <c r="AY180" s="17" t="s">
        <v>185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7" t="s">
        <v>91</v>
      </c>
      <c r="BK180" s="154">
        <f>ROUND(I180*H180,2)</f>
        <v>0</v>
      </c>
      <c r="BL180" s="17" t="s">
        <v>192</v>
      </c>
      <c r="BM180" s="261" t="s">
        <v>1288</v>
      </c>
    </row>
    <row r="181" spans="1:65" s="2" customFormat="1" ht="16.5" customHeight="1">
      <c r="A181" s="40"/>
      <c r="B181" s="41"/>
      <c r="C181" s="250" t="s">
        <v>383</v>
      </c>
      <c r="D181" s="250" t="s">
        <v>187</v>
      </c>
      <c r="E181" s="251" t="s">
        <v>1289</v>
      </c>
      <c r="F181" s="252" t="s">
        <v>1290</v>
      </c>
      <c r="G181" s="253" t="s">
        <v>636</v>
      </c>
      <c r="H181" s="254">
        <v>30</v>
      </c>
      <c r="I181" s="255"/>
      <c r="J181" s="256">
        <f>ROUND(I181*H181,2)</f>
        <v>0</v>
      </c>
      <c r="K181" s="252" t="s">
        <v>1</v>
      </c>
      <c r="L181" s="43"/>
      <c r="M181" s="257" t="s">
        <v>1</v>
      </c>
      <c r="N181" s="258" t="s">
        <v>49</v>
      </c>
      <c r="O181" s="93"/>
      <c r="P181" s="259">
        <f>O181*H181</f>
        <v>0</v>
      </c>
      <c r="Q181" s="259">
        <v>0</v>
      </c>
      <c r="R181" s="259">
        <f>Q181*H181</f>
        <v>0</v>
      </c>
      <c r="S181" s="259">
        <v>0</v>
      </c>
      <c r="T181" s="26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61" t="s">
        <v>192</v>
      </c>
      <c r="AT181" s="261" t="s">
        <v>187</v>
      </c>
      <c r="AU181" s="261" t="s">
        <v>91</v>
      </c>
      <c r="AY181" s="17" t="s">
        <v>185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7" t="s">
        <v>91</v>
      </c>
      <c r="BK181" s="154">
        <f>ROUND(I181*H181,2)</f>
        <v>0</v>
      </c>
      <c r="BL181" s="17" t="s">
        <v>192</v>
      </c>
      <c r="BM181" s="261" t="s">
        <v>1291</v>
      </c>
    </row>
    <row r="182" spans="1:65" s="2" customFormat="1" ht="16.5" customHeight="1">
      <c r="A182" s="40"/>
      <c r="B182" s="41"/>
      <c r="C182" s="296" t="s">
        <v>388</v>
      </c>
      <c r="D182" s="296" t="s">
        <v>282</v>
      </c>
      <c r="E182" s="297" t="s">
        <v>1292</v>
      </c>
      <c r="F182" s="298" t="s">
        <v>1293</v>
      </c>
      <c r="G182" s="299" t="s">
        <v>636</v>
      </c>
      <c r="H182" s="300">
        <v>8</v>
      </c>
      <c r="I182" s="301"/>
      <c r="J182" s="302">
        <f>ROUND(I182*H182,2)</f>
        <v>0</v>
      </c>
      <c r="K182" s="298" t="s">
        <v>1</v>
      </c>
      <c r="L182" s="303"/>
      <c r="M182" s="304" t="s">
        <v>1</v>
      </c>
      <c r="N182" s="305" t="s">
        <v>49</v>
      </c>
      <c r="O182" s="93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61" t="s">
        <v>229</v>
      </c>
      <c r="AT182" s="261" t="s">
        <v>282</v>
      </c>
      <c r="AU182" s="261" t="s">
        <v>91</v>
      </c>
      <c r="AY182" s="17" t="s">
        <v>185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7" t="s">
        <v>91</v>
      </c>
      <c r="BK182" s="154">
        <f>ROUND(I182*H182,2)</f>
        <v>0</v>
      </c>
      <c r="BL182" s="17" t="s">
        <v>192</v>
      </c>
      <c r="BM182" s="261" t="s">
        <v>1294</v>
      </c>
    </row>
    <row r="183" spans="1:65" s="2" customFormat="1" ht="16.5" customHeight="1">
      <c r="A183" s="40"/>
      <c r="B183" s="41"/>
      <c r="C183" s="250" t="s">
        <v>394</v>
      </c>
      <c r="D183" s="250" t="s">
        <v>187</v>
      </c>
      <c r="E183" s="251" t="s">
        <v>1295</v>
      </c>
      <c r="F183" s="252" t="s">
        <v>1296</v>
      </c>
      <c r="G183" s="253" t="s">
        <v>636</v>
      </c>
      <c r="H183" s="254">
        <v>8</v>
      </c>
      <c r="I183" s="255"/>
      <c r="J183" s="256">
        <f>ROUND(I183*H183,2)</f>
        <v>0</v>
      </c>
      <c r="K183" s="252" t="s">
        <v>1</v>
      </c>
      <c r="L183" s="43"/>
      <c r="M183" s="257" t="s">
        <v>1</v>
      </c>
      <c r="N183" s="258" t="s">
        <v>49</v>
      </c>
      <c r="O183" s="93"/>
      <c r="P183" s="259">
        <f>O183*H183</f>
        <v>0</v>
      </c>
      <c r="Q183" s="259">
        <v>0</v>
      </c>
      <c r="R183" s="259">
        <f>Q183*H183</f>
        <v>0</v>
      </c>
      <c r="S183" s="259">
        <v>0</v>
      </c>
      <c r="T183" s="26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1" t="s">
        <v>192</v>
      </c>
      <c r="AT183" s="261" t="s">
        <v>187</v>
      </c>
      <c r="AU183" s="261" t="s">
        <v>91</v>
      </c>
      <c r="AY183" s="17" t="s">
        <v>185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7" t="s">
        <v>91</v>
      </c>
      <c r="BK183" s="154">
        <f>ROUND(I183*H183,2)</f>
        <v>0</v>
      </c>
      <c r="BL183" s="17" t="s">
        <v>192</v>
      </c>
      <c r="BM183" s="261" t="s">
        <v>1297</v>
      </c>
    </row>
    <row r="184" spans="1:63" s="12" customFormat="1" ht="25.9" customHeight="1">
      <c r="A184" s="12"/>
      <c r="B184" s="234"/>
      <c r="C184" s="235"/>
      <c r="D184" s="236" t="s">
        <v>83</v>
      </c>
      <c r="E184" s="237" t="s">
        <v>1298</v>
      </c>
      <c r="F184" s="237" t="s">
        <v>167</v>
      </c>
      <c r="G184" s="235"/>
      <c r="H184" s="235"/>
      <c r="I184" s="238"/>
      <c r="J184" s="239">
        <f>BK184</f>
        <v>0</v>
      </c>
      <c r="K184" s="235"/>
      <c r="L184" s="240"/>
      <c r="M184" s="241"/>
      <c r="N184" s="242"/>
      <c r="O184" s="242"/>
      <c r="P184" s="243">
        <f>SUM(P185:P189)</f>
        <v>0</v>
      </c>
      <c r="Q184" s="242"/>
      <c r="R184" s="243">
        <f>SUM(R185:R189)</f>
        <v>0</v>
      </c>
      <c r="S184" s="242"/>
      <c r="T184" s="244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5" t="s">
        <v>91</v>
      </c>
      <c r="AT184" s="246" t="s">
        <v>83</v>
      </c>
      <c r="AU184" s="246" t="s">
        <v>84</v>
      </c>
      <c r="AY184" s="245" t="s">
        <v>185</v>
      </c>
      <c r="BK184" s="247">
        <f>SUM(BK185:BK189)</f>
        <v>0</v>
      </c>
    </row>
    <row r="185" spans="1:65" s="2" customFormat="1" ht="16.5" customHeight="1">
      <c r="A185" s="40"/>
      <c r="B185" s="41"/>
      <c r="C185" s="250" t="s">
        <v>399</v>
      </c>
      <c r="D185" s="250" t="s">
        <v>187</v>
      </c>
      <c r="E185" s="251" t="s">
        <v>1299</v>
      </c>
      <c r="F185" s="252" t="s">
        <v>1300</v>
      </c>
      <c r="G185" s="253" t="s">
        <v>1301</v>
      </c>
      <c r="H185" s="254">
        <v>10</v>
      </c>
      <c r="I185" s="255"/>
      <c r="J185" s="256">
        <f>ROUND(I185*H185,2)</f>
        <v>0</v>
      </c>
      <c r="K185" s="252" t="s">
        <v>1</v>
      </c>
      <c r="L185" s="43"/>
      <c r="M185" s="257" t="s">
        <v>1</v>
      </c>
      <c r="N185" s="258" t="s">
        <v>49</v>
      </c>
      <c r="O185" s="93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61" t="s">
        <v>192</v>
      </c>
      <c r="AT185" s="261" t="s">
        <v>187</v>
      </c>
      <c r="AU185" s="261" t="s">
        <v>91</v>
      </c>
      <c r="AY185" s="17" t="s">
        <v>185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7" t="s">
        <v>91</v>
      </c>
      <c r="BK185" s="154">
        <f>ROUND(I185*H185,2)</f>
        <v>0</v>
      </c>
      <c r="BL185" s="17" t="s">
        <v>192</v>
      </c>
      <c r="BM185" s="261" t="s">
        <v>1302</v>
      </c>
    </row>
    <row r="186" spans="1:65" s="2" customFormat="1" ht="16.5" customHeight="1">
      <c r="A186" s="40"/>
      <c r="B186" s="41"/>
      <c r="C186" s="250" t="s">
        <v>404</v>
      </c>
      <c r="D186" s="250" t="s">
        <v>187</v>
      </c>
      <c r="E186" s="251" t="s">
        <v>1303</v>
      </c>
      <c r="F186" s="252" t="s">
        <v>1304</v>
      </c>
      <c r="G186" s="253" t="s">
        <v>1305</v>
      </c>
      <c r="H186" s="254">
        <v>65</v>
      </c>
      <c r="I186" s="255"/>
      <c r="J186" s="256">
        <f>ROUND(I186*H186,2)</f>
        <v>0</v>
      </c>
      <c r="K186" s="252" t="s">
        <v>1</v>
      </c>
      <c r="L186" s="43"/>
      <c r="M186" s="257" t="s">
        <v>1</v>
      </c>
      <c r="N186" s="258" t="s">
        <v>49</v>
      </c>
      <c r="O186" s="93"/>
      <c r="P186" s="259">
        <f>O186*H186</f>
        <v>0</v>
      </c>
      <c r="Q186" s="259">
        <v>0</v>
      </c>
      <c r="R186" s="259">
        <f>Q186*H186</f>
        <v>0</v>
      </c>
      <c r="S186" s="259">
        <v>0</v>
      </c>
      <c r="T186" s="26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61" t="s">
        <v>192</v>
      </c>
      <c r="AT186" s="261" t="s">
        <v>187</v>
      </c>
      <c r="AU186" s="261" t="s">
        <v>91</v>
      </c>
      <c r="AY186" s="17" t="s">
        <v>185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7" t="s">
        <v>91</v>
      </c>
      <c r="BK186" s="154">
        <f>ROUND(I186*H186,2)</f>
        <v>0</v>
      </c>
      <c r="BL186" s="17" t="s">
        <v>192</v>
      </c>
      <c r="BM186" s="261" t="s">
        <v>1306</v>
      </c>
    </row>
    <row r="187" spans="1:65" s="2" customFormat="1" ht="16.5" customHeight="1">
      <c r="A187" s="40"/>
      <c r="B187" s="41"/>
      <c r="C187" s="296" t="s">
        <v>408</v>
      </c>
      <c r="D187" s="296" t="s">
        <v>282</v>
      </c>
      <c r="E187" s="297" t="s">
        <v>1307</v>
      </c>
      <c r="F187" s="298" t="s">
        <v>1308</v>
      </c>
      <c r="G187" s="299" t="s">
        <v>636</v>
      </c>
      <c r="H187" s="300">
        <v>1</v>
      </c>
      <c r="I187" s="301"/>
      <c r="J187" s="302">
        <f>ROUND(I187*H187,2)</f>
        <v>0</v>
      </c>
      <c r="K187" s="298" t="s">
        <v>1</v>
      </c>
      <c r="L187" s="303"/>
      <c r="M187" s="304" t="s">
        <v>1</v>
      </c>
      <c r="N187" s="305" t="s">
        <v>49</v>
      </c>
      <c r="O187" s="93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61" t="s">
        <v>229</v>
      </c>
      <c r="AT187" s="261" t="s">
        <v>282</v>
      </c>
      <c r="AU187" s="261" t="s">
        <v>91</v>
      </c>
      <c r="AY187" s="17" t="s">
        <v>185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7" t="s">
        <v>91</v>
      </c>
      <c r="BK187" s="154">
        <f>ROUND(I187*H187,2)</f>
        <v>0</v>
      </c>
      <c r="BL187" s="17" t="s">
        <v>192</v>
      </c>
      <c r="BM187" s="261" t="s">
        <v>1309</v>
      </c>
    </row>
    <row r="188" spans="1:65" s="2" customFormat="1" ht="24.15" customHeight="1">
      <c r="A188" s="40"/>
      <c r="B188" s="41"/>
      <c r="C188" s="250" t="s">
        <v>415</v>
      </c>
      <c r="D188" s="250" t="s">
        <v>187</v>
      </c>
      <c r="E188" s="251" t="s">
        <v>1310</v>
      </c>
      <c r="F188" s="252" t="s">
        <v>1311</v>
      </c>
      <c r="G188" s="253" t="s">
        <v>636</v>
      </c>
      <c r="H188" s="254">
        <v>1</v>
      </c>
      <c r="I188" s="255"/>
      <c r="J188" s="256">
        <f>ROUND(I188*H188,2)</f>
        <v>0</v>
      </c>
      <c r="K188" s="252" t="s">
        <v>1</v>
      </c>
      <c r="L188" s="43"/>
      <c r="M188" s="257" t="s">
        <v>1</v>
      </c>
      <c r="N188" s="258" t="s">
        <v>49</v>
      </c>
      <c r="O188" s="93"/>
      <c r="P188" s="259">
        <f>O188*H188</f>
        <v>0</v>
      </c>
      <c r="Q188" s="259">
        <v>0</v>
      </c>
      <c r="R188" s="259">
        <f>Q188*H188</f>
        <v>0</v>
      </c>
      <c r="S188" s="259">
        <v>0</v>
      </c>
      <c r="T188" s="26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61" t="s">
        <v>192</v>
      </c>
      <c r="AT188" s="261" t="s">
        <v>187</v>
      </c>
      <c r="AU188" s="261" t="s">
        <v>91</v>
      </c>
      <c r="AY188" s="17" t="s">
        <v>185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7" t="s">
        <v>91</v>
      </c>
      <c r="BK188" s="154">
        <f>ROUND(I188*H188,2)</f>
        <v>0</v>
      </c>
      <c r="BL188" s="17" t="s">
        <v>192</v>
      </c>
      <c r="BM188" s="261" t="s">
        <v>1312</v>
      </c>
    </row>
    <row r="189" spans="1:65" s="2" customFormat="1" ht="16.5" customHeight="1">
      <c r="A189" s="40"/>
      <c r="B189" s="41"/>
      <c r="C189" s="250" t="s">
        <v>419</v>
      </c>
      <c r="D189" s="250" t="s">
        <v>187</v>
      </c>
      <c r="E189" s="251" t="s">
        <v>1313</v>
      </c>
      <c r="F189" s="252" t="s">
        <v>1314</v>
      </c>
      <c r="G189" s="253" t="s">
        <v>636</v>
      </c>
      <c r="H189" s="254">
        <v>1</v>
      </c>
      <c r="I189" s="255"/>
      <c r="J189" s="256">
        <f>ROUND(I189*H189,2)</f>
        <v>0</v>
      </c>
      <c r="K189" s="252" t="s">
        <v>1</v>
      </c>
      <c r="L189" s="43"/>
      <c r="M189" s="306" t="s">
        <v>1</v>
      </c>
      <c r="N189" s="307" t="s">
        <v>49</v>
      </c>
      <c r="O189" s="308"/>
      <c r="P189" s="309">
        <f>O189*H189</f>
        <v>0</v>
      </c>
      <c r="Q189" s="309">
        <v>0</v>
      </c>
      <c r="R189" s="309">
        <f>Q189*H189</f>
        <v>0</v>
      </c>
      <c r="S189" s="309">
        <v>0</v>
      </c>
      <c r="T189" s="31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1" t="s">
        <v>192</v>
      </c>
      <c r="AT189" s="261" t="s">
        <v>187</v>
      </c>
      <c r="AU189" s="261" t="s">
        <v>91</v>
      </c>
      <c r="AY189" s="17" t="s">
        <v>185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7" t="s">
        <v>91</v>
      </c>
      <c r="BK189" s="154">
        <f>ROUND(I189*H189,2)</f>
        <v>0</v>
      </c>
      <c r="BL189" s="17" t="s">
        <v>192</v>
      </c>
      <c r="BM189" s="261" t="s">
        <v>1315</v>
      </c>
    </row>
    <row r="190" spans="1:31" s="2" customFormat="1" ht="6.95" customHeight="1">
      <c r="A190" s="40"/>
      <c r="B190" s="68"/>
      <c r="C190" s="69"/>
      <c r="D190" s="69"/>
      <c r="E190" s="69"/>
      <c r="F190" s="69"/>
      <c r="G190" s="69"/>
      <c r="H190" s="69"/>
      <c r="I190" s="69"/>
      <c r="J190" s="69"/>
      <c r="K190" s="69"/>
      <c r="L190" s="43"/>
      <c r="M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</sheetData>
  <sheetProtection password="CC35" sheet="1" objects="1" scenarios="1" formatColumns="0" formatRows="0" autoFilter="0"/>
  <autoFilter ref="C138:K18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ht="12">
      <c r="B8" s="20"/>
      <c r="D8" s="165" t="s">
        <v>127</v>
      </c>
      <c r="L8" s="20"/>
    </row>
    <row r="9" spans="2:12" s="1" customFormat="1" ht="16.5" customHeight="1">
      <c r="B9" s="20"/>
      <c r="E9" s="166" t="s">
        <v>128</v>
      </c>
      <c r="F9" s="1"/>
      <c r="G9" s="1"/>
      <c r="H9" s="1"/>
      <c r="L9" s="20"/>
    </row>
    <row r="10" spans="2:12" s="1" customFormat="1" ht="12" customHeight="1">
      <c r="B10" s="20"/>
      <c r="D10" s="165" t="s">
        <v>129</v>
      </c>
      <c r="L10" s="20"/>
    </row>
    <row r="11" spans="1:31" s="2" customFormat="1" ht="16.5" customHeight="1">
      <c r="A11" s="40"/>
      <c r="B11" s="43"/>
      <c r="C11" s="40"/>
      <c r="D11" s="40"/>
      <c r="E11" s="179" t="s">
        <v>1163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5" t="s">
        <v>1164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3"/>
      <c r="C13" s="40"/>
      <c r="D13" s="40"/>
      <c r="E13" s="167" t="s">
        <v>1316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3"/>
      <c r="C15" s="40"/>
      <c r="D15" s="165" t="s">
        <v>18</v>
      </c>
      <c r="E15" s="40"/>
      <c r="F15" s="143" t="s">
        <v>1</v>
      </c>
      <c r="G15" s="40"/>
      <c r="H15" s="40"/>
      <c r="I15" s="165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22</v>
      </c>
      <c r="E16" s="40"/>
      <c r="F16" s="143" t="s">
        <v>958</v>
      </c>
      <c r="G16" s="40"/>
      <c r="H16" s="40"/>
      <c r="I16" s="165" t="s">
        <v>24</v>
      </c>
      <c r="J16" s="168" t="str">
        <f>'Rekapitulace stavby'!AN8</f>
        <v>26.1.2023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3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3"/>
      <c r="C18" s="40"/>
      <c r="D18" s="165" t="s">
        <v>26</v>
      </c>
      <c r="E18" s="40"/>
      <c r="F18" s="40"/>
      <c r="G18" s="40"/>
      <c r="H18" s="40"/>
      <c r="I18" s="165" t="s">
        <v>27</v>
      </c>
      <c r="J18" s="143" t="s">
        <v>28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3"/>
      <c r="C19" s="40"/>
      <c r="D19" s="40"/>
      <c r="E19" s="143" t="s">
        <v>29</v>
      </c>
      <c r="F19" s="40"/>
      <c r="G19" s="40"/>
      <c r="H19" s="40"/>
      <c r="I19" s="165" t="s">
        <v>30</v>
      </c>
      <c r="J19" s="143" t="s">
        <v>31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3"/>
      <c r="C21" s="40"/>
      <c r="D21" s="165" t="s">
        <v>32</v>
      </c>
      <c r="E21" s="40"/>
      <c r="F21" s="40"/>
      <c r="G21" s="40"/>
      <c r="H21" s="40"/>
      <c r="I21" s="165" t="s">
        <v>27</v>
      </c>
      <c r="J21" s="33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3"/>
      <c r="C22" s="40"/>
      <c r="D22" s="40"/>
      <c r="E22" s="33" t="str">
        <f>'Rekapitulace stavby'!E14</f>
        <v>Vyplň údaj</v>
      </c>
      <c r="F22" s="143"/>
      <c r="G22" s="143"/>
      <c r="H22" s="143"/>
      <c r="I22" s="165" t="s">
        <v>30</v>
      </c>
      <c r="J22" s="33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3"/>
      <c r="C24" s="40"/>
      <c r="D24" s="165" t="s">
        <v>34</v>
      </c>
      <c r="E24" s="40"/>
      <c r="F24" s="40"/>
      <c r="G24" s="40"/>
      <c r="H24" s="40"/>
      <c r="I24" s="165" t="s">
        <v>27</v>
      </c>
      <c r="J24" s="143" t="s">
        <v>35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3"/>
      <c r="C25" s="40"/>
      <c r="D25" s="40"/>
      <c r="E25" s="143" t="s">
        <v>36</v>
      </c>
      <c r="F25" s="40"/>
      <c r="G25" s="40"/>
      <c r="H25" s="40"/>
      <c r="I25" s="165" t="s">
        <v>30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3"/>
      <c r="C27" s="40"/>
      <c r="D27" s="165" t="s">
        <v>38</v>
      </c>
      <c r="E27" s="40"/>
      <c r="F27" s="40"/>
      <c r="G27" s="40"/>
      <c r="H27" s="40"/>
      <c r="I27" s="165" t="s">
        <v>27</v>
      </c>
      <c r="J27" s="143" t="s">
        <v>1</v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3"/>
      <c r="C28" s="40"/>
      <c r="D28" s="40"/>
      <c r="E28" s="143" t="s">
        <v>39</v>
      </c>
      <c r="F28" s="40"/>
      <c r="G28" s="40"/>
      <c r="H28" s="40"/>
      <c r="I28" s="165" t="s">
        <v>30</v>
      </c>
      <c r="J28" s="143" t="s">
        <v>1</v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3"/>
      <c r="C30" s="40"/>
      <c r="D30" s="165" t="s">
        <v>40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69"/>
      <c r="B31" s="170"/>
      <c r="C31" s="169"/>
      <c r="D31" s="169"/>
      <c r="E31" s="171" t="s">
        <v>1</v>
      </c>
      <c r="F31" s="171"/>
      <c r="G31" s="171"/>
      <c r="H31" s="171"/>
      <c r="I31" s="169"/>
      <c r="J31" s="169"/>
      <c r="K31" s="169"/>
      <c r="L31" s="172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1:31" s="2" customFormat="1" ht="6.95" customHeight="1">
      <c r="A32" s="40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3"/>
      <c r="E33" s="173"/>
      <c r="F33" s="173"/>
      <c r="G33" s="173"/>
      <c r="H33" s="173"/>
      <c r="I33" s="173"/>
      <c r="J33" s="173"/>
      <c r="K33" s="173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143" t="s">
        <v>131</v>
      </c>
      <c r="E34" s="40"/>
      <c r="F34" s="40"/>
      <c r="G34" s="40"/>
      <c r="H34" s="40"/>
      <c r="I34" s="40"/>
      <c r="J34" s="174">
        <f>J100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5" t="s">
        <v>120</v>
      </c>
      <c r="E35" s="40"/>
      <c r="F35" s="40"/>
      <c r="G35" s="40"/>
      <c r="H35" s="40"/>
      <c r="I35" s="40"/>
      <c r="J35" s="174">
        <f>J107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25.4" customHeight="1">
      <c r="A36" s="40"/>
      <c r="B36" s="43"/>
      <c r="C36" s="40"/>
      <c r="D36" s="176" t="s">
        <v>44</v>
      </c>
      <c r="E36" s="40"/>
      <c r="F36" s="40"/>
      <c r="G36" s="40"/>
      <c r="H36" s="40"/>
      <c r="I36" s="40"/>
      <c r="J36" s="177">
        <f>ROUND(J34+J35,2)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6.95" customHeight="1">
      <c r="A37" s="40"/>
      <c r="B37" s="43"/>
      <c r="C37" s="40"/>
      <c r="D37" s="173"/>
      <c r="E37" s="173"/>
      <c r="F37" s="173"/>
      <c r="G37" s="173"/>
      <c r="H37" s="173"/>
      <c r="I37" s="173"/>
      <c r="J37" s="173"/>
      <c r="K37" s="173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40"/>
      <c r="F38" s="178" t="s">
        <v>46</v>
      </c>
      <c r="G38" s="40"/>
      <c r="H38" s="40"/>
      <c r="I38" s="178" t="s">
        <v>45</v>
      </c>
      <c r="J38" s="178" t="s">
        <v>47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>
      <c r="A39" s="40"/>
      <c r="B39" s="43"/>
      <c r="C39" s="40"/>
      <c r="D39" s="179" t="s">
        <v>48</v>
      </c>
      <c r="E39" s="165" t="s">
        <v>49</v>
      </c>
      <c r="F39" s="180">
        <f>ROUND((SUM(BE107:BE114)+SUM(BE138:BE166)),2)</f>
        <v>0</v>
      </c>
      <c r="G39" s="40"/>
      <c r="H39" s="40"/>
      <c r="I39" s="181">
        <v>0.21</v>
      </c>
      <c r="J39" s="180">
        <f>ROUND(((SUM(BE107:BE114)+SUM(BE138:BE166))*I39),2)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165" t="s">
        <v>50</v>
      </c>
      <c r="F40" s="180">
        <f>ROUND((SUM(BF107:BF114)+SUM(BF138:BF166)),2)</f>
        <v>0</v>
      </c>
      <c r="G40" s="40"/>
      <c r="H40" s="40"/>
      <c r="I40" s="181">
        <v>0.15</v>
      </c>
      <c r="J40" s="180">
        <f>ROUND(((SUM(BF107:BF114)+SUM(BF138:BF166))*I40),2)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51</v>
      </c>
      <c r="F41" s="180">
        <f>ROUND((SUM(BG107:BG114)+SUM(BG138:BG166)),2)</f>
        <v>0</v>
      </c>
      <c r="G41" s="40"/>
      <c r="H41" s="40"/>
      <c r="I41" s="181">
        <v>0.21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 hidden="1">
      <c r="A42" s="40"/>
      <c r="B42" s="43"/>
      <c r="C42" s="40"/>
      <c r="D42" s="40"/>
      <c r="E42" s="165" t="s">
        <v>52</v>
      </c>
      <c r="F42" s="180">
        <f>ROUND((SUM(BH107:BH114)+SUM(BH138:BH166)),2)</f>
        <v>0</v>
      </c>
      <c r="G42" s="40"/>
      <c r="H42" s="40"/>
      <c r="I42" s="181">
        <v>0.15</v>
      </c>
      <c r="J42" s="180">
        <f>0</f>
        <v>0</v>
      </c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14.4" customHeight="1" hidden="1">
      <c r="A43" s="40"/>
      <c r="B43" s="43"/>
      <c r="C43" s="40"/>
      <c r="D43" s="40"/>
      <c r="E43" s="165" t="s">
        <v>53</v>
      </c>
      <c r="F43" s="180">
        <f>ROUND((SUM(BI107:BI114)+SUM(BI138:BI166)),2)</f>
        <v>0</v>
      </c>
      <c r="G43" s="40"/>
      <c r="H43" s="40"/>
      <c r="I43" s="181">
        <v>0</v>
      </c>
      <c r="J43" s="180">
        <f>0</f>
        <v>0</v>
      </c>
      <c r="K43" s="40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5.4" customHeight="1">
      <c r="A45" s="40"/>
      <c r="B45" s="43"/>
      <c r="C45" s="182"/>
      <c r="D45" s="183" t="s">
        <v>54</v>
      </c>
      <c r="E45" s="184"/>
      <c r="F45" s="184"/>
      <c r="G45" s="185" t="s">
        <v>55</v>
      </c>
      <c r="H45" s="186" t="s">
        <v>56</v>
      </c>
      <c r="I45" s="184"/>
      <c r="J45" s="187">
        <f>SUM(J36:J43)</f>
        <v>0</v>
      </c>
      <c r="K45" s="188"/>
      <c r="L45" s="65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4.4" customHeight="1">
      <c r="A46" s="40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65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200" t="s">
        <v>128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129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40"/>
      <c r="B89" s="41"/>
      <c r="C89" s="42"/>
      <c r="D89" s="42"/>
      <c r="E89" s="312" t="s">
        <v>1163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2" t="s">
        <v>1164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8" t="str">
        <f>E13</f>
        <v>SLP - Slaboproud stravování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2" t="s">
        <v>22</v>
      </c>
      <c r="D93" s="42"/>
      <c r="E93" s="42"/>
      <c r="F93" s="27" t="str">
        <f>F16</f>
        <v xml:space="preserve"> </v>
      </c>
      <c r="G93" s="42"/>
      <c r="H93" s="42"/>
      <c r="I93" s="32" t="s">
        <v>24</v>
      </c>
      <c r="J93" s="81" t="str">
        <f>IF(J16="","",J16)</f>
        <v>26.1.2023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5.65" customHeight="1">
      <c r="A95" s="40"/>
      <c r="B95" s="41"/>
      <c r="C95" s="32" t="s">
        <v>26</v>
      </c>
      <c r="D95" s="42"/>
      <c r="E95" s="42"/>
      <c r="F95" s="27" t="str">
        <f>E19</f>
        <v>Statutární město Liberec, Nám. Dr.E.Beneše 1,46059</v>
      </c>
      <c r="G95" s="42"/>
      <c r="H95" s="42"/>
      <c r="I95" s="32" t="s">
        <v>34</v>
      </c>
      <c r="J95" s="36" t="str">
        <f>E25</f>
        <v>FS Vision, s.r.o., Liberec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2" t="s">
        <v>32</v>
      </c>
      <c r="D96" s="42"/>
      <c r="E96" s="42"/>
      <c r="F96" s="27" t="str">
        <f>IF(E22="","",E22)</f>
        <v>Vyplň údaj</v>
      </c>
      <c r="G96" s="42"/>
      <c r="H96" s="42"/>
      <c r="I96" s="32" t="s">
        <v>38</v>
      </c>
      <c r="J96" s="36" t="str">
        <f>E28</f>
        <v>Ing.Jaroslav Šíma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9.25" customHeight="1">
      <c r="A98" s="40"/>
      <c r="B98" s="41"/>
      <c r="C98" s="201" t="s">
        <v>133</v>
      </c>
      <c r="D98" s="159"/>
      <c r="E98" s="159"/>
      <c r="F98" s="159"/>
      <c r="G98" s="159"/>
      <c r="H98" s="159"/>
      <c r="I98" s="159"/>
      <c r="J98" s="202" t="s">
        <v>134</v>
      </c>
      <c r="K98" s="159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47" s="2" customFormat="1" ht="22.8" customHeight="1">
      <c r="A100" s="40"/>
      <c r="B100" s="41"/>
      <c r="C100" s="203" t="s">
        <v>135</v>
      </c>
      <c r="D100" s="42"/>
      <c r="E100" s="42"/>
      <c r="F100" s="42"/>
      <c r="G100" s="42"/>
      <c r="H100" s="42"/>
      <c r="I100" s="42"/>
      <c r="J100" s="112">
        <f>J138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7" t="s">
        <v>136</v>
      </c>
    </row>
    <row r="101" spans="1:31" s="9" customFormat="1" ht="24.95" customHeight="1">
      <c r="A101" s="9"/>
      <c r="B101" s="204"/>
      <c r="C101" s="205"/>
      <c r="D101" s="206" t="s">
        <v>1317</v>
      </c>
      <c r="E101" s="207"/>
      <c r="F101" s="207"/>
      <c r="G101" s="207"/>
      <c r="H101" s="207"/>
      <c r="I101" s="207"/>
      <c r="J101" s="208">
        <f>J139</f>
        <v>0</v>
      </c>
      <c r="K101" s="205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4"/>
      <c r="C102" s="205"/>
      <c r="D102" s="206" t="s">
        <v>1318</v>
      </c>
      <c r="E102" s="207"/>
      <c r="F102" s="207"/>
      <c r="G102" s="207"/>
      <c r="H102" s="207"/>
      <c r="I102" s="207"/>
      <c r="J102" s="208">
        <f>J142</f>
        <v>0</v>
      </c>
      <c r="K102" s="205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4"/>
      <c r="C103" s="205"/>
      <c r="D103" s="206" t="s">
        <v>1319</v>
      </c>
      <c r="E103" s="207"/>
      <c r="F103" s="207"/>
      <c r="G103" s="207"/>
      <c r="H103" s="207"/>
      <c r="I103" s="207"/>
      <c r="J103" s="208">
        <f>J157</f>
        <v>0</v>
      </c>
      <c r="K103" s="205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4"/>
      <c r="C104" s="205"/>
      <c r="D104" s="206" t="s">
        <v>1320</v>
      </c>
      <c r="E104" s="207"/>
      <c r="F104" s="207"/>
      <c r="G104" s="207"/>
      <c r="H104" s="207"/>
      <c r="I104" s="207"/>
      <c r="J104" s="208">
        <f>J160</f>
        <v>0</v>
      </c>
      <c r="K104" s="205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9.25" customHeight="1">
      <c r="A107" s="40"/>
      <c r="B107" s="41"/>
      <c r="C107" s="203" t="s">
        <v>161</v>
      </c>
      <c r="D107" s="42"/>
      <c r="E107" s="42"/>
      <c r="F107" s="42"/>
      <c r="G107" s="42"/>
      <c r="H107" s="42"/>
      <c r="I107" s="42"/>
      <c r="J107" s="215">
        <f>ROUND(J108+J109+J110+J111+J112+J113,2)</f>
        <v>0</v>
      </c>
      <c r="K107" s="42"/>
      <c r="L107" s="65"/>
      <c r="N107" s="216" t="s">
        <v>48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65" s="2" customFormat="1" ht="18" customHeight="1">
      <c r="A108" s="40"/>
      <c r="B108" s="41"/>
      <c r="C108" s="42"/>
      <c r="D108" s="155" t="s">
        <v>162</v>
      </c>
      <c r="E108" s="150"/>
      <c r="F108" s="150"/>
      <c r="G108" s="42"/>
      <c r="H108" s="42"/>
      <c r="I108" s="42"/>
      <c r="J108" s="151">
        <v>0</v>
      </c>
      <c r="K108" s="42"/>
      <c r="L108" s="217"/>
      <c r="M108" s="218"/>
      <c r="N108" s="219" t="s">
        <v>50</v>
      </c>
      <c r="O108" s="218"/>
      <c r="P108" s="218"/>
      <c r="Q108" s="218"/>
      <c r="R108" s="218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21" t="s">
        <v>163</v>
      </c>
      <c r="AZ108" s="218"/>
      <c r="BA108" s="218"/>
      <c r="BB108" s="218"/>
      <c r="BC108" s="218"/>
      <c r="BD108" s="218"/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21" t="s">
        <v>93</v>
      </c>
      <c r="BK108" s="218"/>
      <c r="BL108" s="218"/>
      <c r="BM108" s="218"/>
    </row>
    <row r="109" spans="1:65" s="2" customFormat="1" ht="18" customHeight="1">
      <c r="A109" s="40"/>
      <c r="B109" s="41"/>
      <c r="C109" s="42"/>
      <c r="D109" s="155" t="s">
        <v>164</v>
      </c>
      <c r="E109" s="150"/>
      <c r="F109" s="150"/>
      <c r="G109" s="42"/>
      <c r="H109" s="42"/>
      <c r="I109" s="42"/>
      <c r="J109" s="151">
        <v>0</v>
      </c>
      <c r="K109" s="42"/>
      <c r="L109" s="217"/>
      <c r="M109" s="218"/>
      <c r="N109" s="219" t="s">
        <v>50</v>
      </c>
      <c r="O109" s="218"/>
      <c r="P109" s="218"/>
      <c r="Q109" s="218"/>
      <c r="R109" s="218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21" t="s">
        <v>163</v>
      </c>
      <c r="AZ109" s="218"/>
      <c r="BA109" s="218"/>
      <c r="BB109" s="218"/>
      <c r="BC109" s="218"/>
      <c r="BD109" s="218"/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21" t="s">
        <v>93</v>
      </c>
      <c r="BK109" s="218"/>
      <c r="BL109" s="218"/>
      <c r="BM109" s="218"/>
    </row>
    <row r="110" spans="1:65" s="2" customFormat="1" ht="18" customHeight="1">
      <c r="A110" s="40"/>
      <c r="B110" s="41"/>
      <c r="C110" s="42"/>
      <c r="D110" s="155" t="s">
        <v>165</v>
      </c>
      <c r="E110" s="150"/>
      <c r="F110" s="150"/>
      <c r="G110" s="42"/>
      <c r="H110" s="42"/>
      <c r="I110" s="42"/>
      <c r="J110" s="151">
        <v>0</v>
      </c>
      <c r="K110" s="42"/>
      <c r="L110" s="217"/>
      <c r="M110" s="218"/>
      <c r="N110" s="219" t="s">
        <v>50</v>
      </c>
      <c r="O110" s="218"/>
      <c r="P110" s="218"/>
      <c r="Q110" s="218"/>
      <c r="R110" s="218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21" t="s">
        <v>163</v>
      </c>
      <c r="AZ110" s="218"/>
      <c r="BA110" s="218"/>
      <c r="BB110" s="218"/>
      <c r="BC110" s="218"/>
      <c r="BD110" s="218"/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221" t="s">
        <v>93</v>
      </c>
      <c r="BK110" s="218"/>
      <c r="BL110" s="218"/>
      <c r="BM110" s="218"/>
    </row>
    <row r="111" spans="1:65" s="2" customFormat="1" ht="18" customHeight="1">
      <c r="A111" s="40"/>
      <c r="B111" s="41"/>
      <c r="C111" s="42"/>
      <c r="D111" s="155" t="s">
        <v>166</v>
      </c>
      <c r="E111" s="150"/>
      <c r="F111" s="150"/>
      <c r="G111" s="42"/>
      <c r="H111" s="42"/>
      <c r="I111" s="42"/>
      <c r="J111" s="151">
        <v>0</v>
      </c>
      <c r="K111" s="42"/>
      <c r="L111" s="217"/>
      <c r="M111" s="218"/>
      <c r="N111" s="219" t="s">
        <v>50</v>
      </c>
      <c r="O111" s="218"/>
      <c r="P111" s="218"/>
      <c r="Q111" s="218"/>
      <c r="R111" s="218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1" t="s">
        <v>163</v>
      </c>
      <c r="AZ111" s="218"/>
      <c r="BA111" s="218"/>
      <c r="BB111" s="218"/>
      <c r="BC111" s="218"/>
      <c r="BD111" s="218"/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21" t="s">
        <v>93</v>
      </c>
      <c r="BK111" s="218"/>
      <c r="BL111" s="218"/>
      <c r="BM111" s="218"/>
    </row>
    <row r="112" spans="1:65" s="2" customFormat="1" ht="18" customHeight="1">
      <c r="A112" s="40"/>
      <c r="B112" s="41"/>
      <c r="C112" s="42"/>
      <c r="D112" s="155" t="s">
        <v>167</v>
      </c>
      <c r="E112" s="150"/>
      <c r="F112" s="150"/>
      <c r="G112" s="42"/>
      <c r="H112" s="42"/>
      <c r="I112" s="42"/>
      <c r="J112" s="151">
        <v>0</v>
      </c>
      <c r="K112" s="42"/>
      <c r="L112" s="217"/>
      <c r="M112" s="218"/>
      <c r="N112" s="219" t="s">
        <v>50</v>
      </c>
      <c r="O112" s="218"/>
      <c r="P112" s="218"/>
      <c r="Q112" s="218"/>
      <c r="R112" s="218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21" t="s">
        <v>163</v>
      </c>
      <c r="AZ112" s="218"/>
      <c r="BA112" s="218"/>
      <c r="BB112" s="218"/>
      <c r="BC112" s="218"/>
      <c r="BD112" s="218"/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221" t="s">
        <v>93</v>
      </c>
      <c r="BK112" s="218"/>
      <c r="BL112" s="218"/>
      <c r="BM112" s="218"/>
    </row>
    <row r="113" spans="1:65" s="2" customFormat="1" ht="18" customHeight="1">
      <c r="A113" s="40"/>
      <c r="B113" s="41"/>
      <c r="C113" s="42"/>
      <c r="D113" s="150" t="s">
        <v>168</v>
      </c>
      <c r="E113" s="42"/>
      <c r="F113" s="42"/>
      <c r="G113" s="42"/>
      <c r="H113" s="42"/>
      <c r="I113" s="42"/>
      <c r="J113" s="151">
        <f>ROUND(J34*T113,2)</f>
        <v>0</v>
      </c>
      <c r="K113" s="42"/>
      <c r="L113" s="217"/>
      <c r="M113" s="218"/>
      <c r="N113" s="219" t="s">
        <v>50</v>
      </c>
      <c r="O113" s="218"/>
      <c r="P113" s="218"/>
      <c r="Q113" s="218"/>
      <c r="R113" s="218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21" t="s">
        <v>169</v>
      </c>
      <c r="AZ113" s="218"/>
      <c r="BA113" s="218"/>
      <c r="BB113" s="218"/>
      <c r="BC113" s="218"/>
      <c r="BD113" s="218"/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21" t="s">
        <v>93</v>
      </c>
      <c r="BK113" s="218"/>
      <c r="BL113" s="218"/>
      <c r="BM113" s="218"/>
    </row>
    <row r="114" spans="1:31" s="2" customFormat="1" ht="12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9.25" customHeight="1">
      <c r="A115" s="40"/>
      <c r="B115" s="41"/>
      <c r="C115" s="158" t="s">
        <v>125</v>
      </c>
      <c r="D115" s="159"/>
      <c r="E115" s="159"/>
      <c r="F115" s="159"/>
      <c r="G115" s="159"/>
      <c r="H115" s="159"/>
      <c r="I115" s="159"/>
      <c r="J115" s="160">
        <f>ROUND(J100+J107,2)</f>
        <v>0</v>
      </c>
      <c r="K115" s="159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20" spans="1:31" s="2" customFormat="1" ht="6.95" customHeight="1">
      <c r="A120" s="40"/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4.95" customHeight="1">
      <c r="A121" s="40"/>
      <c r="B121" s="41"/>
      <c r="C121" s="23" t="s">
        <v>170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16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6.25" customHeight="1">
      <c r="A124" s="40"/>
      <c r="B124" s="41"/>
      <c r="C124" s="42"/>
      <c r="D124" s="42"/>
      <c r="E124" s="200" t="str">
        <f>E7</f>
        <v>Energetické úspory objekt ZŠ Orlí v Liberci, č.p.140 - REVIZE R1 - 01/2023</v>
      </c>
      <c r="F124" s="32"/>
      <c r="G124" s="32"/>
      <c r="H124" s="3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2:12" s="1" customFormat="1" ht="12" customHeight="1">
      <c r="B125" s="21"/>
      <c r="C125" s="32" t="s">
        <v>127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2:12" s="1" customFormat="1" ht="16.5" customHeight="1">
      <c r="B126" s="21"/>
      <c r="C126" s="22"/>
      <c r="D126" s="22"/>
      <c r="E126" s="200" t="s">
        <v>128</v>
      </c>
      <c r="F126" s="22"/>
      <c r="G126" s="22"/>
      <c r="H126" s="22"/>
      <c r="I126" s="22"/>
      <c r="J126" s="22"/>
      <c r="K126" s="22"/>
      <c r="L126" s="20"/>
    </row>
    <row r="127" spans="2:12" s="1" customFormat="1" ht="12" customHeight="1">
      <c r="B127" s="21"/>
      <c r="C127" s="32" t="s">
        <v>129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40"/>
      <c r="B128" s="41"/>
      <c r="C128" s="42"/>
      <c r="D128" s="42"/>
      <c r="E128" s="312" t="s">
        <v>1163</v>
      </c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2" t="s">
        <v>1164</v>
      </c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6.5" customHeight="1">
      <c r="A130" s="40"/>
      <c r="B130" s="41"/>
      <c r="C130" s="42"/>
      <c r="D130" s="42"/>
      <c r="E130" s="78" t="str">
        <f>E13</f>
        <v>SLP - Slaboproud stravování</v>
      </c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2" t="s">
        <v>22</v>
      </c>
      <c r="D132" s="42"/>
      <c r="E132" s="42"/>
      <c r="F132" s="27" t="str">
        <f>F16</f>
        <v xml:space="preserve"> </v>
      </c>
      <c r="G132" s="42"/>
      <c r="H132" s="42"/>
      <c r="I132" s="32" t="s">
        <v>24</v>
      </c>
      <c r="J132" s="81" t="str">
        <f>IF(J16="","",J16)</f>
        <v>26.1.2023</v>
      </c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6.95" customHeight="1">
      <c r="A133" s="40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25.65" customHeight="1">
      <c r="A134" s="40"/>
      <c r="B134" s="41"/>
      <c r="C134" s="32" t="s">
        <v>26</v>
      </c>
      <c r="D134" s="42"/>
      <c r="E134" s="42"/>
      <c r="F134" s="27" t="str">
        <f>E19</f>
        <v>Statutární město Liberec, Nám. Dr.E.Beneše 1,46059</v>
      </c>
      <c r="G134" s="42"/>
      <c r="H134" s="42"/>
      <c r="I134" s="32" t="s">
        <v>34</v>
      </c>
      <c r="J134" s="36" t="str">
        <f>E25</f>
        <v>FS Vision, s.r.o., Liberec</v>
      </c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5.15" customHeight="1">
      <c r="A135" s="40"/>
      <c r="B135" s="41"/>
      <c r="C135" s="32" t="s">
        <v>32</v>
      </c>
      <c r="D135" s="42"/>
      <c r="E135" s="42"/>
      <c r="F135" s="27" t="str">
        <f>IF(E22="","",E22)</f>
        <v>Vyplň údaj</v>
      </c>
      <c r="G135" s="42"/>
      <c r="H135" s="42"/>
      <c r="I135" s="32" t="s">
        <v>38</v>
      </c>
      <c r="J135" s="36" t="str">
        <f>E28</f>
        <v>Ing.Jaroslav Šíma</v>
      </c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0.3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11" customFormat="1" ht="29.25" customHeight="1">
      <c r="A137" s="223"/>
      <c r="B137" s="224"/>
      <c r="C137" s="225" t="s">
        <v>171</v>
      </c>
      <c r="D137" s="226" t="s">
        <v>69</v>
      </c>
      <c r="E137" s="226" t="s">
        <v>65</v>
      </c>
      <c r="F137" s="226" t="s">
        <v>66</v>
      </c>
      <c r="G137" s="226" t="s">
        <v>172</v>
      </c>
      <c r="H137" s="226" t="s">
        <v>173</v>
      </c>
      <c r="I137" s="226" t="s">
        <v>174</v>
      </c>
      <c r="J137" s="226" t="s">
        <v>134</v>
      </c>
      <c r="K137" s="227" t="s">
        <v>175</v>
      </c>
      <c r="L137" s="228"/>
      <c r="M137" s="102" t="s">
        <v>1</v>
      </c>
      <c r="N137" s="103" t="s">
        <v>48</v>
      </c>
      <c r="O137" s="103" t="s">
        <v>176</v>
      </c>
      <c r="P137" s="103" t="s">
        <v>177</v>
      </c>
      <c r="Q137" s="103" t="s">
        <v>178</v>
      </c>
      <c r="R137" s="103" t="s">
        <v>179</v>
      </c>
      <c r="S137" s="103" t="s">
        <v>180</v>
      </c>
      <c r="T137" s="104" t="s">
        <v>181</v>
      </c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</row>
    <row r="138" spans="1:63" s="2" customFormat="1" ht="22.8" customHeight="1">
      <c r="A138" s="40"/>
      <c r="B138" s="41"/>
      <c r="C138" s="109" t="s">
        <v>182</v>
      </c>
      <c r="D138" s="42"/>
      <c r="E138" s="42"/>
      <c r="F138" s="42"/>
      <c r="G138" s="42"/>
      <c r="H138" s="42"/>
      <c r="I138" s="42"/>
      <c r="J138" s="229">
        <f>BK138</f>
        <v>0</v>
      </c>
      <c r="K138" s="42"/>
      <c r="L138" s="43"/>
      <c r="M138" s="105"/>
      <c r="N138" s="230"/>
      <c r="O138" s="106"/>
      <c r="P138" s="231">
        <f>P139+P142+P157+P160</f>
        <v>0</v>
      </c>
      <c r="Q138" s="106"/>
      <c r="R138" s="231">
        <f>R139+R142+R157+R160</f>
        <v>0</v>
      </c>
      <c r="S138" s="106"/>
      <c r="T138" s="232">
        <f>T139+T142+T157+T160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7" t="s">
        <v>83</v>
      </c>
      <c r="AU138" s="17" t="s">
        <v>136</v>
      </c>
      <c r="BK138" s="233">
        <f>BK139+BK142+BK157+BK160</f>
        <v>0</v>
      </c>
    </row>
    <row r="139" spans="1:63" s="12" customFormat="1" ht="25.9" customHeight="1">
      <c r="A139" s="12"/>
      <c r="B139" s="234"/>
      <c r="C139" s="235"/>
      <c r="D139" s="236" t="s">
        <v>83</v>
      </c>
      <c r="E139" s="237" t="s">
        <v>1171</v>
      </c>
      <c r="F139" s="237" t="s">
        <v>1321</v>
      </c>
      <c r="G139" s="235"/>
      <c r="H139" s="235"/>
      <c r="I139" s="238"/>
      <c r="J139" s="239">
        <f>BK139</f>
        <v>0</v>
      </c>
      <c r="K139" s="235"/>
      <c r="L139" s="240"/>
      <c r="M139" s="241"/>
      <c r="N139" s="242"/>
      <c r="O139" s="242"/>
      <c r="P139" s="243">
        <f>SUM(P140:P141)</f>
        <v>0</v>
      </c>
      <c r="Q139" s="242"/>
      <c r="R139" s="243">
        <f>SUM(R140:R141)</f>
        <v>0</v>
      </c>
      <c r="S139" s="242"/>
      <c r="T139" s="244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5" t="s">
        <v>91</v>
      </c>
      <c r="AT139" s="246" t="s">
        <v>83</v>
      </c>
      <c r="AU139" s="246" t="s">
        <v>84</v>
      </c>
      <c r="AY139" s="245" t="s">
        <v>185</v>
      </c>
      <c r="BK139" s="247">
        <f>SUM(BK140:BK141)</f>
        <v>0</v>
      </c>
    </row>
    <row r="140" spans="1:65" s="2" customFormat="1" ht="16.5" customHeight="1">
      <c r="A140" s="40"/>
      <c r="B140" s="41"/>
      <c r="C140" s="296" t="s">
        <v>91</v>
      </c>
      <c r="D140" s="296" t="s">
        <v>282</v>
      </c>
      <c r="E140" s="297" t="s">
        <v>1322</v>
      </c>
      <c r="F140" s="298" t="s">
        <v>1323</v>
      </c>
      <c r="G140" s="299" t="s">
        <v>276</v>
      </c>
      <c r="H140" s="300">
        <v>15</v>
      </c>
      <c r="I140" s="301"/>
      <c r="J140" s="302">
        <f>ROUND(I140*H140,2)</f>
        <v>0</v>
      </c>
      <c r="K140" s="298" t="s">
        <v>1</v>
      </c>
      <c r="L140" s="303"/>
      <c r="M140" s="304" t="s">
        <v>1</v>
      </c>
      <c r="N140" s="305" t="s">
        <v>49</v>
      </c>
      <c r="O140" s="93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1" t="s">
        <v>229</v>
      </c>
      <c r="AT140" s="261" t="s">
        <v>282</v>
      </c>
      <c r="AU140" s="261" t="s">
        <v>91</v>
      </c>
      <c r="AY140" s="17" t="s">
        <v>185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91</v>
      </c>
      <c r="BK140" s="154">
        <f>ROUND(I140*H140,2)</f>
        <v>0</v>
      </c>
      <c r="BL140" s="17" t="s">
        <v>192</v>
      </c>
      <c r="BM140" s="261" t="s">
        <v>1324</v>
      </c>
    </row>
    <row r="141" spans="1:65" s="2" customFormat="1" ht="16.5" customHeight="1">
      <c r="A141" s="40"/>
      <c r="B141" s="41"/>
      <c r="C141" s="250" t="s">
        <v>93</v>
      </c>
      <c r="D141" s="250" t="s">
        <v>187</v>
      </c>
      <c r="E141" s="251" t="s">
        <v>1325</v>
      </c>
      <c r="F141" s="252" t="s">
        <v>1326</v>
      </c>
      <c r="G141" s="253" t="s">
        <v>276</v>
      </c>
      <c r="H141" s="254">
        <v>15</v>
      </c>
      <c r="I141" s="255"/>
      <c r="J141" s="256">
        <f>ROUND(I141*H141,2)</f>
        <v>0</v>
      </c>
      <c r="K141" s="252" t="s">
        <v>1</v>
      </c>
      <c r="L141" s="43"/>
      <c r="M141" s="257" t="s">
        <v>1</v>
      </c>
      <c r="N141" s="258" t="s">
        <v>49</v>
      </c>
      <c r="O141" s="93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1" t="s">
        <v>192</v>
      </c>
      <c r="AT141" s="261" t="s">
        <v>187</v>
      </c>
      <c r="AU141" s="261" t="s">
        <v>91</v>
      </c>
      <c r="AY141" s="17" t="s">
        <v>185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7" t="s">
        <v>91</v>
      </c>
      <c r="BK141" s="154">
        <f>ROUND(I141*H141,2)</f>
        <v>0</v>
      </c>
      <c r="BL141" s="17" t="s">
        <v>192</v>
      </c>
      <c r="BM141" s="261" t="s">
        <v>1327</v>
      </c>
    </row>
    <row r="142" spans="1:63" s="12" customFormat="1" ht="25.9" customHeight="1">
      <c r="A142" s="12"/>
      <c r="B142" s="234"/>
      <c r="C142" s="235"/>
      <c r="D142" s="236" t="s">
        <v>83</v>
      </c>
      <c r="E142" s="237" t="s">
        <v>1182</v>
      </c>
      <c r="F142" s="237" t="s">
        <v>1328</v>
      </c>
      <c r="G142" s="235"/>
      <c r="H142" s="235"/>
      <c r="I142" s="238"/>
      <c r="J142" s="239">
        <f>BK142</f>
        <v>0</v>
      </c>
      <c r="K142" s="235"/>
      <c r="L142" s="240"/>
      <c r="M142" s="241"/>
      <c r="N142" s="242"/>
      <c r="O142" s="242"/>
      <c r="P142" s="243">
        <f>SUM(P143:P156)</f>
        <v>0</v>
      </c>
      <c r="Q142" s="242"/>
      <c r="R142" s="243">
        <f>SUM(R143:R156)</f>
        <v>0</v>
      </c>
      <c r="S142" s="242"/>
      <c r="T142" s="244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5" t="s">
        <v>91</v>
      </c>
      <c r="AT142" s="246" t="s">
        <v>83</v>
      </c>
      <c r="AU142" s="246" t="s">
        <v>84</v>
      </c>
      <c r="AY142" s="245" t="s">
        <v>185</v>
      </c>
      <c r="BK142" s="247">
        <f>SUM(BK143:BK156)</f>
        <v>0</v>
      </c>
    </row>
    <row r="143" spans="1:65" s="2" customFormat="1" ht="16.5" customHeight="1">
      <c r="A143" s="40"/>
      <c r="B143" s="41"/>
      <c r="C143" s="296" t="s">
        <v>109</v>
      </c>
      <c r="D143" s="296" t="s">
        <v>282</v>
      </c>
      <c r="E143" s="297" t="s">
        <v>1329</v>
      </c>
      <c r="F143" s="298" t="s">
        <v>1330</v>
      </c>
      <c r="G143" s="299" t="s">
        <v>636</v>
      </c>
      <c r="H143" s="300">
        <v>1</v>
      </c>
      <c r="I143" s="301"/>
      <c r="J143" s="302">
        <f>ROUND(I143*H143,2)</f>
        <v>0</v>
      </c>
      <c r="K143" s="298" t="s">
        <v>1</v>
      </c>
      <c r="L143" s="303"/>
      <c r="M143" s="304" t="s">
        <v>1</v>
      </c>
      <c r="N143" s="305" t="s">
        <v>49</v>
      </c>
      <c r="O143" s="93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61" t="s">
        <v>229</v>
      </c>
      <c r="AT143" s="261" t="s">
        <v>282</v>
      </c>
      <c r="AU143" s="261" t="s">
        <v>91</v>
      </c>
      <c r="AY143" s="17" t="s">
        <v>185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91</v>
      </c>
      <c r="BK143" s="154">
        <f>ROUND(I143*H143,2)</f>
        <v>0</v>
      </c>
      <c r="BL143" s="17" t="s">
        <v>192</v>
      </c>
      <c r="BM143" s="261" t="s">
        <v>1331</v>
      </c>
    </row>
    <row r="144" spans="1:65" s="2" customFormat="1" ht="16.5" customHeight="1">
      <c r="A144" s="40"/>
      <c r="B144" s="41"/>
      <c r="C144" s="250" t="s">
        <v>192</v>
      </c>
      <c r="D144" s="250" t="s">
        <v>187</v>
      </c>
      <c r="E144" s="251" t="s">
        <v>1332</v>
      </c>
      <c r="F144" s="252" t="s">
        <v>1333</v>
      </c>
      <c r="G144" s="253" t="s">
        <v>636</v>
      </c>
      <c r="H144" s="254">
        <v>1</v>
      </c>
      <c r="I144" s="255"/>
      <c r="J144" s="256">
        <f>ROUND(I144*H144,2)</f>
        <v>0</v>
      </c>
      <c r="K144" s="252" t="s">
        <v>1</v>
      </c>
      <c r="L144" s="43"/>
      <c r="M144" s="257" t="s">
        <v>1</v>
      </c>
      <c r="N144" s="258" t="s">
        <v>49</v>
      </c>
      <c r="O144" s="93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61" t="s">
        <v>192</v>
      </c>
      <c r="AT144" s="261" t="s">
        <v>187</v>
      </c>
      <c r="AU144" s="261" t="s">
        <v>91</v>
      </c>
      <c r="AY144" s="17" t="s">
        <v>185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7" t="s">
        <v>91</v>
      </c>
      <c r="BK144" s="154">
        <f>ROUND(I144*H144,2)</f>
        <v>0</v>
      </c>
      <c r="BL144" s="17" t="s">
        <v>192</v>
      </c>
      <c r="BM144" s="261" t="s">
        <v>1334</v>
      </c>
    </row>
    <row r="145" spans="1:65" s="2" customFormat="1" ht="24.15" customHeight="1">
      <c r="A145" s="40"/>
      <c r="B145" s="41"/>
      <c r="C145" s="296" t="s">
        <v>210</v>
      </c>
      <c r="D145" s="296" t="s">
        <v>282</v>
      </c>
      <c r="E145" s="297" t="s">
        <v>1335</v>
      </c>
      <c r="F145" s="298" t="s">
        <v>1336</v>
      </c>
      <c r="G145" s="299" t="s">
        <v>636</v>
      </c>
      <c r="H145" s="300">
        <v>2</v>
      </c>
      <c r="I145" s="301"/>
      <c r="J145" s="302">
        <f>ROUND(I145*H145,2)</f>
        <v>0</v>
      </c>
      <c r="K145" s="298" t="s">
        <v>1</v>
      </c>
      <c r="L145" s="303"/>
      <c r="M145" s="304" t="s">
        <v>1</v>
      </c>
      <c r="N145" s="305" t="s">
        <v>49</v>
      </c>
      <c r="O145" s="93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61" t="s">
        <v>229</v>
      </c>
      <c r="AT145" s="261" t="s">
        <v>282</v>
      </c>
      <c r="AU145" s="261" t="s">
        <v>91</v>
      </c>
      <c r="AY145" s="17" t="s">
        <v>185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91</v>
      </c>
      <c r="BK145" s="154">
        <f>ROUND(I145*H145,2)</f>
        <v>0</v>
      </c>
      <c r="BL145" s="17" t="s">
        <v>192</v>
      </c>
      <c r="BM145" s="261" t="s">
        <v>1337</v>
      </c>
    </row>
    <row r="146" spans="1:65" s="2" customFormat="1" ht="16.5" customHeight="1">
      <c r="A146" s="40"/>
      <c r="B146" s="41"/>
      <c r="C146" s="250" t="s">
        <v>216</v>
      </c>
      <c r="D146" s="250" t="s">
        <v>187</v>
      </c>
      <c r="E146" s="251" t="s">
        <v>1338</v>
      </c>
      <c r="F146" s="252" t="s">
        <v>1339</v>
      </c>
      <c r="G146" s="253" t="s">
        <v>636</v>
      </c>
      <c r="H146" s="254">
        <v>2</v>
      </c>
      <c r="I146" s="255"/>
      <c r="J146" s="256">
        <f>ROUND(I146*H146,2)</f>
        <v>0</v>
      </c>
      <c r="K146" s="252" t="s">
        <v>1</v>
      </c>
      <c r="L146" s="43"/>
      <c r="M146" s="257" t="s">
        <v>1</v>
      </c>
      <c r="N146" s="258" t="s">
        <v>49</v>
      </c>
      <c r="O146" s="93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1" t="s">
        <v>192</v>
      </c>
      <c r="AT146" s="261" t="s">
        <v>187</v>
      </c>
      <c r="AU146" s="261" t="s">
        <v>91</v>
      </c>
      <c r="AY146" s="17" t="s">
        <v>185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91</v>
      </c>
      <c r="BK146" s="154">
        <f>ROUND(I146*H146,2)</f>
        <v>0</v>
      </c>
      <c r="BL146" s="17" t="s">
        <v>192</v>
      </c>
      <c r="BM146" s="261" t="s">
        <v>1340</v>
      </c>
    </row>
    <row r="147" spans="1:65" s="2" customFormat="1" ht="16.5" customHeight="1">
      <c r="A147" s="40"/>
      <c r="B147" s="41"/>
      <c r="C147" s="296" t="s">
        <v>222</v>
      </c>
      <c r="D147" s="296" t="s">
        <v>282</v>
      </c>
      <c r="E147" s="297" t="s">
        <v>1341</v>
      </c>
      <c r="F147" s="298" t="s">
        <v>1342</v>
      </c>
      <c r="G147" s="299" t="s">
        <v>636</v>
      </c>
      <c r="H147" s="300">
        <v>1</v>
      </c>
      <c r="I147" s="301"/>
      <c r="J147" s="302">
        <f>ROUND(I147*H147,2)</f>
        <v>0</v>
      </c>
      <c r="K147" s="298" t="s">
        <v>1</v>
      </c>
      <c r="L147" s="303"/>
      <c r="M147" s="304" t="s">
        <v>1</v>
      </c>
      <c r="N147" s="305" t="s">
        <v>49</v>
      </c>
      <c r="O147" s="93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1" t="s">
        <v>229</v>
      </c>
      <c r="AT147" s="261" t="s">
        <v>282</v>
      </c>
      <c r="AU147" s="261" t="s">
        <v>91</v>
      </c>
      <c r="AY147" s="17" t="s">
        <v>185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91</v>
      </c>
      <c r="BK147" s="154">
        <f>ROUND(I147*H147,2)</f>
        <v>0</v>
      </c>
      <c r="BL147" s="17" t="s">
        <v>192</v>
      </c>
      <c r="BM147" s="261" t="s">
        <v>1343</v>
      </c>
    </row>
    <row r="148" spans="1:65" s="2" customFormat="1" ht="16.5" customHeight="1">
      <c r="A148" s="40"/>
      <c r="B148" s="41"/>
      <c r="C148" s="250" t="s">
        <v>229</v>
      </c>
      <c r="D148" s="250" t="s">
        <v>187</v>
      </c>
      <c r="E148" s="251" t="s">
        <v>1344</v>
      </c>
      <c r="F148" s="252" t="s">
        <v>1339</v>
      </c>
      <c r="G148" s="253" t="s">
        <v>636</v>
      </c>
      <c r="H148" s="254">
        <v>1</v>
      </c>
      <c r="I148" s="255"/>
      <c r="J148" s="256">
        <f>ROUND(I148*H148,2)</f>
        <v>0</v>
      </c>
      <c r="K148" s="252" t="s">
        <v>1</v>
      </c>
      <c r="L148" s="43"/>
      <c r="M148" s="257" t="s">
        <v>1</v>
      </c>
      <c r="N148" s="258" t="s">
        <v>49</v>
      </c>
      <c r="O148" s="93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1" t="s">
        <v>192</v>
      </c>
      <c r="AT148" s="261" t="s">
        <v>187</v>
      </c>
      <c r="AU148" s="261" t="s">
        <v>91</v>
      </c>
      <c r="AY148" s="17" t="s">
        <v>185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91</v>
      </c>
      <c r="BK148" s="154">
        <f>ROUND(I148*H148,2)</f>
        <v>0</v>
      </c>
      <c r="BL148" s="17" t="s">
        <v>192</v>
      </c>
      <c r="BM148" s="261" t="s">
        <v>1345</v>
      </c>
    </row>
    <row r="149" spans="1:65" s="2" customFormat="1" ht="16.5" customHeight="1">
      <c r="A149" s="40"/>
      <c r="B149" s="41"/>
      <c r="C149" s="296" t="s">
        <v>234</v>
      </c>
      <c r="D149" s="296" t="s">
        <v>282</v>
      </c>
      <c r="E149" s="297" t="s">
        <v>1346</v>
      </c>
      <c r="F149" s="298" t="s">
        <v>1347</v>
      </c>
      <c r="G149" s="299" t="s">
        <v>636</v>
      </c>
      <c r="H149" s="300">
        <v>2</v>
      </c>
      <c r="I149" s="301"/>
      <c r="J149" s="302">
        <f>ROUND(I149*H149,2)</f>
        <v>0</v>
      </c>
      <c r="K149" s="298" t="s">
        <v>1</v>
      </c>
      <c r="L149" s="303"/>
      <c r="M149" s="304" t="s">
        <v>1</v>
      </c>
      <c r="N149" s="305" t="s">
        <v>49</v>
      </c>
      <c r="O149" s="93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1" t="s">
        <v>229</v>
      </c>
      <c r="AT149" s="261" t="s">
        <v>282</v>
      </c>
      <c r="AU149" s="261" t="s">
        <v>91</v>
      </c>
      <c r="AY149" s="17" t="s">
        <v>185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91</v>
      </c>
      <c r="BK149" s="154">
        <f>ROUND(I149*H149,2)</f>
        <v>0</v>
      </c>
      <c r="BL149" s="17" t="s">
        <v>192</v>
      </c>
      <c r="BM149" s="261" t="s">
        <v>1348</v>
      </c>
    </row>
    <row r="150" spans="1:65" s="2" customFormat="1" ht="16.5" customHeight="1">
      <c r="A150" s="40"/>
      <c r="B150" s="41"/>
      <c r="C150" s="250" t="s">
        <v>241</v>
      </c>
      <c r="D150" s="250" t="s">
        <v>187</v>
      </c>
      <c r="E150" s="251" t="s">
        <v>1349</v>
      </c>
      <c r="F150" s="252" t="s">
        <v>1350</v>
      </c>
      <c r="G150" s="253" t="s">
        <v>636</v>
      </c>
      <c r="H150" s="254">
        <v>2</v>
      </c>
      <c r="I150" s="255"/>
      <c r="J150" s="256">
        <f>ROUND(I150*H150,2)</f>
        <v>0</v>
      </c>
      <c r="K150" s="252" t="s">
        <v>1</v>
      </c>
      <c r="L150" s="43"/>
      <c r="M150" s="257" t="s">
        <v>1</v>
      </c>
      <c r="N150" s="258" t="s">
        <v>49</v>
      </c>
      <c r="O150" s="93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61" t="s">
        <v>192</v>
      </c>
      <c r="AT150" s="261" t="s">
        <v>187</v>
      </c>
      <c r="AU150" s="261" t="s">
        <v>91</v>
      </c>
      <c r="AY150" s="17" t="s">
        <v>185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91</v>
      </c>
      <c r="BK150" s="154">
        <f>ROUND(I150*H150,2)</f>
        <v>0</v>
      </c>
      <c r="BL150" s="17" t="s">
        <v>192</v>
      </c>
      <c r="BM150" s="261" t="s">
        <v>1351</v>
      </c>
    </row>
    <row r="151" spans="1:65" s="2" customFormat="1" ht="24.15" customHeight="1">
      <c r="A151" s="40"/>
      <c r="B151" s="41"/>
      <c r="C151" s="296" t="s">
        <v>249</v>
      </c>
      <c r="D151" s="296" t="s">
        <v>282</v>
      </c>
      <c r="E151" s="297" t="s">
        <v>1352</v>
      </c>
      <c r="F151" s="298" t="s">
        <v>1353</v>
      </c>
      <c r="G151" s="299" t="s">
        <v>636</v>
      </c>
      <c r="H151" s="300">
        <v>1</v>
      </c>
      <c r="I151" s="301"/>
      <c r="J151" s="302">
        <f>ROUND(I151*H151,2)</f>
        <v>0</v>
      </c>
      <c r="K151" s="298" t="s">
        <v>1</v>
      </c>
      <c r="L151" s="303"/>
      <c r="M151" s="304" t="s">
        <v>1</v>
      </c>
      <c r="N151" s="305" t="s">
        <v>49</v>
      </c>
      <c r="O151" s="93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1" t="s">
        <v>229</v>
      </c>
      <c r="AT151" s="261" t="s">
        <v>282</v>
      </c>
      <c r="AU151" s="261" t="s">
        <v>91</v>
      </c>
      <c r="AY151" s="17" t="s">
        <v>185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91</v>
      </c>
      <c r="BK151" s="154">
        <f>ROUND(I151*H151,2)</f>
        <v>0</v>
      </c>
      <c r="BL151" s="17" t="s">
        <v>192</v>
      </c>
      <c r="BM151" s="261" t="s">
        <v>1354</v>
      </c>
    </row>
    <row r="152" spans="1:65" s="2" customFormat="1" ht="16.5" customHeight="1">
      <c r="A152" s="40"/>
      <c r="B152" s="41"/>
      <c r="C152" s="250" t="s">
        <v>253</v>
      </c>
      <c r="D152" s="250" t="s">
        <v>187</v>
      </c>
      <c r="E152" s="251" t="s">
        <v>1355</v>
      </c>
      <c r="F152" s="252" t="s">
        <v>1356</v>
      </c>
      <c r="G152" s="253" t="s">
        <v>636</v>
      </c>
      <c r="H152" s="254">
        <v>1</v>
      </c>
      <c r="I152" s="255"/>
      <c r="J152" s="256">
        <f>ROUND(I152*H152,2)</f>
        <v>0</v>
      </c>
      <c r="K152" s="252" t="s">
        <v>1</v>
      </c>
      <c r="L152" s="43"/>
      <c r="M152" s="257" t="s">
        <v>1</v>
      </c>
      <c r="N152" s="258" t="s">
        <v>49</v>
      </c>
      <c r="O152" s="93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1" t="s">
        <v>192</v>
      </c>
      <c r="AT152" s="261" t="s">
        <v>187</v>
      </c>
      <c r="AU152" s="261" t="s">
        <v>91</v>
      </c>
      <c r="AY152" s="17" t="s">
        <v>185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91</v>
      </c>
      <c r="BK152" s="154">
        <f>ROUND(I152*H152,2)</f>
        <v>0</v>
      </c>
      <c r="BL152" s="17" t="s">
        <v>192</v>
      </c>
      <c r="BM152" s="261" t="s">
        <v>1357</v>
      </c>
    </row>
    <row r="153" spans="1:65" s="2" customFormat="1" ht="16.5" customHeight="1">
      <c r="A153" s="40"/>
      <c r="B153" s="41"/>
      <c r="C153" s="296" t="s">
        <v>257</v>
      </c>
      <c r="D153" s="296" t="s">
        <v>282</v>
      </c>
      <c r="E153" s="297" t="s">
        <v>1358</v>
      </c>
      <c r="F153" s="298" t="s">
        <v>1359</v>
      </c>
      <c r="G153" s="299" t="s">
        <v>276</v>
      </c>
      <c r="H153" s="300">
        <v>330</v>
      </c>
      <c r="I153" s="301"/>
      <c r="J153" s="302">
        <f>ROUND(I153*H153,2)</f>
        <v>0</v>
      </c>
      <c r="K153" s="298" t="s">
        <v>1</v>
      </c>
      <c r="L153" s="303"/>
      <c r="M153" s="304" t="s">
        <v>1</v>
      </c>
      <c r="N153" s="305" t="s">
        <v>49</v>
      </c>
      <c r="O153" s="93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1" t="s">
        <v>229</v>
      </c>
      <c r="AT153" s="261" t="s">
        <v>282</v>
      </c>
      <c r="AU153" s="261" t="s">
        <v>91</v>
      </c>
      <c r="AY153" s="17" t="s">
        <v>185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91</v>
      </c>
      <c r="BK153" s="154">
        <f>ROUND(I153*H153,2)</f>
        <v>0</v>
      </c>
      <c r="BL153" s="17" t="s">
        <v>192</v>
      </c>
      <c r="BM153" s="261" t="s">
        <v>1360</v>
      </c>
    </row>
    <row r="154" spans="1:65" s="2" customFormat="1" ht="16.5" customHeight="1">
      <c r="A154" s="40"/>
      <c r="B154" s="41"/>
      <c r="C154" s="250" t="s">
        <v>261</v>
      </c>
      <c r="D154" s="250" t="s">
        <v>187</v>
      </c>
      <c r="E154" s="251" t="s">
        <v>1361</v>
      </c>
      <c r="F154" s="252" t="s">
        <v>1362</v>
      </c>
      <c r="G154" s="253" t="s">
        <v>276</v>
      </c>
      <c r="H154" s="254">
        <v>330</v>
      </c>
      <c r="I154" s="255"/>
      <c r="J154" s="256">
        <f>ROUND(I154*H154,2)</f>
        <v>0</v>
      </c>
      <c r="K154" s="252" t="s">
        <v>1</v>
      </c>
      <c r="L154" s="43"/>
      <c r="M154" s="257" t="s">
        <v>1</v>
      </c>
      <c r="N154" s="258" t="s">
        <v>49</v>
      </c>
      <c r="O154" s="93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1" t="s">
        <v>192</v>
      </c>
      <c r="AT154" s="261" t="s">
        <v>187</v>
      </c>
      <c r="AU154" s="261" t="s">
        <v>91</v>
      </c>
      <c r="AY154" s="17" t="s">
        <v>185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91</v>
      </c>
      <c r="BK154" s="154">
        <f>ROUND(I154*H154,2)</f>
        <v>0</v>
      </c>
      <c r="BL154" s="17" t="s">
        <v>192</v>
      </c>
      <c r="BM154" s="261" t="s">
        <v>1363</v>
      </c>
    </row>
    <row r="155" spans="1:65" s="2" customFormat="1" ht="16.5" customHeight="1">
      <c r="A155" s="40"/>
      <c r="B155" s="41"/>
      <c r="C155" s="296" t="s">
        <v>8</v>
      </c>
      <c r="D155" s="296" t="s">
        <v>282</v>
      </c>
      <c r="E155" s="297" t="s">
        <v>1364</v>
      </c>
      <c r="F155" s="298" t="s">
        <v>1365</v>
      </c>
      <c r="G155" s="299" t="s">
        <v>636</v>
      </c>
      <c r="H155" s="300">
        <v>3</v>
      </c>
      <c r="I155" s="301"/>
      <c r="J155" s="302">
        <f>ROUND(I155*H155,2)</f>
        <v>0</v>
      </c>
      <c r="K155" s="298" t="s">
        <v>1</v>
      </c>
      <c r="L155" s="303"/>
      <c r="M155" s="304" t="s">
        <v>1</v>
      </c>
      <c r="N155" s="305" t="s">
        <v>49</v>
      </c>
      <c r="O155" s="93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1" t="s">
        <v>229</v>
      </c>
      <c r="AT155" s="261" t="s">
        <v>282</v>
      </c>
      <c r="AU155" s="261" t="s">
        <v>91</v>
      </c>
      <c r="AY155" s="17" t="s">
        <v>185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91</v>
      </c>
      <c r="BK155" s="154">
        <f>ROUND(I155*H155,2)</f>
        <v>0</v>
      </c>
      <c r="BL155" s="17" t="s">
        <v>192</v>
      </c>
      <c r="BM155" s="261" t="s">
        <v>1366</v>
      </c>
    </row>
    <row r="156" spans="1:65" s="2" customFormat="1" ht="16.5" customHeight="1">
      <c r="A156" s="40"/>
      <c r="B156" s="41"/>
      <c r="C156" s="250" t="s">
        <v>268</v>
      </c>
      <c r="D156" s="250" t="s">
        <v>187</v>
      </c>
      <c r="E156" s="251" t="s">
        <v>1367</v>
      </c>
      <c r="F156" s="252" t="s">
        <v>1368</v>
      </c>
      <c r="G156" s="253" t="s">
        <v>636</v>
      </c>
      <c r="H156" s="254">
        <v>3</v>
      </c>
      <c r="I156" s="255"/>
      <c r="J156" s="256">
        <f>ROUND(I156*H156,2)</f>
        <v>0</v>
      </c>
      <c r="K156" s="252" t="s">
        <v>1</v>
      </c>
      <c r="L156" s="43"/>
      <c r="M156" s="257" t="s">
        <v>1</v>
      </c>
      <c r="N156" s="258" t="s">
        <v>49</v>
      </c>
      <c r="O156" s="93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1" t="s">
        <v>192</v>
      </c>
      <c r="AT156" s="261" t="s">
        <v>187</v>
      </c>
      <c r="AU156" s="261" t="s">
        <v>91</v>
      </c>
      <c r="AY156" s="17" t="s">
        <v>185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91</v>
      </c>
      <c r="BK156" s="154">
        <f>ROUND(I156*H156,2)</f>
        <v>0</v>
      </c>
      <c r="BL156" s="17" t="s">
        <v>192</v>
      </c>
      <c r="BM156" s="261" t="s">
        <v>1369</v>
      </c>
    </row>
    <row r="157" spans="1:63" s="12" customFormat="1" ht="25.9" customHeight="1">
      <c r="A157" s="12"/>
      <c r="B157" s="234"/>
      <c r="C157" s="235"/>
      <c r="D157" s="236" t="s">
        <v>83</v>
      </c>
      <c r="E157" s="237" t="s">
        <v>1205</v>
      </c>
      <c r="F157" s="237" t="s">
        <v>1370</v>
      </c>
      <c r="G157" s="235"/>
      <c r="H157" s="235"/>
      <c r="I157" s="238"/>
      <c r="J157" s="239">
        <f>BK157</f>
        <v>0</v>
      </c>
      <c r="K157" s="235"/>
      <c r="L157" s="240"/>
      <c r="M157" s="241"/>
      <c r="N157" s="242"/>
      <c r="O157" s="242"/>
      <c r="P157" s="243">
        <f>SUM(P158:P159)</f>
        <v>0</v>
      </c>
      <c r="Q157" s="242"/>
      <c r="R157" s="243">
        <f>SUM(R158:R159)</f>
        <v>0</v>
      </c>
      <c r="S157" s="242"/>
      <c r="T157" s="244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5" t="s">
        <v>91</v>
      </c>
      <c r="AT157" s="246" t="s">
        <v>83</v>
      </c>
      <c r="AU157" s="246" t="s">
        <v>84</v>
      </c>
      <c r="AY157" s="245" t="s">
        <v>185</v>
      </c>
      <c r="BK157" s="247">
        <f>SUM(BK158:BK159)</f>
        <v>0</v>
      </c>
    </row>
    <row r="158" spans="1:65" s="2" customFormat="1" ht="16.5" customHeight="1">
      <c r="A158" s="40"/>
      <c r="B158" s="41"/>
      <c r="C158" s="296" t="s">
        <v>273</v>
      </c>
      <c r="D158" s="296" t="s">
        <v>282</v>
      </c>
      <c r="E158" s="297" t="s">
        <v>1322</v>
      </c>
      <c r="F158" s="298" t="s">
        <v>1323</v>
      </c>
      <c r="G158" s="299" t="s">
        <v>276</v>
      </c>
      <c r="H158" s="300">
        <v>5</v>
      </c>
      <c r="I158" s="301"/>
      <c r="J158" s="302">
        <f>ROUND(I158*H158,2)</f>
        <v>0</v>
      </c>
      <c r="K158" s="298" t="s">
        <v>1</v>
      </c>
      <c r="L158" s="303"/>
      <c r="M158" s="304" t="s">
        <v>1</v>
      </c>
      <c r="N158" s="305" t="s">
        <v>49</v>
      </c>
      <c r="O158" s="93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1" t="s">
        <v>229</v>
      </c>
      <c r="AT158" s="261" t="s">
        <v>282</v>
      </c>
      <c r="AU158" s="261" t="s">
        <v>91</v>
      </c>
      <c r="AY158" s="17" t="s">
        <v>185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91</v>
      </c>
      <c r="BK158" s="154">
        <f>ROUND(I158*H158,2)</f>
        <v>0</v>
      </c>
      <c r="BL158" s="17" t="s">
        <v>192</v>
      </c>
      <c r="BM158" s="261" t="s">
        <v>1371</v>
      </c>
    </row>
    <row r="159" spans="1:65" s="2" customFormat="1" ht="16.5" customHeight="1">
      <c r="A159" s="40"/>
      <c r="B159" s="41"/>
      <c r="C159" s="250" t="s">
        <v>281</v>
      </c>
      <c r="D159" s="250" t="s">
        <v>187</v>
      </c>
      <c r="E159" s="251" t="s">
        <v>1325</v>
      </c>
      <c r="F159" s="252" t="s">
        <v>1326</v>
      </c>
      <c r="G159" s="253" t="s">
        <v>276</v>
      </c>
      <c r="H159" s="254">
        <v>5</v>
      </c>
      <c r="I159" s="255"/>
      <c r="J159" s="256">
        <f>ROUND(I159*H159,2)</f>
        <v>0</v>
      </c>
      <c r="K159" s="252" t="s">
        <v>1</v>
      </c>
      <c r="L159" s="43"/>
      <c r="M159" s="257" t="s">
        <v>1</v>
      </c>
      <c r="N159" s="258" t="s">
        <v>49</v>
      </c>
      <c r="O159" s="93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192</v>
      </c>
      <c r="AT159" s="261" t="s">
        <v>187</v>
      </c>
      <c r="AU159" s="261" t="s">
        <v>91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192</v>
      </c>
      <c r="BM159" s="261" t="s">
        <v>1372</v>
      </c>
    </row>
    <row r="160" spans="1:63" s="12" customFormat="1" ht="25.9" customHeight="1">
      <c r="A160" s="12"/>
      <c r="B160" s="234"/>
      <c r="C160" s="235"/>
      <c r="D160" s="236" t="s">
        <v>83</v>
      </c>
      <c r="E160" s="237" t="s">
        <v>1254</v>
      </c>
      <c r="F160" s="237" t="s">
        <v>167</v>
      </c>
      <c r="G160" s="235"/>
      <c r="H160" s="235"/>
      <c r="I160" s="238"/>
      <c r="J160" s="239">
        <f>BK160</f>
        <v>0</v>
      </c>
      <c r="K160" s="235"/>
      <c r="L160" s="240"/>
      <c r="M160" s="241"/>
      <c r="N160" s="242"/>
      <c r="O160" s="242"/>
      <c r="P160" s="243">
        <f>SUM(P161:P166)</f>
        <v>0</v>
      </c>
      <c r="Q160" s="242"/>
      <c r="R160" s="243">
        <f>SUM(R161:R166)</f>
        <v>0</v>
      </c>
      <c r="S160" s="242"/>
      <c r="T160" s="244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5" t="s">
        <v>91</v>
      </c>
      <c r="AT160" s="246" t="s">
        <v>83</v>
      </c>
      <c r="AU160" s="246" t="s">
        <v>84</v>
      </c>
      <c r="AY160" s="245" t="s">
        <v>185</v>
      </c>
      <c r="BK160" s="247">
        <f>SUM(BK161:BK166)</f>
        <v>0</v>
      </c>
    </row>
    <row r="161" spans="1:65" s="2" customFormat="1" ht="16.5" customHeight="1">
      <c r="A161" s="40"/>
      <c r="B161" s="41"/>
      <c r="C161" s="296" t="s">
        <v>287</v>
      </c>
      <c r="D161" s="296" t="s">
        <v>282</v>
      </c>
      <c r="E161" s="297" t="s">
        <v>1373</v>
      </c>
      <c r="F161" s="298" t="s">
        <v>1287</v>
      </c>
      <c r="G161" s="299" t="s">
        <v>636</v>
      </c>
      <c r="H161" s="300">
        <v>20</v>
      </c>
      <c r="I161" s="301"/>
      <c r="J161" s="302">
        <f>ROUND(I161*H161,2)</f>
        <v>0</v>
      </c>
      <c r="K161" s="298" t="s">
        <v>1</v>
      </c>
      <c r="L161" s="303"/>
      <c r="M161" s="304" t="s">
        <v>1</v>
      </c>
      <c r="N161" s="305" t="s">
        <v>49</v>
      </c>
      <c r="O161" s="93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1" t="s">
        <v>229</v>
      </c>
      <c r="AT161" s="261" t="s">
        <v>282</v>
      </c>
      <c r="AU161" s="261" t="s">
        <v>91</v>
      </c>
      <c r="AY161" s="17" t="s">
        <v>185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91</v>
      </c>
      <c r="BK161" s="154">
        <f>ROUND(I161*H161,2)</f>
        <v>0</v>
      </c>
      <c r="BL161" s="17" t="s">
        <v>192</v>
      </c>
      <c r="BM161" s="261" t="s">
        <v>1374</v>
      </c>
    </row>
    <row r="162" spans="1:65" s="2" customFormat="1" ht="16.5" customHeight="1">
      <c r="A162" s="40"/>
      <c r="B162" s="41"/>
      <c r="C162" s="250" t="s">
        <v>292</v>
      </c>
      <c r="D162" s="250" t="s">
        <v>187</v>
      </c>
      <c r="E162" s="251" t="s">
        <v>1375</v>
      </c>
      <c r="F162" s="252" t="s">
        <v>1290</v>
      </c>
      <c r="G162" s="253" t="s">
        <v>636</v>
      </c>
      <c r="H162" s="254">
        <v>20</v>
      </c>
      <c r="I162" s="255"/>
      <c r="J162" s="256">
        <f>ROUND(I162*H162,2)</f>
        <v>0</v>
      </c>
      <c r="K162" s="252" t="s">
        <v>1</v>
      </c>
      <c r="L162" s="43"/>
      <c r="M162" s="257" t="s">
        <v>1</v>
      </c>
      <c r="N162" s="258" t="s">
        <v>49</v>
      </c>
      <c r="O162" s="93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1" t="s">
        <v>192</v>
      </c>
      <c r="AT162" s="261" t="s">
        <v>187</v>
      </c>
      <c r="AU162" s="261" t="s">
        <v>91</v>
      </c>
      <c r="AY162" s="17" t="s">
        <v>185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91</v>
      </c>
      <c r="BK162" s="154">
        <f>ROUND(I162*H162,2)</f>
        <v>0</v>
      </c>
      <c r="BL162" s="17" t="s">
        <v>192</v>
      </c>
      <c r="BM162" s="261" t="s">
        <v>1376</v>
      </c>
    </row>
    <row r="163" spans="1:65" s="2" customFormat="1" ht="16.5" customHeight="1">
      <c r="A163" s="40"/>
      <c r="B163" s="41"/>
      <c r="C163" s="296" t="s">
        <v>7</v>
      </c>
      <c r="D163" s="296" t="s">
        <v>282</v>
      </c>
      <c r="E163" s="297" t="s">
        <v>1322</v>
      </c>
      <c r="F163" s="298" t="s">
        <v>1323</v>
      </c>
      <c r="G163" s="299" t="s">
        <v>276</v>
      </c>
      <c r="H163" s="300">
        <v>20</v>
      </c>
      <c r="I163" s="301"/>
      <c r="J163" s="302">
        <f>ROUND(I163*H163,2)</f>
        <v>0</v>
      </c>
      <c r="K163" s="298" t="s">
        <v>1</v>
      </c>
      <c r="L163" s="303"/>
      <c r="M163" s="304" t="s">
        <v>1</v>
      </c>
      <c r="N163" s="305" t="s">
        <v>49</v>
      </c>
      <c r="O163" s="93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1" t="s">
        <v>229</v>
      </c>
      <c r="AT163" s="261" t="s">
        <v>282</v>
      </c>
      <c r="AU163" s="261" t="s">
        <v>91</v>
      </c>
      <c r="AY163" s="17" t="s">
        <v>185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7" t="s">
        <v>91</v>
      </c>
      <c r="BK163" s="154">
        <f>ROUND(I163*H163,2)</f>
        <v>0</v>
      </c>
      <c r="BL163" s="17" t="s">
        <v>192</v>
      </c>
      <c r="BM163" s="261" t="s">
        <v>1377</v>
      </c>
    </row>
    <row r="164" spans="1:65" s="2" customFormat="1" ht="16.5" customHeight="1">
      <c r="A164" s="40"/>
      <c r="B164" s="41"/>
      <c r="C164" s="250" t="s">
        <v>302</v>
      </c>
      <c r="D164" s="250" t="s">
        <v>187</v>
      </c>
      <c r="E164" s="251" t="s">
        <v>1325</v>
      </c>
      <c r="F164" s="252" t="s">
        <v>1326</v>
      </c>
      <c r="G164" s="253" t="s">
        <v>276</v>
      </c>
      <c r="H164" s="254">
        <v>20</v>
      </c>
      <c r="I164" s="255"/>
      <c r="J164" s="256">
        <f>ROUND(I164*H164,2)</f>
        <v>0</v>
      </c>
      <c r="K164" s="252" t="s">
        <v>1</v>
      </c>
      <c r="L164" s="43"/>
      <c r="M164" s="257" t="s">
        <v>1</v>
      </c>
      <c r="N164" s="258" t="s">
        <v>49</v>
      </c>
      <c r="O164" s="93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61" t="s">
        <v>192</v>
      </c>
      <c r="AT164" s="261" t="s">
        <v>187</v>
      </c>
      <c r="AU164" s="261" t="s">
        <v>91</v>
      </c>
      <c r="AY164" s="17" t="s">
        <v>185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91</v>
      </c>
      <c r="BK164" s="154">
        <f>ROUND(I164*H164,2)</f>
        <v>0</v>
      </c>
      <c r="BL164" s="17" t="s">
        <v>192</v>
      </c>
      <c r="BM164" s="261" t="s">
        <v>1378</v>
      </c>
    </row>
    <row r="165" spans="1:65" s="2" customFormat="1" ht="21.75" customHeight="1">
      <c r="A165" s="40"/>
      <c r="B165" s="41"/>
      <c r="C165" s="250" t="s">
        <v>306</v>
      </c>
      <c r="D165" s="250" t="s">
        <v>187</v>
      </c>
      <c r="E165" s="251" t="s">
        <v>1379</v>
      </c>
      <c r="F165" s="252" t="s">
        <v>1380</v>
      </c>
      <c r="G165" s="253" t="s">
        <v>1301</v>
      </c>
      <c r="H165" s="254">
        <v>5</v>
      </c>
      <c r="I165" s="255"/>
      <c r="J165" s="256">
        <f>ROUND(I165*H165,2)</f>
        <v>0</v>
      </c>
      <c r="K165" s="252" t="s">
        <v>1</v>
      </c>
      <c r="L165" s="43"/>
      <c r="M165" s="257" t="s">
        <v>1</v>
      </c>
      <c r="N165" s="258" t="s">
        <v>49</v>
      </c>
      <c r="O165" s="93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1" t="s">
        <v>192</v>
      </c>
      <c r="AT165" s="261" t="s">
        <v>187</v>
      </c>
      <c r="AU165" s="261" t="s">
        <v>91</v>
      </c>
      <c r="AY165" s="17" t="s">
        <v>185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7" t="s">
        <v>91</v>
      </c>
      <c r="BK165" s="154">
        <f>ROUND(I165*H165,2)</f>
        <v>0</v>
      </c>
      <c r="BL165" s="17" t="s">
        <v>192</v>
      </c>
      <c r="BM165" s="261" t="s">
        <v>1381</v>
      </c>
    </row>
    <row r="166" spans="1:65" s="2" customFormat="1" ht="16.5" customHeight="1">
      <c r="A166" s="40"/>
      <c r="B166" s="41"/>
      <c r="C166" s="250" t="s">
        <v>312</v>
      </c>
      <c r="D166" s="250" t="s">
        <v>187</v>
      </c>
      <c r="E166" s="251" t="s">
        <v>1382</v>
      </c>
      <c r="F166" s="252" t="s">
        <v>1304</v>
      </c>
      <c r="G166" s="253" t="s">
        <v>1305</v>
      </c>
      <c r="H166" s="254">
        <v>10</v>
      </c>
      <c r="I166" s="255"/>
      <c r="J166" s="256">
        <f>ROUND(I166*H166,2)</f>
        <v>0</v>
      </c>
      <c r="K166" s="252" t="s">
        <v>1</v>
      </c>
      <c r="L166" s="43"/>
      <c r="M166" s="306" t="s">
        <v>1</v>
      </c>
      <c r="N166" s="307" t="s">
        <v>49</v>
      </c>
      <c r="O166" s="308"/>
      <c r="P166" s="309">
        <f>O166*H166</f>
        <v>0</v>
      </c>
      <c r="Q166" s="309">
        <v>0</v>
      </c>
      <c r="R166" s="309">
        <f>Q166*H166</f>
        <v>0</v>
      </c>
      <c r="S166" s="309">
        <v>0</v>
      </c>
      <c r="T166" s="31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1" t="s">
        <v>192</v>
      </c>
      <c r="AT166" s="261" t="s">
        <v>187</v>
      </c>
      <c r="AU166" s="261" t="s">
        <v>91</v>
      </c>
      <c r="AY166" s="17" t="s">
        <v>185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91</v>
      </c>
      <c r="BK166" s="154">
        <f>ROUND(I166*H166,2)</f>
        <v>0</v>
      </c>
      <c r="BL166" s="17" t="s">
        <v>192</v>
      </c>
      <c r="BM166" s="261" t="s">
        <v>1383</v>
      </c>
    </row>
    <row r="167" spans="1:31" s="2" customFormat="1" ht="6.95" customHeight="1">
      <c r="A167" s="40"/>
      <c r="B167" s="68"/>
      <c r="C167" s="69"/>
      <c r="D167" s="69"/>
      <c r="E167" s="69"/>
      <c r="F167" s="69"/>
      <c r="G167" s="69"/>
      <c r="H167" s="69"/>
      <c r="I167" s="69"/>
      <c r="J167" s="69"/>
      <c r="K167" s="69"/>
      <c r="L167" s="43"/>
      <c r="M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</sheetData>
  <sheetProtection password="CC35" sheet="1" objects="1" scenarios="1" formatColumns="0" formatRows="0" autoFilter="0"/>
  <autoFilter ref="C137:K16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20"/>
      <c r="AT3" s="17" t="s">
        <v>93</v>
      </c>
    </row>
    <row r="4" spans="2:46" s="1" customFormat="1" ht="24.95" customHeight="1">
      <c r="B4" s="20"/>
      <c r="D4" s="163" t="s">
        <v>126</v>
      </c>
      <c r="L4" s="20"/>
      <c r="M4" s="16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65" t="s">
        <v>16</v>
      </c>
      <c r="L6" s="20"/>
    </row>
    <row r="7" spans="2:12" s="1" customFormat="1" ht="26.25" customHeight="1">
      <c r="B7" s="20"/>
      <c r="E7" s="166" t="str">
        <f>'Rekapitulace stavby'!K6</f>
        <v>Energetické úspory objekt ZŠ Orlí v Liberci, č.p.140 - REVIZE R1 - 01/2023</v>
      </c>
      <c r="F7" s="165"/>
      <c r="G7" s="165"/>
      <c r="H7" s="165"/>
      <c r="L7" s="20"/>
    </row>
    <row r="8" spans="2:12" s="1" customFormat="1" ht="12" customHeight="1">
      <c r="B8" s="20"/>
      <c r="D8" s="165" t="s">
        <v>127</v>
      </c>
      <c r="L8" s="20"/>
    </row>
    <row r="9" spans="1:31" s="2" customFormat="1" ht="16.5" customHeight="1">
      <c r="A9" s="40"/>
      <c r="B9" s="43"/>
      <c r="C9" s="40"/>
      <c r="D9" s="40"/>
      <c r="E9" s="166" t="s">
        <v>128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65" t="s">
        <v>129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3"/>
      <c r="C11" s="40"/>
      <c r="D11" s="40"/>
      <c r="E11" s="167" t="s">
        <v>1384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3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3"/>
      <c r="C13" s="40"/>
      <c r="D13" s="165" t="s">
        <v>18</v>
      </c>
      <c r="E13" s="40"/>
      <c r="F13" s="143" t="s">
        <v>1</v>
      </c>
      <c r="G13" s="40"/>
      <c r="H13" s="40"/>
      <c r="I13" s="165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5" t="s">
        <v>22</v>
      </c>
      <c r="E14" s="40"/>
      <c r="F14" s="143" t="s">
        <v>958</v>
      </c>
      <c r="G14" s="40"/>
      <c r="H14" s="40"/>
      <c r="I14" s="165" t="s">
        <v>24</v>
      </c>
      <c r="J14" s="168" t="str">
        <f>'Rekapitulace stavby'!AN8</f>
        <v>26.1.2023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3"/>
      <c r="C16" s="40"/>
      <c r="D16" s="165" t="s">
        <v>26</v>
      </c>
      <c r="E16" s="40"/>
      <c r="F16" s="40"/>
      <c r="G16" s="40"/>
      <c r="H16" s="40"/>
      <c r="I16" s="165" t="s">
        <v>27</v>
      </c>
      <c r="J16" s="143" t="s">
        <v>28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3"/>
      <c r="C17" s="40"/>
      <c r="D17" s="40"/>
      <c r="E17" s="143" t="s">
        <v>29</v>
      </c>
      <c r="F17" s="40"/>
      <c r="G17" s="40"/>
      <c r="H17" s="40"/>
      <c r="I17" s="165" t="s">
        <v>30</v>
      </c>
      <c r="J17" s="143" t="s">
        <v>31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3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3"/>
      <c r="C19" s="40"/>
      <c r="D19" s="165" t="s">
        <v>32</v>
      </c>
      <c r="E19" s="40"/>
      <c r="F19" s="40"/>
      <c r="G19" s="40"/>
      <c r="H19" s="40"/>
      <c r="I19" s="165" t="s">
        <v>27</v>
      </c>
      <c r="J19" s="33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3"/>
      <c r="C20" s="40"/>
      <c r="D20" s="40"/>
      <c r="E20" s="33" t="str">
        <f>'Rekapitulace stavby'!E14</f>
        <v>Vyplň údaj</v>
      </c>
      <c r="F20" s="143"/>
      <c r="G20" s="143"/>
      <c r="H20" s="143"/>
      <c r="I20" s="165" t="s">
        <v>30</v>
      </c>
      <c r="J20" s="33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3"/>
      <c r="C22" s="40"/>
      <c r="D22" s="165" t="s">
        <v>34</v>
      </c>
      <c r="E22" s="40"/>
      <c r="F22" s="40"/>
      <c r="G22" s="40"/>
      <c r="H22" s="40"/>
      <c r="I22" s="165" t="s">
        <v>27</v>
      </c>
      <c r="J22" s="143" t="s">
        <v>35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3"/>
      <c r="C23" s="40"/>
      <c r="D23" s="40"/>
      <c r="E23" s="143" t="s">
        <v>36</v>
      </c>
      <c r="F23" s="40"/>
      <c r="G23" s="40"/>
      <c r="H23" s="40"/>
      <c r="I23" s="165" t="s">
        <v>30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3"/>
      <c r="C25" s="40"/>
      <c r="D25" s="165" t="s">
        <v>38</v>
      </c>
      <c r="E25" s="40"/>
      <c r="F25" s="40"/>
      <c r="G25" s="40"/>
      <c r="H25" s="40"/>
      <c r="I25" s="165" t="s">
        <v>27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3"/>
      <c r="C26" s="40"/>
      <c r="D26" s="40"/>
      <c r="E26" s="143" t="s">
        <v>39</v>
      </c>
      <c r="F26" s="40"/>
      <c r="G26" s="40"/>
      <c r="H26" s="40"/>
      <c r="I26" s="165" t="s">
        <v>30</v>
      </c>
      <c r="J26" s="143" t="s">
        <v>1</v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3"/>
      <c r="C28" s="40"/>
      <c r="D28" s="165" t="s">
        <v>40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9"/>
      <c r="B29" s="170"/>
      <c r="C29" s="169"/>
      <c r="D29" s="169"/>
      <c r="E29" s="171" t="s">
        <v>1</v>
      </c>
      <c r="F29" s="171"/>
      <c r="G29" s="171"/>
      <c r="H29" s="171"/>
      <c r="I29" s="169"/>
      <c r="J29" s="169"/>
      <c r="K29" s="169"/>
      <c r="L29" s="172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s="2" customFormat="1" ht="6.95" customHeight="1">
      <c r="A30" s="40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3"/>
      <c r="E31" s="173"/>
      <c r="F31" s="173"/>
      <c r="G31" s="173"/>
      <c r="H31" s="173"/>
      <c r="I31" s="173"/>
      <c r="J31" s="173"/>
      <c r="K31" s="173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143" t="s">
        <v>131</v>
      </c>
      <c r="E32" s="40"/>
      <c r="F32" s="40"/>
      <c r="G32" s="40"/>
      <c r="H32" s="40"/>
      <c r="I32" s="40"/>
      <c r="J32" s="174">
        <f>J98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5" t="s">
        <v>120</v>
      </c>
      <c r="E33" s="40"/>
      <c r="F33" s="40"/>
      <c r="G33" s="40"/>
      <c r="H33" s="40"/>
      <c r="I33" s="40"/>
      <c r="J33" s="174">
        <f>J114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3"/>
      <c r="C34" s="40"/>
      <c r="D34" s="176" t="s">
        <v>44</v>
      </c>
      <c r="E34" s="40"/>
      <c r="F34" s="40"/>
      <c r="G34" s="40"/>
      <c r="H34" s="40"/>
      <c r="I34" s="40"/>
      <c r="J34" s="177">
        <f>ROUND(J32+J33,2)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3"/>
      <c r="C35" s="40"/>
      <c r="D35" s="173"/>
      <c r="E35" s="173"/>
      <c r="F35" s="173"/>
      <c r="G35" s="173"/>
      <c r="H35" s="173"/>
      <c r="I35" s="173"/>
      <c r="J35" s="173"/>
      <c r="K35" s="173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40"/>
      <c r="F36" s="178" t="s">
        <v>46</v>
      </c>
      <c r="G36" s="40"/>
      <c r="H36" s="40"/>
      <c r="I36" s="178" t="s">
        <v>45</v>
      </c>
      <c r="J36" s="178" t="s">
        <v>47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3"/>
      <c r="C37" s="40"/>
      <c r="D37" s="179" t="s">
        <v>48</v>
      </c>
      <c r="E37" s="165" t="s">
        <v>49</v>
      </c>
      <c r="F37" s="180">
        <f>ROUND((SUM(BE114:BE121)+SUM(BE143:BE190)),2)</f>
        <v>0</v>
      </c>
      <c r="G37" s="40"/>
      <c r="H37" s="40"/>
      <c r="I37" s="181">
        <v>0.21</v>
      </c>
      <c r="J37" s="180">
        <f>ROUND(((SUM(BE114:BE121)+SUM(BE143:BE190))*I37),2)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3"/>
      <c r="C38" s="40"/>
      <c r="D38" s="40"/>
      <c r="E38" s="165" t="s">
        <v>50</v>
      </c>
      <c r="F38" s="180">
        <f>ROUND((SUM(BF114:BF121)+SUM(BF143:BF190)),2)</f>
        <v>0</v>
      </c>
      <c r="G38" s="40"/>
      <c r="H38" s="40"/>
      <c r="I38" s="181">
        <v>0.15</v>
      </c>
      <c r="J38" s="180">
        <f>ROUND(((SUM(BF114:BF121)+SUM(BF143:BF190))*I38),2)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5" t="s">
        <v>51</v>
      </c>
      <c r="F39" s="180">
        <f>ROUND((SUM(BG114:BG121)+SUM(BG143:BG190)),2)</f>
        <v>0</v>
      </c>
      <c r="G39" s="40"/>
      <c r="H39" s="40"/>
      <c r="I39" s="181">
        <v>0.21</v>
      </c>
      <c r="J39" s="180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3"/>
      <c r="C40" s="40"/>
      <c r="D40" s="40"/>
      <c r="E40" s="165" t="s">
        <v>52</v>
      </c>
      <c r="F40" s="180">
        <f>ROUND((SUM(BH114:BH121)+SUM(BH143:BH190)),2)</f>
        <v>0</v>
      </c>
      <c r="G40" s="40"/>
      <c r="H40" s="40"/>
      <c r="I40" s="181">
        <v>0.15</v>
      </c>
      <c r="J40" s="180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3"/>
      <c r="C41" s="40"/>
      <c r="D41" s="40"/>
      <c r="E41" s="165" t="s">
        <v>53</v>
      </c>
      <c r="F41" s="180">
        <f>ROUND((SUM(BI114:BI121)+SUM(BI143:BI190)),2)</f>
        <v>0</v>
      </c>
      <c r="G41" s="40"/>
      <c r="H41" s="40"/>
      <c r="I41" s="181">
        <v>0</v>
      </c>
      <c r="J41" s="180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3"/>
      <c r="C43" s="182"/>
      <c r="D43" s="183" t="s">
        <v>54</v>
      </c>
      <c r="E43" s="184"/>
      <c r="F43" s="184"/>
      <c r="G43" s="185" t="s">
        <v>55</v>
      </c>
      <c r="H43" s="186" t="s">
        <v>56</v>
      </c>
      <c r="I43" s="184"/>
      <c r="J43" s="187">
        <f>SUM(J34:J41)</f>
        <v>0</v>
      </c>
      <c r="K43" s="188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9" t="s">
        <v>57</v>
      </c>
      <c r="E50" s="190"/>
      <c r="F50" s="190"/>
      <c r="G50" s="189" t="s">
        <v>58</v>
      </c>
      <c r="H50" s="190"/>
      <c r="I50" s="190"/>
      <c r="J50" s="190"/>
      <c r="K50" s="190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59</v>
      </c>
      <c r="E61" s="192"/>
      <c r="F61" s="193" t="s">
        <v>60</v>
      </c>
      <c r="G61" s="191" t="s">
        <v>59</v>
      </c>
      <c r="H61" s="192"/>
      <c r="I61" s="192"/>
      <c r="J61" s="194" t="s">
        <v>60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9" t="s">
        <v>61</v>
      </c>
      <c r="E65" s="195"/>
      <c r="F65" s="195"/>
      <c r="G65" s="189" t="s">
        <v>62</v>
      </c>
      <c r="H65" s="195"/>
      <c r="I65" s="195"/>
      <c r="J65" s="195"/>
      <c r="K65" s="195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59</v>
      </c>
      <c r="E76" s="192"/>
      <c r="F76" s="193" t="s">
        <v>60</v>
      </c>
      <c r="G76" s="191" t="s">
        <v>59</v>
      </c>
      <c r="H76" s="192"/>
      <c r="I76" s="192"/>
      <c r="J76" s="194" t="s">
        <v>60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132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200" t="str">
        <f>E7</f>
        <v>Energetické úspory objekt ZŠ Orlí v Liberci, č.p.140 - REVIZE R1 - 01/2023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1"/>
      <c r="C86" s="32" t="s">
        <v>127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40"/>
      <c r="B87" s="41"/>
      <c r="C87" s="42"/>
      <c r="D87" s="42"/>
      <c r="E87" s="200" t="s">
        <v>128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2" t="s">
        <v>129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8" t="str">
        <f>E11</f>
        <v>VZT - Vzduchotechnika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2" t="s">
        <v>22</v>
      </c>
      <c r="D91" s="42"/>
      <c r="E91" s="42"/>
      <c r="F91" s="27" t="str">
        <f>F14</f>
        <v xml:space="preserve"> </v>
      </c>
      <c r="G91" s="42"/>
      <c r="H91" s="42"/>
      <c r="I91" s="32" t="s">
        <v>24</v>
      </c>
      <c r="J91" s="81" t="str">
        <f>IF(J14="","",J14)</f>
        <v>26.1.2023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2" t="s">
        <v>26</v>
      </c>
      <c r="D93" s="42"/>
      <c r="E93" s="42"/>
      <c r="F93" s="27" t="str">
        <f>E17</f>
        <v>Statutární město Liberec, Nám. Dr.E.Beneše 1,46059</v>
      </c>
      <c r="G93" s="42"/>
      <c r="H93" s="42"/>
      <c r="I93" s="32" t="s">
        <v>34</v>
      </c>
      <c r="J93" s="36" t="str">
        <f>E23</f>
        <v>FS Vision, s.r.o., Liberec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2" t="s">
        <v>32</v>
      </c>
      <c r="D94" s="42"/>
      <c r="E94" s="42"/>
      <c r="F94" s="27" t="str">
        <f>IF(E20="","",E20)</f>
        <v>Vyplň údaj</v>
      </c>
      <c r="G94" s="42"/>
      <c r="H94" s="42"/>
      <c r="I94" s="32" t="s">
        <v>38</v>
      </c>
      <c r="J94" s="36" t="str">
        <f>E26</f>
        <v>Ing.Jaroslav Šíma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9.25" customHeight="1">
      <c r="A96" s="40"/>
      <c r="B96" s="41"/>
      <c r="C96" s="201" t="s">
        <v>133</v>
      </c>
      <c r="D96" s="159"/>
      <c r="E96" s="159"/>
      <c r="F96" s="159"/>
      <c r="G96" s="159"/>
      <c r="H96" s="159"/>
      <c r="I96" s="159"/>
      <c r="J96" s="202" t="s">
        <v>134</v>
      </c>
      <c r="K96" s="159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47" s="2" customFormat="1" ht="22.8" customHeight="1">
      <c r="A98" s="40"/>
      <c r="B98" s="41"/>
      <c r="C98" s="203" t="s">
        <v>135</v>
      </c>
      <c r="D98" s="42"/>
      <c r="E98" s="42"/>
      <c r="F98" s="42"/>
      <c r="G98" s="42"/>
      <c r="H98" s="42"/>
      <c r="I98" s="42"/>
      <c r="J98" s="112">
        <f>J143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7" t="s">
        <v>136</v>
      </c>
    </row>
    <row r="99" spans="1:31" s="9" customFormat="1" ht="24.95" customHeight="1">
      <c r="A99" s="9"/>
      <c r="B99" s="204"/>
      <c r="C99" s="205"/>
      <c r="D99" s="206" t="s">
        <v>1385</v>
      </c>
      <c r="E99" s="207"/>
      <c r="F99" s="207"/>
      <c r="G99" s="207"/>
      <c r="H99" s="207"/>
      <c r="I99" s="207"/>
      <c r="J99" s="208">
        <f>J144</f>
        <v>0</v>
      </c>
      <c r="K99" s="205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5"/>
      <c r="D100" s="211" t="s">
        <v>1386</v>
      </c>
      <c r="E100" s="212"/>
      <c r="F100" s="212"/>
      <c r="G100" s="212"/>
      <c r="H100" s="212"/>
      <c r="I100" s="212"/>
      <c r="J100" s="213">
        <f>J145</f>
        <v>0</v>
      </c>
      <c r="K100" s="135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5"/>
      <c r="D101" s="211" t="s">
        <v>1387</v>
      </c>
      <c r="E101" s="212"/>
      <c r="F101" s="212"/>
      <c r="G101" s="212"/>
      <c r="H101" s="212"/>
      <c r="I101" s="212"/>
      <c r="J101" s="213">
        <f>J149</f>
        <v>0</v>
      </c>
      <c r="K101" s="135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5"/>
      <c r="D102" s="211" t="s">
        <v>1388</v>
      </c>
      <c r="E102" s="212"/>
      <c r="F102" s="212"/>
      <c r="G102" s="212"/>
      <c r="H102" s="212"/>
      <c r="I102" s="212"/>
      <c r="J102" s="213">
        <f>J150</f>
        <v>0</v>
      </c>
      <c r="K102" s="135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5"/>
      <c r="D103" s="211" t="s">
        <v>1389</v>
      </c>
      <c r="E103" s="212"/>
      <c r="F103" s="212"/>
      <c r="G103" s="212"/>
      <c r="H103" s="212"/>
      <c r="I103" s="212"/>
      <c r="J103" s="213">
        <f>J156</f>
        <v>0</v>
      </c>
      <c r="K103" s="135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5"/>
      <c r="D104" s="211" t="s">
        <v>1390</v>
      </c>
      <c r="E104" s="212"/>
      <c r="F104" s="212"/>
      <c r="G104" s="212"/>
      <c r="H104" s="212"/>
      <c r="I104" s="212"/>
      <c r="J104" s="213">
        <f>J161</f>
        <v>0</v>
      </c>
      <c r="K104" s="135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5"/>
      <c r="D105" s="211" t="s">
        <v>1391</v>
      </c>
      <c r="E105" s="212"/>
      <c r="F105" s="212"/>
      <c r="G105" s="212"/>
      <c r="H105" s="212"/>
      <c r="I105" s="212"/>
      <c r="J105" s="213">
        <f>J163</f>
        <v>0</v>
      </c>
      <c r="K105" s="135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5"/>
      <c r="D106" s="211" t="s">
        <v>1392</v>
      </c>
      <c r="E106" s="212"/>
      <c r="F106" s="212"/>
      <c r="G106" s="212"/>
      <c r="H106" s="212"/>
      <c r="I106" s="212"/>
      <c r="J106" s="213">
        <f>J168</f>
        <v>0</v>
      </c>
      <c r="K106" s="135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5"/>
      <c r="D107" s="211" t="s">
        <v>1393</v>
      </c>
      <c r="E107" s="212"/>
      <c r="F107" s="212"/>
      <c r="G107" s="212"/>
      <c r="H107" s="212"/>
      <c r="I107" s="212"/>
      <c r="J107" s="213">
        <f>J172</f>
        <v>0</v>
      </c>
      <c r="K107" s="135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5"/>
      <c r="D108" s="211" t="s">
        <v>1394</v>
      </c>
      <c r="E108" s="212"/>
      <c r="F108" s="212"/>
      <c r="G108" s="212"/>
      <c r="H108" s="212"/>
      <c r="I108" s="212"/>
      <c r="J108" s="213">
        <f>J175</f>
        <v>0</v>
      </c>
      <c r="K108" s="135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5"/>
      <c r="D109" s="211" t="s">
        <v>1395</v>
      </c>
      <c r="E109" s="212"/>
      <c r="F109" s="212"/>
      <c r="G109" s="212"/>
      <c r="H109" s="212"/>
      <c r="I109" s="212"/>
      <c r="J109" s="213">
        <f>J177</f>
        <v>0</v>
      </c>
      <c r="K109" s="135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5"/>
      <c r="D110" s="211" t="s">
        <v>1396</v>
      </c>
      <c r="E110" s="212"/>
      <c r="F110" s="212"/>
      <c r="G110" s="212"/>
      <c r="H110" s="212"/>
      <c r="I110" s="212"/>
      <c r="J110" s="213">
        <f>J179</f>
        <v>0</v>
      </c>
      <c r="K110" s="135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5"/>
      <c r="D111" s="211" t="s">
        <v>1397</v>
      </c>
      <c r="E111" s="212"/>
      <c r="F111" s="212"/>
      <c r="G111" s="212"/>
      <c r="H111" s="212"/>
      <c r="I111" s="212"/>
      <c r="J111" s="213">
        <f>J182</f>
        <v>0</v>
      </c>
      <c r="K111" s="135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9.25" customHeight="1">
      <c r="A114" s="40"/>
      <c r="B114" s="41"/>
      <c r="C114" s="203" t="s">
        <v>161</v>
      </c>
      <c r="D114" s="42"/>
      <c r="E114" s="42"/>
      <c r="F114" s="42"/>
      <c r="G114" s="42"/>
      <c r="H114" s="42"/>
      <c r="I114" s="42"/>
      <c r="J114" s="215">
        <f>ROUND(J115+J116+J117+J118+J119+J120,2)</f>
        <v>0</v>
      </c>
      <c r="K114" s="42"/>
      <c r="L114" s="65"/>
      <c r="N114" s="216" t="s">
        <v>48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65" s="2" customFormat="1" ht="18" customHeight="1">
      <c r="A115" s="40"/>
      <c r="B115" s="41"/>
      <c r="C115" s="42"/>
      <c r="D115" s="155" t="s">
        <v>162</v>
      </c>
      <c r="E115" s="150"/>
      <c r="F115" s="150"/>
      <c r="G115" s="42"/>
      <c r="H115" s="42"/>
      <c r="I115" s="42"/>
      <c r="J115" s="151">
        <v>0</v>
      </c>
      <c r="K115" s="42"/>
      <c r="L115" s="217"/>
      <c r="M115" s="218"/>
      <c r="N115" s="219" t="s">
        <v>50</v>
      </c>
      <c r="O115" s="218"/>
      <c r="P115" s="218"/>
      <c r="Q115" s="218"/>
      <c r="R115" s="218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21" t="s">
        <v>163</v>
      </c>
      <c r="AZ115" s="218"/>
      <c r="BA115" s="218"/>
      <c r="BB115" s="218"/>
      <c r="BC115" s="218"/>
      <c r="BD115" s="218"/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21" t="s">
        <v>93</v>
      </c>
      <c r="BK115" s="218"/>
      <c r="BL115" s="218"/>
      <c r="BM115" s="218"/>
    </row>
    <row r="116" spans="1:65" s="2" customFormat="1" ht="18" customHeight="1">
      <c r="A116" s="40"/>
      <c r="B116" s="41"/>
      <c r="C116" s="42"/>
      <c r="D116" s="155" t="s">
        <v>164</v>
      </c>
      <c r="E116" s="150"/>
      <c r="F116" s="150"/>
      <c r="G116" s="42"/>
      <c r="H116" s="42"/>
      <c r="I116" s="42"/>
      <c r="J116" s="151">
        <v>0</v>
      </c>
      <c r="K116" s="42"/>
      <c r="L116" s="217"/>
      <c r="M116" s="218"/>
      <c r="N116" s="219" t="s">
        <v>50</v>
      </c>
      <c r="O116" s="218"/>
      <c r="P116" s="218"/>
      <c r="Q116" s="218"/>
      <c r="R116" s="218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21" t="s">
        <v>163</v>
      </c>
      <c r="AZ116" s="218"/>
      <c r="BA116" s="218"/>
      <c r="BB116" s="218"/>
      <c r="BC116" s="218"/>
      <c r="BD116" s="218"/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221" t="s">
        <v>93</v>
      </c>
      <c r="BK116" s="218"/>
      <c r="BL116" s="218"/>
      <c r="BM116" s="218"/>
    </row>
    <row r="117" spans="1:65" s="2" customFormat="1" ht="18" customHeight="1">
      <c r="A117" s="40"/>
      <c r="B117" s="41"/>
      <c r="C117" s="42"/>
      <c r="D117" s="155" t="s">
        <v>165</v>
      </c>
      <c r="E117" s="150"/>
      <c r="F117" s="150"/>
      <c r="G117" s="42"/>
      <c r="H117" s="42"/>
      <c r="I117" s="42"/>
      <c r="J117" s="151">
        <v>0</v>
      </c>
      <c r="K117" s="42"/>
      <c r="L117" s="217"/>
      <c r="M117" s="218"/>
      <c r="N117" s="219" t="s">
        <v>50</v>
      </c>
      <c r="O117" s="218"/>
      <c r="P117" s="218"/>
      <c r="Q117" s="218"/>
      <c r="R117" s="218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21" t="s">
        <v>163</v>
      </c>
      <c r="AZ117" s="218"/>
      <c r="BA117" s="218"/>
      <c r="BB117" s="218"/>
      <c r="BC117" s="218"/>
      <c r="BD117" s="218"/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221" t="s">
        <v>93</v>
      </c>
      <c r="BK117" s="218"/>
      <c r="BL117" s="218"/>
      <c r="BM117" s="218"/>
    </row>
    <row r="118" spans="1:65" s="2" customFormat="1" ht="18" customHeight="1">
      <c r="A118" s="40"/>
      <c r="B118" s="41"/>
      <c r="C118" s="42"/>
      <c r="D118" s="155" t="s">
        <v>166</v>
      </c>
      <c r="E118" s="150"/>
      <c r="F118" s="150"/>
      <c r="G118" s="42"/>
      <c r="H118" s="42"/>
      <c r="I118" s="42"/>
      <c r="J118" s="151">
        <v>0</v>
      </c>
      <c r="K118" s="42"/>
      <c r="L118" s="217"/>
      <c r="M118" s="218"/>
      <c r="N118" s="219" t="s">
        <v>50</v>
      </c>
      <c r="O118" s="218"/>
      <c r="P118" s="218"/>
      <c r="Q118" s="218"/>
      <c r="R118" s="218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21" t="s">
        <v>163</v>
      </c>
      <c r="AZ118" s="218"/>
      <c r="BA118" s="218"/>
      <c r="BB118" s="218"/>
      <c r="BC118" s="218"/>
      <c r="BD118" s="218"/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221" t="s">
        <v>93</v>
      </c>
      <c r="BK118" s="218"/>
      <c r="BL118" s="218"/>
      <c r="BM118" s="218"/>
    </row>
    <row r="119" spans="1:65" s="2" customFormat="1" ht="18" customHeight="1">
      <c r="A119" s="40"/>
      <c r="B119" s="41"/>
      <c r="C119" s="42"/>
      <c r="D119" s="155" t="s">
        <v>167</v>
      </c>
      <c r="E119" s="150"/>
      <c r="F119" s="150"/>
      <c r="G119" s="42"/>
      <c r="H119" s="42"/>
      <c r="I119" s="42"/>
      <c r="J119" s="151">
        <v>0</v>
      </c>
      <c r="K119" s="42"/>
      <c r="L119" s="217"/>
      <c r="M119" s="218"/>
      <c r="N119" s="219" t="s">
        <v>50</v>
      </c>
      <c r="O119" s="218"/>
      <c r="P119" s="218"/>
      <c r="Q119" s="218"/>
      <c r="R119" s="218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21" t="s">
        <v>163</v>
      </c>
      <c r="AZ119" s="218"/>
      <c r="BA119" s="218"/>
      <c r="BB119" s="218"/>
      <c r="BC119" s="218"/>
      <c r="BD119" s="218"/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221" t="s">
        <v>93</v>
      </c>
      <c r="BK119" s="218"/>
      <c r="BL119" s="218"/>
      <c r="BM119" s="218"/>
    </row>
    <row r="120" spans="1:65" s="2" customFormat="1" ht="18" customHeight="1">
      <c r="A120" s="40"/>
      <c r="B120" s="41"/>
      <c r="C120" s="42"/>
      <c r="D120" s="150" t="s">
        <v>168</v>
      </c>
      <c r="E120" s="42"/>
      <c r="F120" s="42"/>
      <c r="G120" s="42"/>
      <c r="H120" s="42"/>
      <c r="I120" s="42"/>
      <c r="J120" s="151">
        <f>ROUND(J32*T120,2)</f>
        <v>0</v>
      </c>
      <c r="K120" s="42"/>
      <c r="L120" s="217"/>
      <c r="M120" s="218"/>
      <c r="N120" s="219" t="s">
        <v>50</v>
      </c>
      <c r="O120" s="218"/>
      <c r="P120" s="218"/>
      <c r="Q120" s="218"/>
      <c r="R120" s="218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21" t="s">
        <v>169</v>
      </c>
      <c r="AZ120" s="218"/>
      <c r="BA120" s="218"/>
      <c r="BB120" s="218"/>
      <c r="BC120" s="218"/>
      <c r="BD120" s="218"/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221" t="s">
        <v>93</v>
      </c>
      <c r="BK120" s="218"/>
      <c r="BL120" s="218"/>
      <c r="BM120" s="218"/>
    </row>
    <row r="121" spans="1:31" s="2" customFormat="1" ht="12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9.25" customHeight="1">
      <c r="A122" s="40"/>
      <c r="B122" s="41"/>
      <c r="C122" s="158" t="s">
        <v>125</v>
      </c>
      <c r="D122" s="159"/>
      <c r="E122" s="159"/>
      <c r="F122" s="159"/>
      <c r="G122" s="159"/>
      <c r="H122" s="159"/>
      <c r="I122" s="159"/>
      <c r="J122" s="160">
        <f>ROUND(J98+J114,2)</f>
        <v>0</v>
      </c>
      <c r="K122" s="159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7" spans="1:31" s="2" customFormat="1" ht="6.95" customHeight="1">
      <c r="A127" s="40"/>
      <c r="B127" s="70"/>
      <c r="C127" s="71"/>
      <c r="D127" s="71"/>
      <c r="E127" s="71"/>
      <c r="F127" s="71"/>
      <c r="G127" s="71"/>
      <c r="H127" s="71"/>
      <c r="I127" s="71"/>
      <c r="J127" s="71"/>
      <c r="K127" s="71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24.95" customHeight="1">
      <c r="A128" s="40"/>
      <c r="B128" s="41"/>
      <c r="C128" s="23" t="s">
        <v>170</v>
      </c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2" customHeight="1">
      <c r="A130" s="40"/>
      <c r="B130" s="41"/>
      <c r="C130" s="32" t="s">
        <v>16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26.25" customHeight="1">
      <c r="A131" s="40"/>
      <c r="B131" s="41"/>
      <c r="C131" s="42"/>
      <c r="D131" s="42"/>
      <c r="E131" s="200" t="str">
        <f>E7</f>
        <v>Energetické úspory objekt ZŠ Orlí v Liberci, č.p.140 - REVIZE R1 - 01/2023</v>
      </c>
      <c r="F131" s="32"/>
      <c r="G131" s="32"/>
      <c r="H131" s="3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2:12" s="1" customFormat="1" ht="12" customHeight="1">
      <c r="B132" s="21"/>
      <c r="C132" s="32" t="s">
        <v>127</v>
      </c>
      <c r="D132" s="22"/>
      <c r="E132" s="22"/>
      <c r="F132" s="22"/>
      <c r="G132" s="22"/>
      <c r="H132" s="22"/>
      <c r="I132" s="22"/>
      <c r="J132" s="22"/>
      <c r="K132" s="22"/>
      <c r="L132" s="20"/>
    </row>
    <row r="133" spans="1:31" s="2" customFormat="1" ht="16.5" customHeight="1">
      <c r="A133" s="40"/>
      <c r="B133" s="41"/>
      <c r="C133" s="42"/>
      <c r="D133" s="42"/>
      <c r="E133" s="200" t="s">
        <v>128</v>
      </c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2" t="s">
        <v>129</v>
      </c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6.5" customHeight="1">
      <c r="A135" s="40"/>
      <c r="B135" s="41"/>
      <c r="C135" s="42"/>
      <c r="D135" s="42"/>
      <c r="E135" s="78" t="str">
        <f>E11</f>
        <v>VZT - Vzduchotechnika</v>
      </c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2" t="s">
        <v>22</v>
      </c>
      <c r="D137" s="42"/>
      <c r="E137" s="42"/>
      <c r="F137" s="27" t="str">
        <f>F14</f>
        <v xml:space="preserve"> </v>
      </c>
      <c r="G137" s="42"/>
      <c r="H137" s="42"/>
      <c r="I137" s="32" t="s">
        <v>24</v>
      </c>
      <c r="J137" s="81" t="str">
        <f>IF(J14="","",J14)</f>
        <v>26.1.2023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25.65" customHeight="1">
      <c r="A139" s="40"/>
      <c r="B139" s="41"/>
      <c r="C139" s="32" t="s">
        <v>26</v>
      </c>
      <c r="D139" s="42"/>
      <c r="E139" s="42"/>
      <c r="F139" s="27" t="str">
        <f>E17</f>
        <v>Statutární město Liberec, Nám. Dr.E.Beneše 1,46059</v>
      </c>
      <c r="G139" s="42"/>
      <c r="H139" s="42"/>
      <c r="I139" s="32" t="s">
        <v>34</v>
      </c>
      <c r="J139" s="36" t="str">
        <f>E23</f>
        <v>FS Vision, s.r.o., Liberec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15.15" customHeight="1">
      <c r="A140" s="40"/>
      <c r="B140" s="41"/>
      <c r="C140" s="32" t="s">
        <v>32</v>
      </c>
      <c r="D140" s="42"/>
      <c r="E140" s="42"/>
      <c r="F140" s="27" t="str">
        <f>IF(E20="","",E20)</f>
        <v>Vyplň údaj</v>
      </c>
      <c r="G140" s="42"/>
      <c r="H140" s="42"/>
      <c r="I140" s="32" t="s">
        <v>38</v>
      </c>
      <c r="J140" s="36" t="str">
        <f>E26</f>
        <v>Ing.Jaroslav Šíma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0.3" customHeight="1">
      <c r="A141" s="40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11" customFormat="1" ht="29.25" customHeight="1">
      <c r="A142" s="223"/>
      <c r="B142" s="224"/>
      <c r="C142" s="225" t="s">
        <v>171</v>
      </c>
      <c r="D142" s="226" t="s">
        <v>69</v>
      </c>
      <c r="E142" s="226" t="s">
        <v>65</v>
      </c>
      <c r="F142" s="226" t="s">
        <v>66</v>
      </c>
      <c r="G142" s="226" t="s">
        <v>172</v>
      </c>
      <c r="H142" s="226" t="s">
        <v>173</v>
      </c>
      <c r="I142" s="226" t="s">
        <v>174</v>
      </c>
      <c r="J142" s="226" t="s">
        <v>134</v>
      </c>
      <c r="K142" s="227" t="s">
        <v>175</v>
      </c>
      <c r="L142" s="228"/>
      <c r="M142" s="102" t="s">
        <v>1</v>
      </c>
      <c r="N142" s="103" t="s">
        <v>48</v>
      </c>
      <c r="O142" s="103" t="s">
        <v>176</v>
      </c>
      <c r="P142" s="103" t="s">
        <v>177</v>
      </c>
      <c r="Q142" s="103" t="s">
        <v>178</v>
      </c>
      <c r="R142" s="103" t="s">
        <v>179</v>
      </c>
      <c r="S142" s="103" t="s">
        <v>180</v>
      </c>
      <c r="T142" s="104" t="s">
        <v>181</v>
      </c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</row>
    <row r="143" spans="1:63" s="2" customFormat="1" ht="22.8" customHeight="1">
      <c r="A143" s="40"/>
      <c r="B143" s="41"/>
      <c r="C143" s="109" t="s">
        <v>182</v>
      </c>
      <c r="D143" s="42"/>
      <c r="E143" s="42"/>
      <c r="F143" s="42"/>
      <c r="G143" s="42"/>
      <c r="H143" s="42"/>
      <c r="I143" s="42"/>
      <c r="J143" s="229">
        <f>BK143</f>
        <v>0</v>
      </c>
      <c r="K143" s="42"/>
      <c r="L143" s="43"/>
      <c r="M143" s="105"/>
      <c r="N143" s="230"/>
      <c r="O143" s="106"/>
      <c r="P143" s="231">
        <f>P144</f>
        <v>0</v>
      </c>
      <c r="Q143" s="106"/>
      <c r="R143" s="231">
        <f>R144</f>
        <v>0</v>
      </c>
      <c r="S143" s="106"/>
      <c r="T143" s="232">
        <f>T144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83</v>
      </c>
      <c r="AU143" s="17" t="s">
        <v>136</v>
      </c>
      <c r="BK143" s="233">
        <f>BK144</f>
        <v>0</v>
      </c>
    </row>
    <row r="144" spans="1:63" s="12" customFormat="1" ht="25.9" customHeight="1">
      <c r="A144" s="12"/>
      <c r="B144" s="234"/>
      <c r="C144" s="235"/>
      <c r="D144" s="236" t="s">
        <v>83</v>
      </c>
      <c r="E144" s="237" t="s">
        <v>1171</v>
      </c>
      <c r="F144" s="237" t="s">
        <v>1398</v>
      </c>
      <c r="G144" s="235"/>
      <c r="H144" s="235"/>
      <c r="I144" s="238"/>
      <c r="J144" s="239">
        <f>BK144</f>
        <v>0</v>
      </c>
      <c r="K144" s="235"/>
      <c r="L144" s="240"/>
      <c r="M144" s="241"/>
      <c r="N144" s="242"/>
      <c r="O144" s="242"/>
      <c r="P144" s="243">
        <f>P145+P149+P150+P156+P161+P163+P168+P172+P175+P177+P179+P182</f>
        <v>0</v>
      </c>
      <c r="Q144" s="242"/>
      <c r="R144" s="243">
        <f>R145+R149+R150+R156+R161+R163+R168+R172+R175+R177+R179+R182</f>
        <v>0</v>
      </c>
      <c r="S144" s="242"/>
      <c r="T144" s="244">
        <f>T145+T149+T150+T156+T161+T163+T168+T172+T175+T177+T179+T182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5" t="s">
        <v>91</v>
      </c>
      <c r="AT144" s="246" t="s">
        <v>83</v>
      </c>
      <c r="AU144" s="246" t="s">
        <v>84</v>
      </c>
      <c r="AY144" s="245" t="s">
        <v>185</v>
      </c>
      <c r="BK144" s="247">
        <f>BK145+BK149+BK150+BK156+BK161+BK163+BK168+BK172+BK175+BK177+BK179+BK182</f>
        <v>0</v>
      </c>
    </row>
    <row r="145" spans="1:63" s="12" customFormat="1" ht="22.8" customHeight="1">
      <c r="A145" s="12"/>
      <c r="B145" s="234"/>
      <c r="C145" s="235"/>
      <c r="D145" s="236" t="s">
        <v>83</v>
      </c>
      <c r="E145" s="248" t="s">
        <v>91</v>
      </c>
      <c r="F145" s="248" t="s">
        <v>1399</v>
      </c>
      <c r="G145" s="235"/>
      <c r="H145" s="235"/>
      <c r="I145" s="238"/>
      <c r="J145" s="249">
        <f>BK145</f>
        <v>0</v>
      </c>
      <c r="K145" s="235"/>
      <c r="L145" s="240"/>
      <c r="M145" s="241"/>
      <c r="N145" s="242"/>
      <c r="O145" s="242"/>
      <c r="P145" s="243">
        <f>SUM(P146:P148)</f>
        <v>0</v>
      </c>
      <c r="Q145" s="242"/>
      <c r="R145" s="243">
        <f>SUM(R146:R148)</f>
        <v>0</v>
      </c>
      <c r="S145" s="242"/>
      <c r="T145" s="244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5" t="s">
        <v>91</v>
      </c>
      <c r="AT145" s="246" t="s">
        <v>83</v>
      </c>
      <c r="AU145" s="246" t="s">
        <v>91</v>
      </c>
      <c r="AY145" s="245" t="s">
        <v>185</v>
      </c>
      <c r="BK145" s="247">
        <f>SUM(BK146:BK148)</f>
        <v>0</v>
      </c>
    </row>
    <row r="146" spans="1:65" s="2" customFormat="1" ht="55.5" customHeight="1">
      <c r="A146" s="40"/>
      <c r="B146" s="41"/>
      <c r="C146" s="250" t="s">
        <v>91</v>
      </c>
      <c r="D146" s="250" t="s">
        <v>187</v>
      </c>
      <c r="E146" s="251" t="s">
        <v>1400</v>
      </c>
      <c r="F146" s="252" t="s">
        <v>1401</v>
      </c>
      <c r="G146" s="253" t="s">
        <v>636</v>
      </c>
      <c r="H146" s="254">
        <v>1</v>
      </c>
      <c r="I146" s="255"/>
      <c r="J146" s="256">
        <f>ROUND(I146*H146,2)</f>
        <v>0</v>
      </c>
      <c r="K146" s="252" t="s">
        <v>1</v>
      </c>
      <c r="L146" s="43"/>
      <c r="M146" s="257" t="s">
        <v>1</v>
      </c>
      <c r="N146" s="258" t="s">
        <v>49</v>
      </c>
      <c r="O146" s="93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1" t="s">
        <v>192</v>
      </c>
      <c r="AT146" s="261" t="s">
        <v>187</v>
      </c>
      <c r="AU146" s="261" t="s">
        <v>93</v>
      </c>
      <c r="AY146" s="17" t="s">
        <v>185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91</v>
      </c>
      <c r="BK146" s="154">
        <f>ROUND(I146*H146,2)</f>
        <v>0</v>
      </c>
      <c r="BL146" s="17" t="s">
        <v>192</v>
      </c>
      <c r="BM146" s="261" t="s">
        <v>1402</v>
      </c>
    </row>
    <row r="147" spans="1:65" s="2" customFormat="1" ht="49.05" customHeight="1">
      <c r="A147" s="40"/>
      <c r="B147" s="41"/>
      <c r="C147" s="250" t="s">
        <v>93</v>
      </c>
      <c r="D147" s="250" t="s">
        <v>187</v>
      </c>
      <c r="E147" s="251" t="s">
        <v>1403</v>
      </c>
      <c r="F147" s="252" t="s">
        <v>1404</v>
      </c>
      <c r="G147" s="253" t="s">
        <v>636</v>
      </c>
      <c r="H147" s="254">
        <v>1</v>
      </c>
      <c r="I147" s="255"/>
      <c r="J147" s="256">
        <f>ROUND(I147*H147,2)</f>
        <v>0</v>
      </c>
      <c r="K147" s="252" t="s">
        <v>1</v>
      </c>
      <c r="L147" s="43"/>
      <c r="M147" s="257" t="s">
        <v>1</v>
      </c>
      <c r="N147" s="258" t="s">
        <v>49</v>
      </c>
      <c r="O147" s="93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1" t="s">
        <v>192</v>
      </c>
      <c r="AT147" s="261" t="s">
        <v>187</v>
      </c>
      <c r="AU147" s="261" t="s">
        <v>93</v>
      </c>
      <c r="AY147" s="17" t="s">
        <v>185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91</v>
      </c>
      <c r="BK147" s="154">
        <f>ROUND(I147*H147,2)</f>
        <v>0</v>
      </c>
      <c r="BL147" s="17" t="s">
        <v>192</v>
      </c>
      <c r="BM147" s="261" t="s">
        <v>1405</v>
      </c>
    </row>
    <row r="148" spans="1:65" s="2" customFormat="1" ht="49.05" customHeight="1">
      <c r="A148" s="40"/>
      <c r="B148" s="41"/>
      <c r="C148" s="250" t="s">
        <v>109</v>
      </c>
      <c r="D148" s="250" t="s">
        <v>187</v>
      </c>
      <c r="E148" s="251" t="s">
        <v>1406</v>
      </c>
      <c r="F148" s="252" t="s">
        <v>1407</v>
      </c>
      <c r="G148" s="253" t="s">
        <v>636</v>
      </c>
      <c r="H148" s="254">
        <v>1</v>
      </c>
      <c r="I148" s="255"/>
      <c r="J148" s="256">
        <f>ROUND(I148*H148,2)</f>
        <v>0</v>
      </c>
      <c r="K148" s="252" t="s">
        <v>1</v>
      </c>
      <c r="L148" s="43"/>
      <c r="M148" s="257" t="s">
        <v>1</v>
      </c>
      <c r="N148" s="258" t="s">
        <v>49</v>
      </c>
      <c r="O148" s="93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1" t="s">
        <v>192</v>
      </c>
      <c r="AT148" s="261" t="s">
        <v>187</v>
      </c>
      <c r="AU148" s="261" t="s">
        <v>93</v>
      </c>
      <c r="AY148" s="17" t="s">
        <v>185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91</v>
      </c>
      <c r="BK148" s="154">
        <f>ROUND(I148*H148,2)</f>
        <v>0</v>
      </c>
      <c r="BL148" s="17" t="s">
        <v>192</v>
      </c>
      <c r="BM148" s="261" t="s">
        <v>1408</v>
      </c>
    </row>
    <row r="149" spans="1:63" s="12" customFormat="1" ht="22.8" customHeight="1">
      <c r="A149" s="12"/>
      <c r="B149" s="234"/>
      <c r="C149" s="235"/>
      <c r="D149" s="236" t="s">
        <v>83</v>
      </c>
      <c r="E149" s="248" t="s">
        <v>93</v>
      </c>
      <c r="F149" s="248" t="s">
        <v>1409</v>
      </c>
      <c r="G149" s="235"/>
      <c r="H149" s="235"/>
      <c r="I149" s="238"/>
      <c r="J149" s="249">
        <f>BK149</f>
        <v>0</v>
      </c>
      <c r="K149" s="235"/>
      <c r="L149" s="240"/>
      <c r="M149" s="241"/>
      <c r="N149" s="242"/>
      <c r="O149" s="242"/>
      <c r="P149" s="243">
        <v>0</v>
      </c>
      <c r="Q149" s="242"/>
      <c r="R149" s="243">
        <v>0</v>
      </c>
      <c r="S149" s="242"/>
      <c r="T149" s="244"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5" t="s">
        <v>91</v>
      </c>
      <c r="AT149" s="246" t="s">
        <v>83</v>
      </c>
      <c r="AU149" s="246" t="s">
        <v>91</v>
      </c>
      <c r="AY149" s="245" t="s">
        <v>185</v>
      </c>
      <c r="BK149" s="247">
        <v>0</v>
      </c>
    </row>
    <row r="150" spans="1:63" s="12" customFormat="1" ht="22.8" customHeight="1">
      <c r="A150" s="12"/>
      <c r="B150" s="234"/>
      <c r="C150" s="235"/>
      <c r="D150" s="236" t="s">
        <v>83</v>
      </c>
      <c r="E150" s="248" t="s">
        <v>1182</v>
      </c>
      <c r="F150" s="248" t="s">
        <v>1410</v>
      </c>
      <c r="G150" s="235"/>
      <c r="H150" s="235"/>
      <c r="I150" s="238"/>
      <c r="J150" s="249">
        <f>BK150</f>
        <v>0</v>
      </c>
      <c r="K150" s="235"/>
      <c r="L150" s="240"/>
      <c r="M150" s="241"/>
      <c r="N150" s="242"/>
      <c r="O150" s="242"/>
      <c r="P150" s="243">
        <f>SUM(P151:P155)</f>
        <v>0</v>
      </c>
      <c r="Q150" s="242"/>
      <c r="R150" s="243">
        <f>SUM(R151:R155)</f>
        <v>0</v>
      </c>
      <c r="S150" s="242"/>
      <c r="T150" s="244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5" t="s">
        <v>91</v>
      </c>
      <c r="AT150" s="246" t="s">
        <v>83</v>
      </c>
      <c r="AU150" s="246" t="s">
        <v>91</v>
      </c>
      <c r="AY150" s="245" t="s">
        <v>185</v>
      </c>
      <c r="BK150" s="247">
        <f>SUM(BK151:BK155)</f>
        <v>0</v>
      </c>
    </row>
    <row r="151" spans="1:65" s="2" customFormat="1" ht="24.15" customHeight="1">
      <c r="A151" s="40"/>
      <c r="B151" s="41"/>
      <c r="C151" s="250" t="s">
        <v>192</v>
      </c>
      <c r="D151" s="250" t="s">
        <v>187</v>
      </c>
      <c r="E151" s="251" t="s">
        <v>1411</v>
      </c>
      <c r="F151" s="252" t="s">
        <v>1412</v>
      </c>
      <c r="G151" s="253" t="s">
        <v>276</v>
      </c>
      <c r="H151" s="254">
        <v>3</v>
      </c>
      <c r="I151" s="255"/>
      <c r="J151" s="256">
        <f>ROUND(I151*H151,2)</f>
        <v>0</v>
      </c>
      <c r="K151" s="252" t="s">
        <v>1</v>
      </c>
      <c r="L151" s="43"/>
      <c r="M151" s="257" t="s">
        <v>1</v>
      </c>
      <c r="N151" s="258" t="s">
        <v>49</v>
      </c>
      <c r="O151" s="93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1" t="s">
        <v>192</v>
      </c>
      <c r="AT151" s="261" t="s">
        <v>187</v>
      </c>
      <c r="AU151" s="261" t="s">
        <v>93</v>
      </c>
      <c r="AY151" s="17" t="s">
        <v>185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91</v>
      </c>
      <c r="BK151" s="154">
        <f>ROUND(I151*H151,2)</f>
        <v>0</v>
      </c>
      <c r="BL151" s="17" t="s">
        <v>192</v>
      </c>
      <c r="BM151" s="261" t="s">
        <v>1413</v>
      </c>
    </row>
    <row r="152" spans="1:65" s="2" customFormat="1" ht="24.15" customHeight="1">
      <c r="A152" s="40"/>
      <c r="B152" s="41"/>
      <c r="C152" s="250" t="s">
        <v>210</v>
      </c>
      <c r="D152" s="250" t="s">
        <v>187</v>
      </c>
      <c r="E152" s="251" t="s">
        <v>1414</v>
      </c>
      <c r="F152" s="252" t="s">
        <v>1415</v>
      </c>
      <c r="G152" s="253" t="s">
        <v>276</v>
      </c>
      <c r="H152" s="254">
        <v>18</v>
      </c>
      <c r="I152" s="255"/>
      <c r="J152" s="256">
        <f>ROUND(I152*H152,2)</f>
        <v>0</v>
      </c>
      <c r="K152" s="252" t="s">
        <v>1</v>
      </c>
      <c r="L152" s="43"/>
      <c r="M152" s="257" t="s">
        <v>1</v>
      </c>
      <c r="N152" s="258" t="s">
        <v>49</v>
      </c>
      <c r="O152" s="93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1" t="s">
        <v>192</v>
      </c>
      <c r="AT152" s="261" t="s">
        <v>187</v>
      </c>
      <c r="AU152" s="261" t="s">
        <v>93</v>
      </c>
      <c r="AY152" s="17" t="s">
        <v>185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7" t="s">
        <v>91</v>
      </c>
      <c r="BK152" s="154">
        <f>ROUND(I152*H152,2)</f>
        <v>0</v>
      </c>
      <c r="BL152" s="17" t="s">
        <v>192</v>
      </c>
      <c r="BM152" s="261" t="s">
        <v>1416</v>
      </c>
    </row>
    <row r="153" spans="1:65" s="2" customFormat="1" ht="24.15" customHeight="1">
      <c r="A153" s="40"/>
      <c r="B153" s="41"/>
      <c r="C153" s="250" t="s">
        <v>216</v>
      </c>
      <c r="D153" s="250" t="s">
        <v>187</v>
      </c>
      <c r="E153" s="251" t="s">
        <v>1417</v>
      </c>
      <c r="F153" s="252" t="s">
        <v>1418</v>
      </c>
      <c r="G153" s="253" t="s">
        <v>276</v>
      </c>
      <c r="H153" s="254">
        <v>12</v>
      </c>
      <c r="I153" s="255"/>
      <c r="J153" s="256">
        <f>ROUND(I153*H153,2)</f>
        <v>0</v>
      </c>
      <c r="K153" s="252" t="s">
        <v>1</v>
      </c>
      <c r="L153" s="43"/>
      <c r="M153" s="257" t="s">
        <v>1</v>
      </c>
      <c r="N153" s="258" t="s">
        <v>49</v>
      </c>
      <c r="O153" s="93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1" t="s">
        <v>192</v>
      </c>
      <c r="AT153" s="261" t="s">
        <v>187</v>
      </c>
      <c r="AU153" s="261" t="s">
        <v>93</v>
      </c>
      <c r="AY153" s="17" t="s">
        <v>185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91</v>
      </c>
      <c r="BK153" s="154">
        <f>ROUND(I153*H153,2)</f>
        <v>0</v>
      </c>
      <c r="BL153" s="17" t="s">
        <v>192</v>
      </c>
      <c r="BM153" s="261" t="s">
        <v>1419</v>
      </c>
    </row>
    <row r="154" spans="1:65" s="2" customFormat="1" ht="24.15" customHeight="1">
      <c r="A154" s="40"/>
      <c r="B154" s="41"/>
      <c r="C154" s="250" t="s">
        <v>222</v>
      </c>
      <c r="D154" s="250" t="s">
        <v>187</v>
      </c>
      <c r="E154" s="251" t="s">
        <v>1420</v>
      </c>
      <c r="F154" s="252" t="s">
        <v>1421</v>
      </c>
      <c r="G154" s="253" t="s">
        <v>276</v>
      </c>
      <c r="H154" s="254">
        <v>6</v>
      </c>
      <c r="I154" s="255"/>
      <c r="J154" s="256">
        <f>ROUND(I154*H154,2)</f>
        <v>0</v>
      </c>
      <c r="K154" s="252" t="s">
        <v>1</v>
      </c>
      <c r="L154" s="43"/>
      <c r="M154" s="257" t="s">
        <v>1</v>
      </c>
      <c r="N154" s="258" t="s">
        <v>49</v>
      </c>
      <c r="O154" s="93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1" t="s">
        <v>192</v>
      </c>
      <c r="AT154" s="261" t="s">
        <v>187</v>
      </c>
      <c r="AU154" s="261" t="s">
        <v>93</v>
      </c>
      <c r="AY154" s="17" t="s">
        <v>185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91</v>
      </c>
      <c r="BK154" s="154">
        <f>ROUND(I154*H154,2)</f>
        <v>0</v>
      </c>
      <c r="BL154" s="17" t="s">
        <v>192</v>
      </c>
      <c r="BM154" s="261" t="s">
        <v>1422</v>
      </c>
    </row>
    <row r="155" spans="1:65" s="2" customFormat="1" ht="24.15" customHeight="1">
      <c r="A155" s="40"/>
      <c r="B155" s="41"/>
      <c r="C155" s="250" t="s">
        <v>229</v>
      </c>
      <c r="D155" s="250" t="s">
        <v>187</v>
      </c>
      <c r="E155" s="251" t="s">
        <v>1423</v>
      </c>
      <c r="F155" s="252" t="s">
        <v>1424</v>
      </c>
      <c r="G155" s="253" t="s">
        <v>276</v>
      </c>
      <c r="H155" s="254">
        <v>2</v>
      </c>
      <c r="I155" s="255"/>
      <c r="J155" s="256">
        <f>ROUND(I155*H155,2)</f>
        <v>0</v>
      </c>
      <c r="K155" s="252" t="s">
        <v>1</v>
      </c>
      <c r="L155" s="43"/>
      <c r="M155" s="257" t="s">
        <v>1</v>
      </c>
      <c r="N155" s="258" t="s">
        <v>49</v>
      </c>
      <c r="O155" s="93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1" t="s">
        <v>192</v>
      </c>
      <c r="AT155" s="261" t="s">
        <v>187</v>
      </c>
      <c r="AU155" s="261" t="s">
        <v>93</v>
      </c>
      <c r="AY155" s="17" t="s">
        <v>185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7" t="s">
        <v>91</v>
      </c>
      <c r="BK155" s="154">
        <f>ROUND(I155*H155,2)</f>
        <v>0</v>
      </c>
      <c r="BL155" s="17" t="s">
        <v>192</v>
      </c>
      <c r="BM155" s="261" t="s">
        <v>1425</v>
      </c>
    </row>
    <row r="156" spans="1:63" s="12" customFormat="1" ht="22.8" customHeight="1">
      <c r="A156" s="12"/>
      <c r="B156" s="234"/>
      <c r="C156" s="235"/>
      <c r="D156" s="236" t="s">
        <v>83</v>
      </c>
      <c r="E156" s="248" t="s">
        <v>1205</v>
      </c>
      <c r="F156" s="248" t="s">
        <v>1426</v>
      </c>
      <c r="G156" s="235"/>
      <c r="H156" s="235"/>
      <c r="I156" s="238"/>
      <c r="J156" s="249">
        <f>BK156</f>
        <v>0</v>
      </c>
      <c r="K156" s="235"/>
      <c r="L156" s="240"/>
      <c r="M156" s="241"/>
      <c r="N156" s="242"/>
      <c r="O156" s="242"/>
      <c r="P156" s="243">
        <f>SUM(P157:P160)</f>
        <v>0</v>
      </c>
      <c r="Q156" s="242"/>
      <c r="R156" s="243">
        <f>SUM(R157:R160)</f>
        <v>0</v>
      </c>
      <c r="S156" s="242"/>
      <c r="T156" s="244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5" t="s">
        <v>91</v>
      </c>
      <c r="AT156" s="246" t="s">
        <v>83</v>
      </c>
      <c r="AU156" s="246" t="s">
        <v>91</v>
      </c>
      <c r="AY156" s="245" t="s">
        <v>185</v>
      </c>
      <c r="BK156" s="247">
        <f>SUM(BK157:BK160)</f>
        <v>0</v>
      </c>
    </row>
    <row r="157" spans="1:65" s="2" customFormat="1" ht="24.15" customHeight="1">
      <c r="A157" s="40"/>
      <c r="B157" s="41"/>
      <c r="C157" s="250" t="s">
        <v>234</v>
      </c>
      <c r="D157" s="250" t="s">
        <v>187</v>
      </c>
      <c r="E157" s="251" t="s">
        <v>1427</v>
      </c>
      <c r="F157" s="252" t="s">
        <v>1428</v>
      </c>
      <c r="G157" s="253" t="s">
        <v>636</v>
      </c>
      <c r="H157" s="254">
        <v>1</v>
      </c>
      <c r="I157" s="255"/>
      <c r="J157" s="256">
        <f>ROUND(I157*H157,2)</f>
        <v>0</v>
      </c>
      <c r="K157" s="252" t="s">
        <v>1</v>
      </c>
      <c r="L157" s="43"/>
      <c r="M157" s="257" t="s">
        <v>1</v>
      </c>
      <c r="N157" s="258" t="s">
        <v>49</v>
      </c>
      <c r="O157" s="93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1" t="s">
        <v>192</v>
      </c>
      <c r="AT157" s="261" t="s">
        <v>187</v>
      </c>
      <c r="AU157" s="261" t="s">
        <v>93</v>
      </c>
      <c r="AY157" s="17" t="s">
        <v>185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7" t="s">
        <v>91</v>
      </c>
      <c r="BK157" s="154">
        <f>ROUND(I157*H157,2)</f>
        <v>0</v>
      </c>
      <c r="BL157" s="17" t="s">
        <v>192</v>
      </c>
      <c r="BM157" s="261" t="s">
        <v>1429</v>
      </c>
    </row>
    <row r="158" spans="1:65" s="2" customFormat="1" ht="24.15" customHeight="1">
      <c r="A158" s="40"/>
      <c r="B158" s="41"/>
      <c r="C158" s="250" t="s">
        <v>241</v>
      </c>
      <c r="D158" s="250" t="s">
        <v>187</v>
      </c>
      <c r="E158" s="251" t="s">
        <v>1430</v>
      </c>
      <c r="F158" s="252" t="s">
        <v>1431</v>
      </c>
      <c r="G158" s="253" t="s">
        <v>636</v>
      </c>
      <c r="H158" s="254">
        <v>1</v>
      </c>
      <c r="I158" s="255"/>
      <c r="J158" s="256">
        <f>ROUND(I158*H158,2)</f>
        <v>0</v>
      </c>
      <c r="K158" s="252" t="s">
        <v>1</v>
      </c>
      <c r="L158" s="43"/>
      <c r="M158" s="257" t="s">
        <v>1</v>
      </c>
      <c r="N158" s="258" t="s">
        <v>49</v>
      </c>
      <c r="O158" s="93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1" t="s">
        <v>192</v>
      </c>
      <c r="AT158" s="261" t="s">
        <v>187</v>
      </c>
      <c r="AU158" s="261" t="s">
        <v>93</v>
      </c>
      <c r="AY158" s="17" t="s">
        <v>185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7" t="s">
        <v>91</v>
      </c>
      <c r="BK158" s="154">
        <f>ROUND(I158*H158,2)</f>
        <v>0</v>
      </c>
      <c r="BL158" s="17" t="s">
        <v>192</v>
      </c>
      <c r="BM158" s="261" t="s">
        <v>1432</v>
      </c>
    </row>
    <row r="159" spans="1:65" s="2" customFormat="1" ht="37.8" customHeight="1">
      <c r="A159" s="40"/>
      <c r="B159" s="41"/>
      <c r="C159" s="250" t="s">
        <v>249</v>
      </c>
      <c r="D159" s="250" t="s">
        <v>187</v>
      </c>
      <c r="E159" s="251" t="s">
        <v>1433</v>
      </c>
      <c r="F159" s="252" t="s">
        <v>1434</v>
      </c>
      <c r="G159" s="253" t="s">
        <v>636</v>
      </c>
      <c r="H159" s="254">
        <v>1</v>
      </c>
      <c r="I159" s="255"/>
      <c r="J159" s="256">
        <f>ROUND(I159*H159,2)</f>
        <v>0</v>
      </c>
      <c r="K159" s="252" t="s">
        <v>1</v>
      </c>
      <c r="L159" s="43"/>
      <c r="M159" s="257" t="s">
        <v>1</v>
      </c>
      <c r="N159" s="258" t="s">
        <v>49</v>
      </c>
      <c r="O159" s="93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1" t="s">
        <v>192</v>
      </c>
      <c r="AT159" s="261" t="s">
        <v>187</v>
      </c>
      <c r="AU159" s="261" t="s">
        <v>93</v>
      </c>
      <c r="AY159" s="17" t="s">
        <v>185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7" t="s">
        <v>91</v>
      </c>
      <c r="BK159" s="154">
        <f>ROUND(I159*H159,2)</f>
        <v>0</v>
      </c>
      <c r="BL159" s="17" t="s">
        <v>192</v>
      </c>
      <c r="BM159" s="261" t="s">
        <v>1435</v>
      </c>
    </row>
    <row r="160" spans="1:65" s="2" customFormat="1" ht="37.8" customHeight="1">
      <c r="A160" s="40"/>
      <c r="B160" s="41"/>
      <c r="C160" s="250" t="s">
        <v>253</v>
      </c>
      <c r="D160" s="250" t="s">
        <v>187</v>
      </c>
      <c r="E160" s="251" t="s">
        <v>1436</v>
      </c>
      <c r="F160" s="252" t="s">
        <v>1437</v>
      </c>
      <c r="G160" s="253" t="s">
        <v>636</v>
      </c>
      <c r="H160" s="254">
        <v>2</v>
      </c>
      <c r="I160" s="255"/>
      <c r="J160" s="256">
        <f>ROUND(I160*H160,2)</f>
        <v>0</v>
      </c>
      <c r="K160" s="252" t="s">
        <v>1</v>
      </c>
      <c r="L160" s="43"/>
      <c r="M160" s="257" t="s">
        <v>1</v>
      </c>
      <c r="N160" s="258" t="s">
        <v>49</v>
      </c>
      <c r="O160" s="93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1" t="s">
        <v>192</v>
      </c>
      <c r="AT160" s="261" t="s">
        <v>187</v>
      </c>
      <c r="AU160" s="261" t="s">
        <v>93</v>
      </c>
      <c r="AY160" s="17" t="s">
        <v>185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91</v>
      </c>
      <c r="BK160" s="154">
        <f>ROUND(I160*H160,2)</f>
        <v>0</v>
      </c>
      <c r="BL160" s="17" t="s">
        <v>192</v>
      </c>
      <c r="BM160" s="261" t="s">
        <v>1438</v>
      </c>
    </row>
    <row r="161" spans="1:63" s="12" customFormat="1" ht="22.8" customHeight="1">
      <c r="A161" s="12"/>
      <c r="B161" s="234"/>
      <c r="C161" s="235"/>
      <c r="D161" s="236" t="s">
        <v>83</v>
      </c>
      <c r="E161" s="248" t="s">
        <v>1254</v>
      </c>
      <c r="F161" s="248" t="s">
        <v>1439</v>
      </c>
      <c r="G161" s="235"/>
      <c r="H161" s="235"/>
      <c r="I161" s="238"/>
      <c r="J161" s="249">
        <f>BK161</f>
        <v>0</v>
      </c>
      <c r="K161" s="235"/>
      <c r="L161" s="240"/>
      <c r="M161" s="241"/>
      <c r="N161" s="242"/>
      <c r="O161" s="242"/>
      <c r="P161" s="243">
        <f>P162</f>
        <v>0</v>
      </c>
      <c r="Q161" s="242"/>
      <c r="R161" s="243">
        <f>R162</f>
        <v>0</v>
      </c>
      <c r="S161" s="242"/>
      <c r="T161" s="24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5" t="s">
        <v>91</v>
      </c>
      <c r="AT161" s="246" t="s">
        <v>83</v>
      </c>
      <c r="AU161" s="246" t="s">
        <v>91</v>
      </c>
      <c r="AY161" s="245" t="s">
        <v>185</v>
      </c>
      <c r="BK161" s="247">
        <f>BK162</f>
        <v>0</v>
      </c>
    </row>
    <row r="162" spans="1:65" s="2" customFormat="1" ht="37.8" customHeight="1">
      <c r="A162" s="40"/>
      <c r="B162" s="41"/>
      <c r="C162" s="250" t="s">
        <v>257</v>
      </c>
      <c r="D162" s="250" t="s">
        <v>187</v>
      </c>
      <c r="E162" s="251" t="s">
        <v>1440</v>
      </c>
      <c r="F162" s="252" t="s">
        <v>1441</v>
      </c>
      <c r="G162" s="253" t="s">
        <v>636</v>
      </c>
      <c r="H162" s="254">
        <v>2</v>
      </c>
      <c r="I162" s="255"/>
      <c r="J162" s="256">
        <f>ROUND(I162*H162,2)</f>
        <v>0</v>
      </c>
      <c r="K162" s="252" t="s">
        <v>1</v>
      </c>
      <c r="L162" s="43"/>
      <c r="M162" s="257" t="s">
        <v>1</v>
      </c>
      <c r="N162" s="258" t="s">
        <v>49</v>
      </c>
      <c r="O162" s="93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1" t="s">
        <v>192</v>
      </c>
      <c r="AT162" s="261" t="s">
        <v>187</v>
      </c>
      <c r="AU162" s="261" t="s">
        <v>93</v>
      </c>
      <c r="AY162" s="17" t="s">
        <v>185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91</v>
      </c>
      <c r="BK162" s="154">
        <f>ROUND(I162*H162,2)</f>
        <v>0</v>
      </c>
      <c r="BL162" s="17" t="s">
        <v>192</v>
      </c>
      <c r="BM162" s="261" t="s">
        <v>1442</v>
      </c>
    </row>
    <row r="163" spans="1:63" s="12" customFormat="1" ht="22.8" customHeight="1">
      <c r="A163" s="12"/>
      <c r="B163" s="234"/>
      <c r="C163" s="235"/>
      <c r="D163" s="236" t="s">
        <v>83</v>
      </c>
      <c r="E163" s="248" t="s">
        <v>1298</v>
      </c>
      <c r="F163" s="248" t="s">
        <v>1443</v>
      </c>
      <c r="G163" s="235"/>
      <c r="H163" s="235"/>
      <c r="I163" s="238"/>
      <c r="J163" s="249">
        <f>BK163</f>
        <v>0</v>
      </c>
      <c r="K163" s="235"/>
      <c r="L163" s="240"/>
      <c r="M163" s="241"/>
      <c r="N163" s="242"/>
      <c r="O163" s="242"/>
      <c r="P163" s="243">
        <f>SUM(P164:P167)</f>
        <v>0</v>
      </c>
      <c r="Q163" s="242"/>
      <c r="R163" s="243">
        <f>SUM(R164:R167)</f>
        <v>0</v>
      </c>
      <c r="S163" s="242"/>
      <c r="T163" s="244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5" t="s">
        <v>91</v>
      </c>
      <c r="AT163" s="246" t="s">
        <v>83</v>
      </c>
      <c r="AU163" s="246" t="s">
        <v>91</v>
      </c>
      <c r="AY163" s="245" t="s">
        <v>185</v>
      </c>
      <c r="BK163" s="247">
        <f>SUM(BK164:BK167)</f>
        <v>0</v>
      </c>
    </row>
    <row r="164" spans="1:65" s="2" customFormat="1" ht="49.05" customHeight="1">
      <c r="A164" s="40"/>
      <c r="B164" s="41"/>
      <c r="C164" s="250" t="s">
        <v>261</v>
      </c>
      <c r="D164" s="250" t="s">
        <v>187</v>
      </c>
      <c r="E164" s="251" t="s">
        <v>1444</v>
      </c>
      <c r="F164" s="252" t="s">
        <v>1445</v>
      </c>
      <c r="G164" s="253" t="s">
        <v>636</v>
      </c>
      <c r="H164" s="254">
        <v>3</v>
      </c>
      <c r="I164" s="255"/>
      <c r="J164" s="256">
        <f>ROUND(I164*H164,2)</f>
        <v>0</v>
      </c>
      <c r="K164" s="252" t="s">
        <v>1</v>
      </c>
      <c r="L164" s="43"/>
      <c r="M164" s="257" t="s">
        <v>1</v>
      </c>
      <c r="N164" s="258" t="s">
        <v>49</v>
      </c>
      <c r="O164" s="93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61" t="s">
        <v>192</v>
      </c>
      <c r="AT164" s="261" t="s">
        <v>187</v>
      </c>
      <c r="AU164" s="261" t="s">
        <v>93</v>
      </c>
      <c r="AY164" s="17" t="s">
        <v>185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91</v>
      </c>
      <c r="BK164" s="154">
        <f>ROUND(I164*H164,2)</f>
        <v>0</v>
      </c>
      <c r="BL164" s="17" t="s">
        <v>192</v>
      </c>
      <c r="BM164" s="261" t="s">
        <v>1446</v>
      </c>
    </row>
    <row r="165" spans="1:65" s="2" customFormat="1" ht="49.05" customHeight="1">
      <c r="A165" s="40"/>
      <c r="B165" s="41"/>
      <c r="C165" s="250" t="s">
        <v>8</v>
      </c>
      <c r="D165" s="250" t="s">
        <v>187</v>
      </c>
      <c r="E165" s="251" t="s">
        <v>1447</v>
      </c>
      <c r="F165" s="252" t="s">
        <v>1448</v>
      </c>
      <c r="G165" s="253" t="s">
        <v>636</v>
      </c>
      <c r="H165" s="254">
        <v>3</v>
      </c>
      <c r="I165" s="255"/>
      <c r="J165" s="256">
        <f>ROUND(I165*H165,2)</f>
        <v>0</v>
      </c>
      <c r="K165" s="252" t="s">
        <v>1</v>
      </c>
      <c r="L165" s="43"/>
      <c r="M165" s="257" t="s">
        <v>1</v>
      </c>
      <c r="N165" s="258" t="s">
        <v>49</v>
      </c>
      <c r="O165" s="93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1" t="s">
        <v>192</v>
      </c>
      <c r="AT165" s="261" t="s">
        <v>187</v>
      </c>
      <c r="AU165" s="261" t="s">
        <v>93</v>
      </c>
      <c r="AY165" s="17" t="s">
        <v>185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7" t="s">
        <v>91</v>
      </c>
      <c r="BK165" s="154">
        <f>ROUND(I165*H165,2)</f>
        <v>0</v>
      </c>
      <c r="BL165" s="17" t="s">
        <v>192</v>
      </c>
      <c r="BM165" s="261" t="s">
        <v>1449</v>
      </c>
    </row>
    <row r="166" spans="1:65" s="2" customFormat="1" ht="33" customHeight="1">
      <c r="A166" s="40"/>
      <c r="B166" s="41"/>
      <c r="C166" s="250" t="s">
        <v>268</v>
      </c>
      <c r="D166" s="250" t="s">
        <v>187</v>
      </c>
      <c r="E166" s="251" t="s">
        <v>1450</v>
      </c>
      <c r="F166" s="252" t="s">
        <v>1451</v>
      </c>
      <c r="G166" s="253" t="s">
        <v>636</v>
      </c>
      <c r="H166" s="254">
        <v>3</v>
      </c>
      <c r="I166" s="255"/>
      <c r="J166" s="256">
        <f>ROUND(I166*H166,2)</f>
        <v>0</v>
      </c>
      <c r="K166" s="252" t="s">
        <v>1</v>
      </c>
      <c r="L166" s="43"/>
      <c r="M166" s="257" t="s">
        <v>1</v>
      </c>
      <c r="N166" s="258" t="s">
        <v>49</v>
      </c>
      <c r="O166" s="93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1" t="s">
        <v>192</v>
      </c>
      <c r="AT166" s="261" t="s">
        <v>187</v>
      </c>
      <c r="AU166" s="261" t="s">
        <v>93</v>
      </c>
      <c r="AY166" s="17" t="s">
        <v>185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7" t="s">
        <v>91</v>
      </c>
      <c r="BK166" s="154">
        <f>ROUND(I166*H166,2)</f>
        <v>0</v>
      </c>
      <c r="BL166" s="17" t="s">
        <v>192</v>
      </c>
      <c r="BM166" s="261" t="s">
        <v>1452</v>
      </c>
    </row>
    <row r="167" spans="1:65" s="2" customFormat="1" ht="33" customHeight="1">
      <c r="A167" s="40"/>
      <c r="B167" s="41"/>
      <c r="C167" s="250" t="s">
        <v>273</v>
      </c>
      <c r="D167" s="250" t="s">
        <v>187</v>
      </c>
      <c r="E167" s="251" t="s">
        <v>1453</v>
      </c>
      <c r="F167" s="252" t="s">
        <v>1454</v>
      </c>
      <c r="G167" s="253" t="s">
        <v>636</v>
      </c>
      <c r="H167" s="254">
        <v>3</v>
      </c>
      <c r="I167" s="255"/>
      <c r="J167" s="256">
        <f>ROUND(I167*H167,2)</f>
        <v>0</v>
      </c>
      <c r="K167" s="252" t="s">
        <v>1</v>
      </c>
      <c r="L167" s="43"/>
      <c r="M167" s="257" t="s">
        <v>1</v>
      </c>
      <c r="N167" s="258" t="s">
        <v>49</v>
      </c>
      <c r="O167" s="93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1" t="s">
        <v>192</v>
      </c>
      <c r="AT167" s="261" t="s">
        <v>187</v>
      </c>
      <c r="AU167" s="261" t="s">
        <v>93</v>
      </c>
      <c r="AY167" s="17" t="s">
        <v>185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7" t="s">
        <v>91</v>
      </c>
      <c r="BK167" s="154">
        <f>ROUND(I167*H167,2)</f>
        <v>0</v>
      </c>
      <c r="BL167" s="17" t="s">
        <v>192</v>
      </c>
      <c r="BM167" s="261" t="s">
        <v>1455</v>
      </c>
    </row>
    <row r="168" spans="1:63" s="12" customFormat="1" ht="22.8" customHeight="1">
      <c r="A168" s="12"/>
      <c r="B168" s="234"/>
      <c r="C168" s="235"/>
      <c r="D168" s="236" t="s">
        <v>83</v>
      </c>
      <c r="E168" s="248" t="s">
        <v>1456</v>
      </c>
      <c r="F168" s="248" t="s">
        <v>1457</v>
      </c>
      <c r="G168" s="235"/>
      <c r="H168" s="235"/>
      <c r="I168" s="238"/>
      <c r="J168" s="249">
        <f>BK168</f>
        <v>0</v>
      </c>
      <c r="K168" s="235"/>
      <c r="L168" s="240"/>
      <c r="M168" s="241"/>
      <c r="N168" s="242"/>
      <c r="O168" s="242"/>
      <c r="P168" s="243">
        <f>SUM(P169:P171)</f>
        <v>0</v>
      </c>
      <c r="Q168" s="242"/>
      <c r="R168" s="243">
        <f>SUM(R169:R171)</f>
        <v>0</v>
      </c>
      <c r="S168" s="242"/>
      <c r="T168" s="244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5" t="s">
        <v>91</v>
      </c>
      <c r="AT168" s="246" t="s">
        <v>83</v>
      </c>
      <c r="AU168" s="246" t="s">
        <v>91</v>
      </c>
      <c r="AY168" s="245" t="s">
        <v>185</v>
      </c>
      <c r="BK168" s="247">
        <f>SUM(BK169:BK171)</f>
        <v>0</v>
      </c>
    </row>
    <row r="169" spans="1:65" s="2" customFormat="1" ht="44.25" customHeight="1">
      <c r="A169" s="40"/>
      <c r="B169" s="41"/>
      <c r="C169" s="250" t="s">
        <v>281</v>
      </c>
      <c r="D169" s="250" t="s">
        <v>187</v>
      </c>
      <c r="E169" s="251" t="s">
        <v>1458</v>
      </c>
      <c r="F169" s="252" t="s">
        <v>1459</v>
      </c>
      <c r="G169" s="253" t="s">
        <v>636</v>
      </c>
      <c r="H169" s="254">
        <v>1</v>
      </c>
      <c r="I169" s="255"/>
      <c r="J169" s="256">
        <f>ROUND(I169*H169,2)</f>
        <v>0</v>
      </c>
      <c r="K169" s="252" t="s">
        <v>1</v>
      </c>
      <c r="L169" s="43"/>
      <c r="M169" s="257" t="s">
        <v>1</v>
      </c>
      <c r="N169" s="258" t="s">
        <v>49</v>
      </c>
      <c r="O169" s="93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61" t="s">
        <v>192</v>
      </c>
      <c r="AT169" s="261" t="s">
        <v>187</v>
      </c>
      <c r="AU169" s="261" t="s">
        <v>93</v>
      </c>
      <c r="AY169" s="17" t="s">
        <v>185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7" t="s">
        <v>91</v>
      </c>
      <c r="BK169" s="154">
        <f>ROUND(I169*H169,2)</f>
        <v>0</v>
      </c>
      <c r="BL169" s="17" t="s">
        <v>192</v>
      </c>
      <c r="BM169" s="261" t="s">
        <v>1460</v>
      </c>
    </row>
    <row r="170" spans="1:65" s="2" customFormat="1" ht="44.25" customHeight="1">
      <c r="A170" s="40"/>
      <c r="B170" s="41"/>
      <c r="C170" s="250" t="s">
        <v>287</v>
      </c>
      <c r="D170" s="250" t="s">
        <v>187</v>
      </c>
      <c r="E170" s="251" t="s">
        <v>1461</v>
      </c>
      <c r="F170" s="252" t="s">
        <v>1462</v>
      </c>
      <c r="G170" s="253" t="s">
        <v>636</v>
      </c>
      <c r="H170" s="254">
        <v>1</v>
      </c>
      <c r="I170" s="255"/>
      <c r="J170" s="256">
        <f>ROUND(I170*H170,2)</f>
        <v>0</v>
      </c>
      <c r="K170" s="252" t="s">
        <v>1</v>
      </c>
      <c r="L170" s="43"/>
      <c r="M170" s="257" t="s">
        <v>1</v>
      </c>
      <c r="N170" s="258" t="s">
        <v>49</v>
      </c>
      <c r="O170" s="93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1" t="s">
        <v>192</v>
      </c>
      <c r="AT170" s="261" t="s">
        <v>187</v>
      </c>
      <c r="AU170" s="261" t="s">
        <v>93</v>
      </c>
      <c r="AY170" s="17" t="s">
        <v>185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7" t="s">
        <v>91</v>
      </c>
      <c r="BK170" s="154">
        <f>ROUND(I170*H170,2)</f>
        <v>0</v>
      </c>
      <c r="BL170" s="17" t="s">
        <v>192</v>
      </c>
      <c r="BM170" s="261" t="s">
        <v>1463</v>
      </c>
    </row>
    <row r="171" spans="1:65" s="2" customFormat="1" ht="44.25" customHeight="1">
      <c r="A171" s="40"/>
      <c r="B171" s="41"/>
      <c r="C171" s="250" t="s">
        <v>292</v>
      </c>
      <c r="D171" s="250" t="s">
        <v>187</v>
      </c>
      <c r="E171" s="251" t="s">
        <v>1464</v>
      </c>
      <c r="F171" s="252" t="s">
        <v>1465</v>
      </c>
      <c r="G171" s="253" t="s">
        <v>636</v>
      </c>
      <c r="H171" s="254">
        <v>1</v>
      </c>
      <c r="I171" s="255"/>
      <c r="J171" s="256">
        <f>ROUND(I171*H171,2)</f>
        <v>0</v>
      </c>
      <c r="K171" s="252" t="s">
        <v>1</v>
      </c>
      <c r="L171" s="43"/>
      <c r="M171" s="257" t="s">
        <v>1</v>
      </c>
      <c r="N171" s="258" t="s">
        <v>49</v>
      </c>
      <c r="O171" s="93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1" t="s">
        <v>192</v>
      </c>
      <c r="AT171" s="261" t="s">
        <v>187</v>
      </c>
      <c r="AU171" s="261" t="s">
        <v>93</v>
      </c>
      <c r="AY171" s="17" t="s">
        <v>185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7" t="s">
        <v>91</v>
      </c>
      <c r="BK171" s="154">
        <f>ROUND(I171*H171,2)</f>
        <v>0</v>
      </c>
      <c r="BL171" s="17" t="s">
        <v>192</v>
      </c>
      <c r="BM171" s="261" t="s">
        <v>1466</v>
      </c>
    </row>
    <row r="172" spans="1:63" s="12" customFormat="1" ht="22.8" customHeight="1">
      <c r="A172" s="12"/>
      <c r="B172" s="234"/>
      <c r="C172" s="235"/>
      <c r="D172" s="236" t="s">
        <v>83</v>
      </c>
      <c r="E172" s="248" t="s">
        <v>1467</v>
      </c>
      <c r="F172" s="248" t="s">
        <v>1468</v>
      </c>
      <c r="G172" s="235"/>
      <c r="H172" s="235"/>
      <c r="I172" s="238"/>
      <c r="J172" s="249">
        <f>BK172</f>
        <v>0</v>
      </c>
      <c r="K172" s="235"/>
      <c r="L172" s="240"/>
      <c r="M172" s="241"/>
      <c r="N172" s="242"/>
      <c r="O172" s="242"/>
      <c r="P172" s="243">
        <f>SUM(P173:P174)</f>
        <v>0</v>
      </c>
      <c r="Q172" s="242"/>
      <c r="R172" s="243">
        <f>SUM(R173:R174)</f>
        <v>0</v>
      </c>
      <c r="S172" s="242"/>
      <c r="T172" s="244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5" t="s">
        <v>91</v>
      </c>
      <c r="AT172" s="246" t="s">
        <v>83</v>
      </c>
      <c r="AU172" s="246" t="s">
        <v>91</v>
      </c>
      <c r="AY172" s="245" t="s">
        <v>185</v>
      </c>
      <c r="BK172" s="247">
        <f>SUM(BK173:BK174)</f>
        <v>0</v>
      </c>
    </row>
    <row r="173" spans="1:65" s="2" customFormat="1" ht="24.15" customHeight="1">
      <c r="A173" s="40"/>
      <c r="B173" s="41"/>
      <c r="C173" s="250" t="s">
        <v>7</v>
      </c>
      <c r="D173" s="250" t="s">
        <v>187</v>
      </c>
      <c r="E173" s="251" t="s">
        <v>1469</v>
      </c>
      <c r="F173" s="252" t="s">
        <v>1470</v>
      </c>
      <c r="G173" s="253" t="s">
        <v>636</v>
      </c>
      <c r="H173" s="254">
        <v>3</v>
      </c>
      <c r="I173" s="255"/>
      <c r="J173" s="256">
        <f>ROUND(I173*H173,2)</f>
        <v>0</v>
      </c>
      <c r="K173" s="252" t="s">
        <v>1</v>
      </c>
      <c r="L173" s="43"/>
      <c r="M173" s="257" t="s">
        <v>1</v>
      </c>
      <c r="N173" s="258" t="s">
        <v>49</v>
      </c>
      <c r="O173" s="93"/>
      <c r="P173" s="259">
        <f>O173*H173</f>
        <v>0</v>
      </c>
      <c r="Q173" s="259">
        <v>0</v>
      </c>
      <c r="R173" s="259">
        <f>Q173*H173</f>
        <v>0</v>
      </c>
      <c r="S173" s="259">
        <v>0</v>
      </c>
      <c r="T173" s="26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61" t="s">
        <v>192</v>
      </c>
      <c r="AT173" s="261" t="s">
        <v>187</v>
      </c>
      <c r="AU173" s="261" t="s">
        <v>93</v>
      </c>
      <c r="AY173" s="17" t="s">
        <v>185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7" t="s">
        <v>91</v>
      </c>
      <c r="BK173" s="154">
        <f>ROUND(I173*H173,2)</f>
        <v>0</v>
      </c>
      <c r="BL173" s="17" t="s">
        <v>192</v>
      </c>
      <c r="BM173" s="261" t="s">
        <v>1471</v>
      </c>
    </row>
    <row r="174" spans="1:65" s="2" customFormat="1" ht="24.15" customHeight="1">
      <c r="A174" s="40"/>
      <c r="B174" s="41"/>
      <c r="C174" s="250" t="s">
        <v>302</v>
      </c>
      <c r="D174" s="250" t="s">
        <v>187</v>
      </c>
      <c r="E174" s="251" t="s">
        <v>1472</v>
      </c>
      <c r="F174" s="252" t="s">
        <v>1473</v>
      </c>
      <c r="G174" s="253" t="s">
        <v>636</v>
      </c>
      <c r="H174" s="254">
        <v>1</v>
      </c>
      <c r="I174" s="255"/>
      <c r="J174" s="256">
        <f>ROUND(I174*H174,2)</f>
        <v>0</v>
      </c>
      <c r="K174" s="252" t="s">
        <v>1</v>
      </c>
      <c r="L174" s="43"/>
      <c r="M174" s="257" t="s">
        <v>1</v>
      </c>
      <c r="N174" s="258" t="s">
        <v>49</v>
      </c>
      <c r="O174" s="93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61" t="s">
        <v>192</v>
      </c>
      <c r="AT174" s="261" t="s">
        <v>187</v>
      </c>
      <c r="AU174" s="261" t="s">
        <v>93</v>
      </c>
      <c r="AY174" s="17" t="s">
        <v>185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91</v>
      </c>
      <c r="BK174" s="154">
        <f>ROUND(I174*H174,2)</f>
        <v>0</v>
      </c>
      <c r="BL174" s="17" t="s">
        <v>192</v>
      </c>
      <c r="BM174" s="261" t="s">
        <v>1474</v>
      </c>
    </row>
    <row r="175" spans="1:63" s="12" customFormat="1" ht="22.8" customHeight="1">
      <c r="A175" s="12"/>
      <c r="B175" s="234"/>
      <c r="C175" s="235"/>
      <c r="D175" s="236" t="s">
        <v>83</v>
      </c>
      <c r="E175" s="248" t="s">
        <v>1475</v>
      </c>
      <c r="F175" s="248" t="s">
        <v>1476</v>
      </c>
      <c r="G175" s="235"/>
      <c r="H175" s="235"/>
      <c r="I175" s="238"/>
      <c r="J175" s="249">
        <f>BK175</f>
        <v>0</v>
      </c>
      <c r="K175" s="235"/>
      <c r="L175" s="240"/>
      <c r="M175" s="241"/>
      <c r="N175" s="242"/>
      <c r="O175" s="242"/>
      <c r="P175" s="243">
        <f>P176</f>
        <v>0</v>
      </c>
      <c r="Q175" s="242"/>
      <c r="R175" s="243">
        <f>R176</f>
        <v>0</v>
      </c>
      <c r="S175" s="242"/>
      <c r="T175" s="244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5" t="s">
        <v>91</v>
      </c>
      <c r="AT175" s="246" t="s">
        <v>83</v>
      </c>
      <c r="AU175" s="246" t="s">
        <v>91</v>
      </c>
      <c r="AY175" s="245" t="s">
        <v>185</v>
      </c>
      <c r="BK175" s="247">
        <f>BK176</f>
        <v>0</v>
      </c>
    </row>
    <row r="176" spans="1:65" s="2" customFormat="1" ht="37.8" customHeight="1">
      <c r="A176" s="40"/>
      <c r="B176" s="41"/>
      <c r="C176" s="250" t="s">
        <v>306</v>
      </c>
      <c r="D176" s="250" t="s">
        <v>187</v>
      </c>
      <c r="E176" s="251" t="s">
        <v>1477</v>
      </c>
      <c r="F176" s="252" t="s">
        <v>1478</v>
      </c>
      <c r="G176" s="253" t="s">
        <v>203</v>
      </c>
      <c r="H176" s="254">
        <v>8</v>
      </c>
      <c r="I176" s="255"/>
      <c r="J176" s="256">
        <f>ROUND(I176*H176,2)</f>
        <v>0</v>
      </c>
      <c r="K176" s="252" t="s">
        <v>1</v>
      </c>
      <c r="L176" s="43"/>
      <c r="M176" s="257" t="s">
        <v>1</v>
      </c>
      <c r="N176" s="258" t="s">
        <v>49</v>
      </c>
      <c r="O176" s="93"/>
      <c r="P176" s="259">
        <f>O176*H176</f>
        <v>0</v>
      </c>
      <c r="Q176" s="259">
        <v>0</v>
      </c>
      <c r="R176" s="259">
        <f>Q176*H176</f>
        <v>0</v>
      </c>
      <c r="S176" s="259">
        <v>0</v>
      </c>
      <c r="T176" s="26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61" t="s">
        <v>192</v>
      </c>
      <c r="AT176" s="261" t="s">
        <v>187</v>
      </c>
      <c r="AU176" s="261" t="s">
        <v>93</v>
      </c>
      <c r="AY176" s="17" t="s">
        <v>185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7" t="s">
        <v>91</v>
      </c>
      <c r="BK176" s="154">
        <f>ROUND(I176*H176,2)</f>
        <v>0</v>
      </c>
      <c r="BL176" s="17" t="s">
        <v>192</v>
      </c>
      <c r="BM176" s="261" t="s">
        <v>1479</v>
      </c>
    </row>
    <row r="177" spans="1:63" s="12" customFormat="1" ht="22.8" customHeight="1">
      <c r="A177" s="12"/>
      <c r="B177" s="234"/>
      <c r="C177" s="235"/>
      <c r="D177" s="236" t="s">
        <v>83</v>
      </c>
      <c r="E177" s="248" t="s">
        <v>1480</v>
      </c>
      <c r="F177" s="248" t="s">
        <v>1481</v>
      </c>
      <c r="G177" s="235"/>
      <c r="H177" s="235"/>
      <c r="I177" s="238"/>
      <c r="J177" s="249">
        <f>BK177</f>
        <v>0</v>
      </c>
      <c r="K177" s="235"/>
      <c r="L177" s="240"/>
      <c r="M177" s="241"/>
      <c r="N177" s="242"/>
      <c r="O177" s="242"/>
      <c r="P177" s="243">
        <f>P178</f>
        <v>0</v>
      </c>
      <c r="Q177" s="242"/>
      <c r="R177" s="243">
        <f>R178</f>
        <v>0</v>
      </c>
      <c r="S177" s="242"/>
      <c r="T177" s="244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5" t="s">
        <v>91</v>
      </c>
      <c r="AT177" s="246" t="s">
        <v>83</v>
      </c>
      <c r="AU177" s="246" t="s">
        <v>91</v>
      </c>
      <c r="AY177" s="245" t="s">
        <v>185</v>
      </c>
      <c r="BK177" s="247">
        <f>BK178</f>
        <v>0</v>
      </c>
    </row>
    <row r="178" spans="1:65" s="2" customFormat="1" ht="55.5" customHeight="1">
      <c r="A178" s="40"/>
      <c r="B178" s="41"/>
      <c r="C178" s="250" t="s">
        <v>312</v>
      </c>
      <c r="D178" s="250" t="s">
        <v>187</v>
      </c>
      <c r="E178" s="251" t="s">
        <v>1482</v>
      </c>
      <c r="F178" s="252" t="s">
        <v>1483</v>
      </c>
      <c r="G178" s="253" t="s">
        <v>636</v>
      </c>
      <c r="H178" s="254">
        <v>2</v>
      </c>
      <c r="I178" s="255"/>
      <c r="J178" s="256">
        <f>ROUND(I178*H178,2)</f>
        <v>0</v>
      </c>
      <c r="K178" s="252" t="s">
        <v>1</v>
      </c>
      <c r="L178" s="43"/>
      <c r="M178" s="257" t="s">
        <v>1</v>
      </c>
      <c r="N178" s="258" t="s">
        <v>49</v>
      </c>
      <c r="O178" s="93"/>
      <c r="P178" s="259">
        <f>O178*H178</f>
        <v>0</v>
      </c>
      <c r="Q178" s="259">
        <v>0</v>
      </c>
      <c r="R178" s="259">
        <f>Q178*H178</f>
        <v>0</v>
      </c>
      <c r="S178" s="259">
        <v>0</v>
      </c>
      <c r="T178" s="26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61" t="s">
        <v>192</v>
      </c>
      <c r="AT178" s="261" t="s">
        <v>187</v>
      </c>
      <c r="AU178" s="261" t="s">
        <v>93</v>
      </c>
      <c r="AY178" s="17" t="s">
        <v>185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7" t="s">
        <v>91</v>
      </c>
      <c r="BK178" s="154">
        <f>ROUND(I178*H178,2)</f>
        <v>0</v>
      </c>
      <c r="BL178" s="17" t="s">
        <v>192</v>
      </c>
      <c r="BM178" s="261" t="s">
        <v>1484</v>
      </c>
    </row>
    <row r="179" spans="1:63" s="12" customFormat="1" ht="22.8" customHeight="1">
      <c r="A179" s="12"/>
      <c r="B179" s="234"/>
      <c r="C179" s="235"/>
      <c r="D179" s="236" t="s">
        <v>83</v>
      </c>
      <c r="E179" s="248" t="s">
        <v>109</v>
      </c>
      <c r="F179" s="248" t="s">
        <v>1485</v>
      </c>
      <c r="G179" s="235"/>
      <c r="H179" s="235"/>
      <c r="I179" s="238"/>
      <c r="J179" s="249">
        <f>BK179</f>
        <v>0</v>
      </c>
      <c r="K179" s="235"/>
      <c r="L179" s="240"/>
      <c r="M179" s="241"/>
      <c r="N179" s="242"/>
      <c r="O179" s="242"/>
      <c r="P179" s="243">
        <f>SUM(P180:P181)</f>
        <v>0</v>
      </c>
      <c r="Q179" s="242"/>
      <c r="R179" s="243">
        <f>SUM(R180:R181)</f>
        <v>0</v>
      </c>
      <c r="S179" s="242"/>
      <c r="T179" s="244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5" t="s">
        <v>91</v>
      </c>
      <c r="AT179" s="246" t="s">
        <v>83</v>
      </c>
      <c r="AU179" s="246" t="s">
        <v>91</v>
      </c>
      <c r="AY179" s="245" t="s">
        <v>185</v>
      </c>
      <c r="BK179" s="247">
        <f>SUM(BK180:BK181)</f>
        <v>0</v>
      </c>
    </row>
    <row r="180" spans="1:65" s="2" customFormat="1" ht="24.15" customHeight="1">
      <c r="A180" s="40"/>
      <c r="B180" s="41"/>
      <c r="C180" s="250" t="s">
        <v>317</v>
      </c>
      <c r="D180" s="250" t="s">
        <v>187</v>
      </c>
      <c r="E180" s="251" t="s">
        <v>1486</v>
      </c>
      <c r="F180" s="252" t="s">
        <v>1487</v>
      </c>
      <c r="G180" s="253" t="s">
        <v>636</v>
      </c>
      <c r="H180" s="254">
        <v>1</v>
      </c>
      <c r="I180" s="255"/>
      <c r="J180" s="256">
        <f>ROUND(I180*H180,2)</f>
        <v>0</v>
      </c>
      <c r="K180" s="252" t="s">
        <v>1</v>
      </c>
      <c r="L180" s="43"/>
      <c r="M180" s="257" t="s">
        <v>1</v>
      </c>
      <c r="N180" s="258" t="s">
        <v>49</v>
      </c>
      <c r="O180" s="93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61" t="s">
        <v>192</v>
      </c>
      <c r="AT180" s="261" t="s">
        <v>187</v>
      </c>
      <c r="AU180" s="261" t="s">
        <v>93</v>
      </c>
      <c r="AY180" s="17" t="s">
        <v>185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7" t="s">
        <v>91</v>
      </c>
      <c r="BK180" s="154">
        <f>ROUND(I180*H180,2)</f>
        <v>0</v>
      </c>
      <c r="BL180" s="17" t="s">
        <v>192</v>
      </c>
      <c r="BM180" s="261" t="s">
        <v>1488</v>
      </c>
    </row>
    <row r="181" spans="1:65" s="2" customFormat="1" ht="24.15" customHeight="1">
      <c r="A181" s="40"/>
      <c r="B181" s="41"/>
      <c r="C181" s="250" t="s">
        <v>322</v>
      </c>
      <c r="D181" s="250" t="s">
        <v>187</v>
      </c>
      <c r="E181" s="251" t="s">
        <v>1489</v>
      </c>
      <c r="F181" s="252" t="s">
        <v>1490</v>
      </c>
      <c r="G181" s="253" t="s">
        <v>636</v>
      </c>
      <c r="H181" s="254">
        <v>1</v>
      </c>
      <c r="I181" s="255"/>
      <c r="J181" s="256">
        <f>ROUND(I181*H181,2)</f>
        <v>0</v>
      </c>
      <c r="K181" s="252" t="s">
        <v>1</v>
      </c>
      <c r="L181" s="43"/>
      <c r="M181" s="257" t="s">
        <v>1</v>
      </c>
      <c r="N181" s="258" t="s">
        <v>49</v>
      </c>
      <c r="O181" s="93"/>
      <c r="P181" s="259">
        <f>O181*H181</f>
        <v>0</v>
      </c>
      <c r="Q181" s="259">
        <v>0</v>
      </c>
      <c r="R181" s="259">
        <f>Q181*H181</f>
        <v>0</v>
      </c>
      <c r="S181" s="259">
        <v>0</v>
      </c>
      <c r="T181" s="26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61" t="s">
        <v>192</v>
      </c>
      <c r="AT181" s="261" t="s">
        <v>187</v>
      </c>
      <c r="AU181" s="261" t="s">
        <v>93</v>
      </c>
      <c r="AY181" s="17" t="s">
        <v>185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7" t="s">
        <v>91</v>
      </c>
      <c r="BK181" s="154">
        <f>ROUND(I181*H181,2)</f>
        <v>0</v>
      </c>
      <c r="BL181" s="17" t="s">
        <v>192</v>
      </c>
      <c r="BM181" s="261" t="s">
        <v>1491</v>
      </c>
    </row>
    <row r="182" spans="1:63" s="12" customFormat="1" ht="22.8" customHeight="1">
      <c r="A182" s="12"/>
      <c r="B182" s="234"/>
      <c r="C182" s="235"/>
      <c r="D182" s="236" t="s">
        <v>83</v>
      </c>
      <c r="E182" s="248" t="s">
        <v>192</v>
      </c>
      <c r="F182" s="248" t="s">
        <v>167</v>
      </c>
      <c r="G182" s="235"/>
      <c r="H182" s="235"/>
      <c r="I182" s="238"/>
      <c r="J182" s="249">
        <f>BK182</f>
        <v>0</v>
      </c>
      <c r="K182" s="235"/>
      <c r="L182" s="240"/>
      <c r="M182" s="241"/>
      <c r="N182" s="242"/>
      <c r="O182" s="242"/>
      <c r="P182" s="243">
        <f>SUM(P183:P190)</f>
        <v>0</v>
      </c>
      <c r="Q182" s="242"/>
      <c r="R182" s="243">
        <f>SUM(R183:R190)</f>
        <v>0</v>
      </c>
      <c r="S182" s="242"/>
      <c r="T182" s="244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5" t="s">
        <v>91</v>
      </c>
      <c r="AT182" s="246" t="s">
        <v>83</v>
      </c>
      <c r="AU182" s="246" t="s">
        <v>91</v>
      </c>
      <c r="AY182" s="245" t="s">
        <v>185</v>
      </c>
      <c r="BK182" s="247">
        <f>SUM(BK183:BK190)</f>
        <v>0</v>
      </c>
    </row>
    <row r="183" spans="1:65" s="2" customFormat="1" ht="16.5" customHeight="1">
      <c r="A183" s="40"/>
      <c r="B183" s="41"/>
      <c r="C183" s="250" t="s">
        <v>327</v>
      </c>
      <c r="D183" s="250" t="s">
        <v>187</v>
      </c>
      <c r="E183" s="251" t="s">
        <v>1492</v>
      </c>
      <c r="F183" s="252" t="s">
        <v>1493</v>
      </c>
      <c r="G183" s="253" t="s">
        <v>1494</v>
      </c>
      <c r="H183" s="254">
        <v>1</v>
      </c>
      <c r="I183" s="255"/>
      <c r="J183" s="256">
        <f>ROUND(I183*H183,2)</f>
        <v>0</v>
      </c>
      <c r="K183" s="252" t="s">
        <v>1</v>
      </c>
      <c r="L183" s="43"/>
      <c r="M183" s="257" t="s">
        <v>1</v>
      </c>
      <c r="N183" s="258" t="s">
        <v>49</v>
      </c>
      <c r="O183" s="93"/>
      <c r="P183" s="259">
        <f>O183*H183</f>
        <v>0</v>
      </c>
      <c r="Q183" s="259">
        <v>0</v>
      </c>
      <c r="R183" s="259">
        <f>Q183*H183</f>
        <v>0</v>
      </c>
      <c r="S183" s="259">
        <v>0</v>
      </c>
      <c r="T183" s="26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1" t="s">
        <v>192</v>
      </c>
      <c r="AT183" s="261" t="s">
        <v>187</v>
      </c>
      <c r="AU183" s="261" t="s">
        <v>93</v>
      </c>
      <c r="AY183" s="17" t="s">
        <v>185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7" t="s">
        <v>91</v>
      </c>
      <c r="BK183" s="154">
        <f>ROUND(I183*H183,2)</f>
        <v>0</v>
      </c>
      <c r="BL183" s="17" t="s">
        <v>192</v>
      </c>
      <c r="BM183" s="261" t="s">
        <v>1495</v>
      </c>
    </row>
    <row r="184" spans="1:65" s="2" customFormat="1" ht="37.8" customHeight="1">
      <c r="A184" s="40"/>
      <c r="B184" s="41"/>
      <c r="C184" s="250" t="s">
        <v>333</v>
      </c>
      <c r="D184" s="250" t="s">
        <v>187</v>
      </c>
      <c r="E184" s="251" t="s">
        <v>1496</v>
      </c>
      <c r="F184" s="252" t="s">
        <v>1497</v>
      </c>
      <c r="G184" s="253" t="s">
        <v>1494</v>
      </c>
      <c r="H184" s="254">
        <v>1</v>
      </c>
      <c r="I184" s="255"/>
      <c r="J184" s="256">
        <f>ROUND(I184*H184,2)</f>
        <v>0</v>
      </c>
      <c r="K184" s="252" t="s">
        <v>1</v>
      </c>
      <c r="L184" s="43"/>
      <c r="M184" s="257" t="s">
        <v>1</v>
      </c>
      <c r="N184" s="258" t="s">
        <v>49</v>
      </c>
      <c r="O184" s="93"/>
      <c r="P184" s="259">
        <f>O184*H184</f>
        <v>0</v>
      </c>
      <c r="Q184" s="259">
        <v>0</v>
      </c>
      <c r="R184" s="259">
        <f>Q184*H184</f>
        <v>0</v>
      </c>
      <c r="S184" s="259">
        <v>0</v>
      </c>
      <c r="T184" s="26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61" t="s">
        <v>192</v>
      </c>
      <c r="AT184" s="261" t="s">
        <v>187</v>
      </c>
      <c r="AU184" s="261" t="s">
        <v>93</v>
      </c>
      <c r="AY184" s="17" t="s">
        <v>185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7" t="s">
        <v>91</v>
      </c>
      <c r="BK184" s="154">
        <f>ROUND(I184*H184,2)</f>
        <v>0</v>
      </c>
      <c r="BL184" s="17" t="s">
        <v>192</v>
      </c>
      <c r="BM184" s="261" t="s">
        <v>1498</v>
      </c>
    </row>
    <row r="185" spans="1:65" s="2" customFormat="1" ht="24.15" customHeight="1">
      <c r="A185" s="40"/>
      <c r="B185" s="41"/>
      <c r="C185" s="250" t="s">
        <v>338</v>
      </c>
      <c r="D185" s="250" t="s">
        <v>187</v>
      </c>
      <c r="E185" s="251" t="s">
        <v>1499</v>
      </c>
      <c r="F185" s="252" t="s">
        <v>1500</v>
      </c>
      <c r="G185" s="253" t="s">
        <v>1494</v>
      </c>
      <c r="H185" s="254">
        <v>1</v>
      </c>
      <c r="I185" s="255"/>
      <c r="J185" s="256">
        <f>ROUND(I185*H185,2)</f>
        <v>0</v>
      </c>
      <c r="K185" s="252" t="s">
        <v>1</v>
      </c>
      <c r="L185" s="43"/>
      <c r="M185" s="257" t="s">
        <v>1</v>
      </c>
      <c r="N185" s="258" t="s">
        <v>49</v>
      </c>
      <c r="O185" s="93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61" t="s">
        <v>192</v>
      </c>
      <c r="AT185" s="261" t="s">
        <v>187</v>
      </c>
      <c r="AU185" s="261" t="s">
        <v>93</v>
      </c>
      <c r="AY185" s="17" t="s">
        <v>185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7" t="s">
        <v>91</v>
      </c>
      <c r="BK185" s="154">
        <f>ROUND(I185*H185,2)</f>
        <v>0</v>
      </c>
      <c r="BL185" s="17" t="s">
        <v>192</v>
      </c>
      <c r="BM185" s="261" t="s">
        <v>1501</v>
      </c>
    </row>
    <row r="186" spans="1:65" s="2" customFormat="1" ht="24.15" customHeight="1">
      <c r="A186" s="40"/>
      <c r="B186" s="41"/>
      <c r="C186" s="250" t="s">
        <v>342</v>
      </c>
      <c r="D186" s="250" t="s">
        <v>187</v>
      </c>
      <c r="E186" s="251" t="s">
        <v>1502</v>
      </c>
      <c r="F186" s="252" t="s">
        <v>1503</v>
      </c>
      <c r="G186" s="253" t="s">
        <v>1494</v>
      </c>
      <c r="H186" s="254">
        <v>1</v>
      </c>
      <c r="I186" s="255"/>
      <c r="J186" s="256">
        <f>ROUND(I186*H186,2)</f>
        <v>0</v>
      </c>
      <c r="K186" s="252" t="s">
        <v>1</v>
      </c>
      <c r="L186" s="43"/>
      <c r="M186" s="257" t="s">
        <v>1</v>
      </c>
      <c r="N186" s="258" t="s">
        <v>49</v>
      </c>
      <c r="O186" s="93"/>
      <c r="P186" s="259">
        <f>O186*H186</f>
        <v>0</v>
      </c>
      <c r="Q186" s="259">
        <v>0</v>
      </c>
      <c r="R186" s="259">
        <f>Q186*H186</f>
        <v>0</v>
      </c>
      <c r="S186" s="259">
        <v>0</v>
      </c>
      <c r="T186" s="26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61" t="s">
        <v>192</v>
      </c>
      <c r="AT186" s="261" t="s">
        <v>187</v>
      </c>
      <c r="AU186" s="261" t="s">
        <v>93</v>
      </c>
      <c r="AY186" s="17" t="s">
        <v>185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7" t="s">
        <v>91</v>
      </c>
      <c r="BK186" s="154">
        <f>ROUND(I186*H186,2)</f>
        <v>0</v>
      </c>
      <c r="BL186" s="17" t="s">
        <v>192</v>
      </c>
      <c r="BM186" s="261" t="s">
        <v>1504</v>
      </c>
    </row>
    <row r="187" spans="1:65" s="2" customFormat="1" ht="24.15" customHeight="1">
      <c r="A187" s="40"/>
      <c r="B187" s="41"/>
      <c r="C187" s="250" t="s">
        <v>347</v>
      </c>
      <c r="D187" s="250" t="s">
        <v>187</v>
      </c>
      <c r="E187" s="251" t="s">
        <v>1505</v>
      </c>
      <c r="F187" s="252" t="s">
        <v>1506</v>
      </c>
      <c r="G187" s="253" t="s">
        <v>1494</v>
      </c>
      <c r="H187" s="254">
        <v>1</v>
      </c>
      <c r="I187" s="255"/>
      <c r="J187" s="256">
        <f>ROUND(I187*H187,2)</f>
        <v>0</v>
      </c>
      <c r="K187" s="252" t="s">
        <v>1</v>
      </c>
      <c r="L187" s="43"/>
      <c r="M187" s="257" t="s">
        <v>1</v>
      </c>
      <c r="N187" s="258" t="s">
        <v>49</v>
      </c>
      <c r="O187" s="93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61" t="s">
        <v>192</v>
      </c>
      <c r="AT187" s="261" t="s">
        <v>187</v>
      </c>
      <c r="AU187" s="261" t="s">
        <v>93</v>
      </c>
      <c r="AY187" s="17" t="s">
        <v>185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7" t="s">
        <v>91</v>
      </c>
      <c r="BK187" s="154">
        <f>ROUND(I187*H187,2)</f>
        <v>0</v>
      </c>
      <c r="BL187" s="17" t="s">
        <v>192</v>
      </c>
      <c r="BM187" s="261" t="s">
        <v>1507</v>
      </c>
    </row>
    <row r="188" spans="1:65" s="2" customFormat="1" ht="16.5" customHeight="1">
      <c r="A188" s="40"/>
      <c r="B188" s="41"/>
      <c r="C188" s="250" t="s">
        <v>353</v>
      </c>
      <c r="D188" s="250" t="s">
        <v>187</v>
      </c>
      <c r="E188" s="251" t="s">
        <v>1508</v>
      </c>
      <c r="F188" s="252" t="s">
        <v>1509</v>
      </c>
      <c r="G188" s="253" t="s">
        <v>1494</v>
      </c>
      <c r="H188" s="254">
        <v>1</v>
      </c>
      <c r="I188" s="255"/>
      <c r="J188" s="256">
        <f>ROUND(I188*H188,2)</f>
        <v>0</v>
      </c>
      <c r="K188" s="252" t="s">
        <v>1</v>
      </c>
      <c r="L188" s="43"/>
      <c r="M188" s="257" t="s">
        <v>1</v>
      </c>
      <c r="N188" s="258" t="s">
        <v>49</v>
      </c>
      <c r="O188" s="93"/>
      <c r="P188" s="259">
        <f>O188*H188</f>
        <v>0</v>
      </c>
      <c r="Q188" s="259">
        <v>0</v>
      </c>
      <c r="R188" s="259">
        <f>Q188*H188</f>
        <v>0</v>
      </c>
      <c r="S188" s="259">
        <v>0</v>
      </c>
      <c r="T188" s="26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61" t="s">
        <v>192</v>
      </c>
      <c r="AT188" s="261" t="s">
        <v>187</v>
      </c>
      <c r="AU188" s="261" t="s">
        <v>93</v>
      </c>
      <c r="AY188" s="17" t="s">
        <v>185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7" t="s">
        <v>91</v>
      </c>
      <c r="BK188" s="154">
        <f>ROUND(I188*H188,2)</f>
        <v>0</v>
      </c>
      <c r="BL188" s="17" t="s">
        <v>192</v>
      </c>
      <c r="BM188" s="261" t="s">
        <v>1510</v>
      </c>
    </row>
    <row r="189" spans="1:65" s="2" customFormat="1" ht="16.5" customHeight="1">
      <c r="A189" s="40"/>
      <c r="B189" s="41"/>
      <c r="C189" s="250" t="s">
        <v>357</v>
      </c>
      <c r="D189" s="250" t="s">
        <v>187</v>
      </c>
      <c r="E189" s="251" t="s">
        <v>1511</v>
      </c>
      <c r="F189" s="252" t="s">
        <v>1035</v>
      </c>
      <c r="G189" s="253" t="s">
        <v>1494</v>
      </c>
      <c r="H189" s="254">
        <v>1</v>
      </c>
      <c r="I189" s="255"/>
      <c r="J189" s="256">
        <f>ROUND(I189*H189,2)</f>
        <v>0</v>
      </c>
      <c r="K189" s="252" t="s">
        <v>1</v>
      </c>
      <c r="L189" s="43"/>
      <c r="M189" s="257" t="s">
        <v>1</v>
      </c>
      <c r="N189" s="258" t="s">
        <v>49</v>
      </c>
      <c r="O189" s="93"/>
      <c r="P189" s="259">
        <f>O189*H189</f>
        <v>0</v>
      </c>
      <c r="Q189" s="259">
        <v>0</v>
      </c>
      <c r="R189" s="259">
        <f>Q189*H189</f>
        <v>0</v>
      </c>
      <c r="S189" s="259">
        <v>0</v>
      </c>
      <c r="T189" s="26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1" t="s">
        <v>192</v>
      </c>
      <c r="AT189" s="261" t="s">
        <v>187</v>
      </c>
      <c r="AU189" s="261" t="s">
        <v>93</v>
      </c>
      <c r="AY189" s="17" t="s">
        <v>185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7" t="s">
        <v>91</v>
      </c>
      <c r="BK189" s="154">
        <f>ROUND(I189*H189,2)</f>
        <v>0</v>
      </c>
      <c r="BL189" s="17" t="s">
        <v>192</v>
      </c>
      <c r="BM189" s="261" t="s">
        <v>1512</v>
      </c>
    </row>
    <row r="190" spans="1:65" s="2" customFormat="1" ht="16.5" customHeight="1">
      <c r="A190" s="40"/>
      <c r="B190" s="41"/>
      <c r="C190" s="250" t="s">
        <v>363</v>
      </c>
      <c r="D190" s="250" t="s">
        <v>187</v>
      </c>
      <c r="E190" s="251" t="s">
        <v>1513</v>
      </c>
      <c r="F190" s="252" t="s">
        <v>1514</v>
      </c>
      <c r="G190" s="253" t="s">
        <v>1494</v>
      </c>
      <c r="H190" s="254">
        <v>1</v>
      </c>
      <c r="I190" s="255"/>
      <c r="J190" s="256">
        <f>ROUND(I190*H190,2)</f>
        <v>0</v>
      </c>
      <c r="K190" s="252" t="s">
        <v>1</v>
      </c>
      <c r="L190" s="43"/>
      <c r="M190" s="306" t="s">
        <v>1</v>
      </c>
      <c r="N190" s="307" t="s">
        <v>49</v>
      </c>
      <c r="O190" s="308"/>
      <c r="P190" s="309">
        <f>O190*H190</f>
        <v>0</v>
      </c>
      <c r="Q190" s="309">
        <v>0</v>
      </c>
      <c r="R190" s="309">
        <f>Q190*H190</f>
        <v>0</v>
      </c>
      <c r="S190" s="309">
        <v>0</v>
      </c>
      <c r="T190" s="31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61" t="s">
        <v>192</v>
      </c>
      <c r="AT190" s="261" t="s">
        <v>187</v>
      </c>
      <c r="AU190" s="261" t="s">
        <v>93</v>
      </c>
      <c r="AY190" s="17" t="s">
        <v>185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7" t="s">
        <v>91</v>
      </c>
      <c r="BK190" s="154">
        <f>ROUND(I190*H190,2)</f>
        <v>0</v>
      </c>
      <c r="BL190" s="17" t="s">
        <v>192</v>
      </c>
      <c r="BM190" s="261" t="s">
        <v>1515</v>
      </c>
    </row>
    <row r="191" spans="1:31" s="2" customFormat="1" ht="6.95" customHeight="1">
      <c r="A191" s="40"/>
      <c r="B191" s="68"/>
      <c r="C191" s="69"/>
      <c r="D191" s="69"/>
      <c r="E191" s="69"/>
      <c r="F191" s="69"/>
      <c r="G191" s="69"/>
      <c r="H191" s="69"/>
      <c r="I191" s="69"/>
      <c r="J191" s="69"/>
      <c r="K191" s="69"/>
      <c r="L191" s="43"/>
      <c r="M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</sheetData>
  <sheetProtection password="CC35" sheet="1" objects="1" scenarios="1" formatColumns="0" formatRows="0" autoFilter="0"/>
  <autoFilter ref="C142:K19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5:F115"/>
    <mergeCell ref="D116:F116"/>
    <mergeCell ref="D117:F117"/>
    <mergeCell ref="D118:F118"/>
    <mergeCell ref="D119:F119"/>
    <mergeCell ref="E131:H13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2023-02-01T10:10:17Z</dcterms:created>
  <dcterms:modified xsi:type="dcterms:W3CDTF">2023-02-01T10:10:30Z</dcterms:modified>
  <cp:category/>
  <cp:version/>
  <cp:contentType/>
  <cp:contentStatus/>
</cp:coreProperties>
</file>