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ervereu\mmldata\PROJEKTY 2021 - 2027\00_ITI\ITI_IROP\02_Zvýšení kvality vzdělávání\ZŠ Jabloňová\Stavařina\Odborné učebny - aktualizace finální 11_22\"/>
    </mc:Choice>
  </mc:AlternateContent>
  <bookViews>
    <workbookView xWindow="-105" yWindow="-105" windowWidth="23250" windowHeight="12450" activeTab="2"/>
  </bookViews>
  <sheets>
    <sheet name="Krycí list" sheetId="1" r:id="rId1"/>
    <sheet name="Rekapitulace" sheetId="2" r:id="rId2"/>
    <sheet name="soupis oceněný" sheetId="3" r:id="rId3"/>
    <sheet name="#Figury" sheetId="4" state="hidden" r:id="rId4"/>
  </sheets>
  <definedNames>
    <definedName name="_xlnm.Print_Titles" localSheetId="1">Rekapitulace!$11:$13</definedName>
    <definedName name="_xlnm.Print_Titles" localSheetId="2">'soupis oceněný'!$11:$13</definedName>
    <definedName name="_xlnm.Print_Area" localSheetId="2">'soupis oceněný'!$A$1:$J$305</definedName>
    <definedName name="Z_65E3123D_ED26_44E3_A414_09EEEF825484_.wvu.Cols" localSheetId="1" hidden="1">Rekapitulace!#REF!</definedName>
    <definedName name="Z_65E3123D_ED26_44E3_A414_09EEEF825484_.wvu.Cols" localSheetId="2" hidden="1">'soupis oceněný'!#REF!,'soupis oceněný'!#REF!,'soupis oceněný'!#REF!</definedName>
    <definedName name="Z_65E3123D_ED26_44E3_A414_09EEEF825484_.wvu.PrintArea" localSheetId="2" hidden="1">'soupis oceněný'!$A$1:$J$305</definedName>
    <definedName name="Z_65E3123D_ED26_44E3_A414_09EEEF825484_.wvu.PrintTitles" localSheetId="1" hidden="1">Rekapitulace!$11:$13</definedName>
    <definedName name="Z_65E3123D_ED26_44E3_A414_09EEEF825484_.wvu.PrintTitles" localSheetId="2" hidden="1">'soupis oceněný'!$11:$13</definedName>
    <definedName name="Z_65E3123D_ED26_44E3_A414_09EEEF825484_.wvu.Rows" localSheetId="0" hidden="1">'Krycí list'!$1:$1,'Krycí list'!$3:$3,'Krycí list'!$6:$6,'Krycí list'!$8:$8,'Krycí list'!$10:$24</definedName>
    <definedName name="Z_65E3123D_ED26_44E3_A414_09EEEF825484_.wvu.Rows" localSheetId="2" hidden="1">'soupis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definedName>
    <definedName name="Z_82B4F4D9_5370_4303_A97E_2A49E01AF629_.wvu.Cols" localSheetId="1" hidden="1">Rekapitulace!#REF!</definedName>
    <definedName name="Z_82B4F4D9_5370_4303_A97E_2A49E01AF629_.wvu.Cols" localSheetId="2" hidden="1">'soupis oceněný'!#REF!,'soupis oceněný'!#REF!,'soupis oceněný'!#REF!</definedName>
    <definedName name="Z_82B4F4D9_5370_4303_A97E_2A49E01AF629_.wvu.PrintArea" localSheetId="2" hidden="1">'soupis oceněný'!$A$1:$J$305</definedName>
    <definedName name="Z_82B4F4D9_5370_4303_A97E_2A49E01AF629_.wvu.PrintTitles" localSheetId="1" hidden="1">Rekapitulace!$11:$13</definedName>
    <definedName name="Z_82B4F4D9_5370_4303_A97E_2A49E01AF629_.wvu.PrintTitles" localSheetId="2" hidden="1">'soupis oceněný'!$11:$13</definedName>
    <definedName name="Z_82B4F4D9_5370_4303_A97E_2A49E01AF629_.wvu.Rows" localSheetId="0" hidden="1">'Krycí list'!$1:$1,'Krycí list'!$3:$3,'Krycí list'!$6:$6,'Krycí list'!$8:$8,'Krycí list'!$10:$24</definedName>
    <definedName name="Z_82B4F4D9_5370_4303_A97E_2A49E01AF629_.wvu.Rows" localSheetId="2" hidden="1">'soupis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definedName>
    <definedName name="Z_D6CFA044_0C8C_4ECE_96A2_AFF3DD5E0425_.wvu.Cols" localSheetId="1" hidden="1">Rekapitulace!#REF!</definedName>
    <definedName name="Z_D6CFA044_0C8C_4ECE_96A2_AFF3DD5E0425_.wvu.Cols" localSheetId="2" hidden="1">'soupis oceněný'!#REF!,'soupis oceněný'!#REF!,'soupis oceněný'!#REF!</definedName>
    <definedName name="Z_D6CFA044_0C8C_4ECE_96A2_AFF3DD5E0425_.wvu.PrintArea" localSheetId="2" hidden="1">'soupis oceněný'!$A$1:$J$305</definedName>
    <definedName name="Z_D6CFA044_0C8C_4ECE_96A2_AFF3DD5E0425_.wvu.PrintTitles" localSheetId="1" hidden="1">Rekapitulace!$11:$13</definedName>
    <definedName name="Z_D6CFA044_0C8C_4ECE_96A2_AFF3DD5E0425_.wvu.PrintTitles" localSheetId="2" hidden="1">'soupis oceněný'!$11:$13</definedName>
    <definedName name="Z_D6CFA044_0C8C_4ECE_96A2_AFF3DD5E0425_.wvu.Rows" localSheetId="0" hidden="1">'Krycí list'!$1:$1,'Krycí list'!$3:$3,'Krycí list'!$6:$6,'Krycí list'!$8:$8,'Krycí list'!$10:$24</definedName>
    <definedName name="Z_D6CFA044_0C8C_4ECE_96A2_AFF3DD5E0425_.wvu.Rows" localSheetId="2" hidden="1">'soupis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oceněný'!#REF!,'soupis oceněný'!#REF!</definedName>
  </definedNames>
  <calcPr calcId="152511"/>
  <customWorkbookViews>
    <customWorkbookView name="Sebastian Fenyk – osobní zobrazení" guid="{65E3123D-ED26-44E3-A414-09EEEF825484}" mergeInterval="0" personalView="1" maximized="1" xWindow="-8" yWindow="-8" windowWidth="1936" windowHeight="1056" activeSheetId="3"/>
    <customWorkbookView name="Vladimír Lazárek – osobní zobrazení" guid="{82B4F4D9-5370-4303-A97E-2A49E01AF629}" mergeInterval="0" personalView="1" maximized="1" xWindow="-8" yWindow="-8" windowWidth="1936" windowHeight="1056" activeSheetId="3"/>
    <customWorkbookView name="Petr Smolík – osobní zobrazení" guid="{D6CFA044-0C8C-4ECE-96A2-AFF3DD5E0425}" mergeInterval="0" personalView="1" maximized="1" xWindow="1911" yWindow="-9" windowWidth="1938" windowHeight="104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2" l="1"/>
  <c r="B41" i="2"/>
  <c r="B40" i="2"/>
  <c r="B39" i="2"/>
  <c r="B38" i="2"/>
  <c r="B37" i="2"/>
  <c r="A37" i="2"/>
  <c r="B36" i="2"/>
  <c r="B35" i="2"/>
  <c r="B34" i="2"/>
  <c r="B33" i="2"/>
  <c r="B32" i="2"/>
  <c r="A32" i="2"/>
  <c r="B31" i="2"/>
  <c r="B30" i="2"/>
  <c r="B29" i="2"/>
  <c r="B28" i="2"/>
  <c r="A28" i="2"/>
  <c r="B27" i="2"/>
  <c r="B26" i="2"/>
  <c r="B25" i="2"/>
  <c r="B24" i="2"/>
  <c r="B23" i="2"/>
  <c r="A23" i="2"/>
  <c r="B22" i="2"/>
  <c r="B21" i="2"/>
  <c r="B20" i="2"/>
  <c r="B19" i="2"/>
  <c r="A19" i="2"/>
  <c r="B18" i="2"/>
  <c r="B17" i="2"/>
  <c r="B16" i="2"/>
  <c r="B15" i="2"/>
  <c r="B14" i="2"/>
  <c r="A14" i="2"/>
  <c r="I255" i="3" l="1"/>
  <c r="K255" i="3" l="1"/>
  <c r="I191" i="3"/>
  <c r="K191" i="3" s="1"/>
  <c r="I193" i="3"/>
  <c r="K193" i="3" s="1"/>
  <c r="I304" i="3"/>
  <c r="K304" i="3" s="1"/>
  <c r="I303" i="3"/>
  <c r="K303" i="3" s="1"/>
  <c r="I302" i="3"/>
  <c r="K302" i="3" s="1"/>
  <c r="I301" i="3"/>
  <c r="K301" i="3" s="1"/>
  <c r="I300" i="3"/>
  <c r="K300" i="3" s="1"/>
  <c r="I299" i="3"/>
  <c r="K299" i="3" s="1"/>
  <c r="I298" i="3"/>
  <c r="K298" i="3" s="1"/>
  <c r="I297" i="3"/>
  <c r="K297" i="3" s="1"/>
  <c r="I296" i="3"/>
  <c r="K296" i="3" s="1"/>
  <c r="I295" i="3"/>
  <c r="K295" i="3" s="1"/>
  <c r="I294" i="3"/>
  <c r="K294" i="3" s="1"/>
  <c r="I293" i="3"/>
  <c r="K293" i="3" s="1"/>
  <c r="I292" i="3"/>
  <c r="K292" i="3" s="1"/>
  <c r="I291" i="3"/>
  <c r="K291" i="3" s="1"/>
  <c r="I290" i="3"/>
  <c r="K290" i="3" s="1"/>
  <c r="I289" i="3"/>
  <c r="K289" i="3" s="1"/>
  <c r="I288" i="3"/>
  <c r="K288" i="3" s="1"/>
  <c r="I287" i="3"/>
  <c r="K287" i="3" s="1"/>
  <c r="I286" i="3"/>
  <c r="K286" i="3" s="1"/>
  <c r="I285" i="3"/>
  <c r="K285" i="3" s="1"/>
  <c r="I284" i="3"/>
  <c r="I282" i="3"/>
  <c r="K282" i="3" s="1"/>
  <c r="I281" i="3"/>
  <c r="K281" i="3" s="1"/>
  <c r="I280" i="3"/>
  <c r="K280" i="3" s="1"/>
  <c r="I279" i="3"/>
  <c r="K279" i="3" s="1"/>
  <c r="I278" i="3"/>
  <c r="K278" i="3" s="1"/>
  <c r="I277" i="3"/>
  <c r="K277" i="3" s="1"/>
  <c r="I276" i="3"/>
  <c r="K276" i="3" s="1"/>
  <c r="I275" i="3"/>
  <c r="K275" i="3" s="1"/>
  <c r="I274" i="3"/>
  <c r="K274" i="3" s="1"/>
  <c r="I273" i="3"/>
  <c r="K273" i="3" s="1"/>
  <c r="I272" i="3"/>
  <c r="K272" i="3" s="1"/>
  <c r="I271" i="3"/>
  <c r="K271" i="3" s="1"/>
  <c r="I270" i="3"/>
  <c r="K270" i="3" s="1"/>
  <c r="I269" i="3"/>
  <c r="K269" i="3" s="1"/>
  <c r="I268" i="3"/>
  <c r="K268" i="3" s="1"/>
  <c r="I267" i="3"/>
  <c r="K267" i="3" s="1"/>
  <c r="I266" i="3"/>
  <c r="K266" i="3" s="1"/>
  <c r="I265" i="3"/>
  <c r="K265" i="3" s="1"/>
  <c r="I264" i="3"/>
  <c r="I262" i="3"/>
  <c r="K262" i="3" s="1"/>
  <c r="I261" i="3"/>
  <c r="K261" i="3" s="1"/>
  <c r="I260" i="3"/>
  <c r="K260" i="3" s="1"/>
  <c r="I259" i="3"/>
  <c r="K259" i="3" s="1"/>
  <c r="I258" i="3"/>
  <c r="K258" i="3" s="1"/>
  <c r="I257" i="3"/>
  <c r="K257" i="3" s="1"/>
  <c r="I256" i="3"/>
  <c r="K256" i="3" s="1"/>
  <c r="I254" i="3"/>
  <c r="K254" i="3" s="1"/>
  <c r="I253" i="3"/>
  <c r="K253" i="3" s="1"/>
  <c r="G252" i="3"/>
  <c r="I251" i="3"/>
  <c r="K251" i="3" s="1"/>
  <c r="G250" i="3"/>
  <c r="I249" i="3"/>
  <c r="K249" i="3" s="1"/>
  <c r="I248" i="3"/>
  <c r="I246" i="3"/>
  <c r="K246" i="3" s="1"/>
  <c r="I245" i="3"/>
  <c r="K245" i="3" s="1"/>
  <c r="I244" i="3"/>
  <c r="K244" i="3" s="1"/>
  <c r="I243" i="3"/>
  <c r="K243" i="3" s="1"/>
  <c r="I242" i="3"/>
  <c r="K242" i="3" s="1"/>
  <c r="I241" i="3"/>
  <c r="K241" i="3" s="1"/>
  <c r="I240" i="3"/>
  <c r="I239" i="3" s="1"/>
  <c r="C38" i="2" s="1"/>
  <c r="I263" i="3" l="1"/>
  <c r="C40" i="2" s="1"/>
  <c r="I250" i="3"/>
  <c r="I252" i="3"/>
  <c r="K252" i="3" s="1"/>
  <c r="I283" i="3"/>
  <c r="C41" i="2" s="1"/>
  <c r="K240" i="3"/>
  <c r="K248" i="3"/>
  <c r="K264" i="3"/>
  <c r="K284" i="3"/>
  <c r="K250" i="3" l="1"/>
  <c r="I247" i="3"/>
  <c r="C39" i="2" s="1"/>
  <c r="I237" i="3"/>
  <c r="K237" i="3" s="1"/>
  <c r="I236" i="3"/>
  <c r="K236" i="3" s="1"/>
  <c r="I235" i="3"/>
  <c r="K235" i="3" s="1"/>
  <c r="I234" i="3"/>
  <c r="K234" i="3" s="1"/>
  <c r="I233" i="3"/>
  <c r="I231" i="3"/>
  <c r="K231" i="3" s="1"/>
  <c r="I230" i="3"/>
  <c r="K230" i="3" s="1"/>
  <c r="I229" i="3"/>
  <c r="K229" i="3" s="1"/>
  <c r="I228" i="3"/>
  <c r="K228" i="3" s="1"/>
  <c r="I227" i="3"/>
  <c r="K227" i="3" s="1"/>
  <c r="I226" i="3"/>
  <c r="K226" i="3" s="1"/>
  <c r="I225" i="3"/>
  <c r="K225" i="3" s="1"/>
  <c r="I224" i="3"/>
  <c r="K224" i="3" s="1"/>
  <c r="I223" i="3"/>
  <c r="K223" i="3" s="1"/>
  <c r="I222" i="3"/>
  <c r="K222" i="3" s="1"/>
  <c r="I221" i="3"/>
  <c r="K221" i="3" s="1"/>
  <c r="I220" i="3"/>
  <c r="K220" i="3" s="1"/>
  <c r="I219" i="3"/>
  <c r="K219" i="3" s="1"/>
  <c r="I218" i="3"/>
  <c r="K218" i="3" s="1"/>
  <c r="I217" i="3"/>
  <c r="K217" i="3" s="1"/>
  <c r="I216" i="3"/>
  <c r="K216" i="3" s="1"/>
  <c r="I215" i="3"/>
  <c r="K215" i="3" s="1"/>
  <c r="I214" i="3"/>
  <c r="K214" i="3" s="1"/>
  <c r="I213" i="3"/>
  <c r="I212" i="3"/>
  <c r="I210" i="3"/>
  <c r="K210" i="3" s="1"/>
  <c r="I209" i="3"/>
  <c r="K209" i="3" s="1"/>
  <c r="I208" i="3"/>
  <c r="K208" i="3" s="1"/>
  <c r="I207" i="3"/>
  <c r="I205" i="3"/>
  <c r="K205" i="3" s="1"/>
  <c r="I204" i="3"/>
  <c r="K204" i="3" s="1"/>
  <c r="I203" i="3"/>
  <c r="K203" i="3" s="1"/>
  <c r="I202" i="3"/>
  <c r="K202" i="3" s="1"/>
  <c r="I201" i="3"/>
  <c r="K201" i="3" s="1"/>
  <c r="I200" i="3"/>
  <c r="I199" i="3"/>
  <c r="I206" i="3" l="1"/>
  <c r="C34" i="2" s="1"/>
  <c r="I198" i="3"/>
  <c r="C33" i="2" s="1"/>
  <c r="I238" i="3"/>
  <c r="C37" i="2" s="1"/>
  <c r="E43" i="1" s="1"/>
  <c r="I232" i="3"/>
  <c r="C36" i="2" s="1"/>
  <c r="I211" i="3"/>
  <c r="C35" i="2" s="1"/>
  <c r="K199" i="3"/>
  <c r="K212" i="3"/>
  <c r="K233" i="3"/>
  <c r="K213" i="3"/>
  <c r="K207" i="3"/>
  <c r="K200" i="3"/>
  <c r="I197" i="3" l="1"/>
  <c r="I196" i="3"/>
  <c r="K196" i="3" s="1"/>
  <c r="I195" i="3"/>
  <c r="K195" i="3" s="1"/>
  <c r="I194" i="3"/>
  <c r="K194" i="3" s="1"/>
  <c r="I192" i="3"/>
  <c r="K192" i="3" s="1"/>
  <c r="I190" i="3"/>
  <c r="K190" i="3" s="1"/>
  <c r="I189" i="3"/>
  <c r="I187" i="3"/>
  <c r="K187" i="3" s="1"/>
  <c r="I186" i="3"/>
  <c r="I185" i="3"/>
  <c r="K185" i="3" s="1"/>
  <c r="I184" i="3"/>
  <c r="K184" i="3" s="1"/>
  <c r="I183" i="3"/>
  <c r="K183" i="3" s="1"/>
  <c r="I182" i="3"/>
  <c r="K182" i="3" s="1"/>
  <c r="I181" i="3"/>
  <c r="K181" i="3" s="1"/>
  <c r="I180" i="3"/>
  <c r="K180" i="3" s="1"/>
  <c r="I179" i="3"/>
  <c r="G178" i="3"/>
  <c r="I177" i="3"/>
  <c r="K177" i="3" s="1"/>
  <c r="I176" i="3"/>
  <c r="K176" i="3" s="1"/>
  <c r="I175" i="3"/>
  <c r="K175" i="3" s="1"/>
  <c r="I174" i="3"/>
  <c r="K174" i="3" s="1"/>
  <c r="I173" i="3"/>
  <c r="K173" i="3" s="1"/>
  <c r="I172" i="3"/>
  <c r="K172" i="3" s="1"/>
  <c r="I171" i="3"/>
  <c r="K171" i="3" s="1"/>
  <c r="I170" i="3"/>
  <c r="K170" i="3" s="1"/>
  <c r="I169" i="3"/>
  <c r="K169" i="3" s="1"/>
  <c r="I168" i="3"/>
  <c r="K168" i="3" s="1"/>
  <c r="I167" i="3"/>
  <c r="I165" i="3"/>
  <c r="K165" i="3" s="1"/>
  <c r="I164" i="3"/>
  <c r="K164" i="3" s="1"/>
  <c r="I163" i="3"/>
  <c r="K163" i="3" s="1"/>
  <c r="I162" i="3"/>
  <c r="K162" i="3" s="1"/>
  <c r="I161" i="3"/>
  <c r="K161" i="3" s="1"/>
  <c r="I160" i="3"/>
  <c r="K160" i="3" s="1"/>
  <c r="I159" i="3"/>
  <c r="I188" i="3" l="1"/>
  <c r="C31" i="2" s="1"/>
  <c r="C32" i="2"/>
  <c r="E42" i="1" s="1"/>
  <c r="I158" i="3"/>
  <c r="C29" i="2" s="1"/>
  <c r="K179" i="3"/>
  <c r="K189" i="3"/>
  <c r="K186" i="3"/>
  <c r="I178" i="3"/>
  <c r="K178" i="3" s="1"/>
  <c r="K167" i="3"/>
  <c r="K159" i="3"/>
  <c r="I166" i="3" l="1"/>
  <c r="C30" i="2" s="1"/>
  <c r="I156" i="3"/>
  <c r="K156" i="3" s="1"/>
  <c r="I155" i="3"/>
  <c r="K155" i="3" s="1"/>
  <c r="I154" i="3"/>
  <c r="K154" i="3" s="1"/>
  <c r="I153" i="3"/>
  <c r="K153" i="3" s="1"/>
  <c r="I152" i="3"/>
  <c r="K152" i="3" s="1"/>
  <c r="I151" i="3"/>
  <c r="K151" i="3" s="1"/>
  <c r="I150" i="3"/>
  <c r="K150" i="3" s="1"/>
  <c r="I149" i="3"/>
  <c r="I148" i="3"/>
  <c r="I146" i="3"/>
  <c r="K146" i="3" s="1"/>
  <c r="I145" i="3"/>
  <c r="K145" i="3" s="1"/>
  <c r="I144" i="3"/>
  <c r="K144" i="3" s="1"/>
  <c r="I143" i="3"/>
  <c r="I141" i="3"/>
  <c r="K141" i="3" s="1"/>
  <c r="I140" i="3"/>
  <c r="K140" i="3" s="1"/>
  <c r="I139" i="3"/>
  <c r="K139" i="3" s="1"/>
  <c r="I138" i="3"/>
  <c r="K138" i="3" s="1"/>
  <c r="I137" i="3"/>
  <c r="K137" i="3" s="1"/>
  <c r="G136" i="3"/>
  <c r="G134" i="3"/>
  <c r="G133" i="3"/>
  <c r="I132" i="3"/>
  <c r="K132" i="3" s="1"/>
  <c r="I131" i="3"/>
  <c r="K131" i="3" s="1"/>
  <c r="I130" i="3"/>
  <c r="K130" i="3" s="1"/>
  <c r="I129" i="3"/>
  <c r="K129" i="3" s="1"/>
  <c r="I128" i="3"/>
  <c r="K128" i="3" s="1"/>
  <c r="G127" i="3"/>
  <c r="I126" i="3"/>
  <c r="K126" i="3" s="1"/>
  <c r="I125" i="3"/>
  <c r="K125" i="3" s="1"/>
  <c r="G124" i="3"/>
  <c r="G123" i="3"/>
  <c r="G122" i="3"/>
  <c r="I121" i="3"/>
  <c r="K121" i="3" s="1"/>
  <c r="I120" i="3"/>
  <c r="K120" i="3" s="1"/>
  <c r="I119" i="3"/>
  <c r="K119" i="3" s="1"/>
  <c r="G118" i="3"/>
  <c r="G135" i="3" s="1"/>
  <c r="I135" i="3" s="1"/>
  <c r="K135" i="3" s="1"/>
  <c r="I117" i="3"/>
  <c r="I115" i="3"/>
  <c r="K115" i="3" s="1"/>
  <c r="I114" i="3"/>
  <c r="K114" i="3" s="1"/>
  <c r="I113" i="3"/>
  <c r="K113" i="3" s="1"/>
  <c r="I112" i="3"/>
  <c r="K112" i="3" s="1"/>
  <c r="I111" i="3"/>
  <c r="K111" i="3" s="1"/>
  <c r="I110" i="3"/>
  <c r="K110" i="3" s="1"/>
  <c r="I109" i="3"/>
  <c r="K109" i="3" s="1"/>
  <c r="I108" i="3"/>
  <c r="I157" i="3" l="1"/>
  <c r="C28" i="2" s="1"/>
  <c r="E41" i="1" s="1"/>
  <c r="I147" i="3"/>
  <c r="C27" i="2" s="1"/>
  <c r="I107" i="3"/>
  <c r="C24" i="2" s="1"/>
  <c r="I142" i="3"/>
  <c r="C26" i="2" s="1"/>
  <c r="K108" i="3"/>
  <c r="K148" i="3"/>
  <c r="I127" i="3"/>
  <c r="K127" i="3" s="1"/>
  <c r="I134" i="3"/>
  <c r="K134" i="3" s="1"/>
  <c r="I118" i="3"/>
  <c r="K118" i="3" s="1"/>
  <c r="I122" i="3"/>
  <c r="K122" i="3" s="1"/>
  <c r="I124" i="3"/>
  <c r="K124" i="3" s="1"/>
  <c r="I136" i="3"/>
  <c r="K136" i="3" s="1"/>
  <c r="I123" i="3"/>
  <c r="K123" i="3" s="1"/>
  <c r="I133" i="3"/>
  <c r="K133" i="3" s="1"/>
  <c r="K143" i="3"/>
  <c r="K117" i="3"/>
  <c r="K149" i="3"/>
  <c r="I116" i="3" l="1"/>
  <c r="C25" i="2" s="1"/>
  <c r="I105" i="3"/>
  <c r="K105" i="3" s="1"/>
  <c r="I104" i="3"/>
  <c r="K104" i="3" s="1"/>
  <c r="I103" i="3"/>
  <c r="K103" i="3" s="1"/>
  <c r="I102" i="3"/>
  <c r="K102" i="3" s="1"/>
  <c r="I101" i="3"/>
  <c r="K101" i="3" s="1"/>
  <c r="I100" i="3"/>
  <c r="K100" i="3" s="1"/>
  <c r="I99" i="3"/>
  <c r="K99" i="3" s="1"/>
  <c r="I98" i="3"/>
  <c r="K98" i="3" s="1"/>
  <c r="I97" i="3"/>
  <c r="K97" i="3" s="1"/>
  <c r="I96" i="3"/>
  <c r="K96" i="3" s="1"/>
  <c r="I95" i="3"/>
  <c r="I93" i="3"/>
  <c r="K93" i="3" s="1"/>
  <c r="I92" i="3"/>
  <c r="K92" i="3" s="1"/>
  <c r="I91" i="3"/>
  <c r="K91" i="3" s="1"/>
  <c r="I90" i="3"/>
  <c r="K90" i="3" s="1"/>
  <c r="I89" i="3"/>
  <c r="K89" i="3" s="1"/>
  <c r="G84" i="3"/>
  <c r="G88" i="3" s="1"/>
  <c r="I83" i="3"/>
  <c r="K83" i="3" s="1"/>
  <c r="I82" i="3"/>
  <c r="K82" i="3" s="1"/>
  <c r="I81" i="3"/>
  <c r="K81" i="3" s="1"/>
  <c r="I80" i="3"/>
  <c r="K80" i="3" s="1"/>
  <c r="I79" i="3"/>
  <c r="K79" i="3" s="1"/>
  <c r="G78" i="3"/>
  <c r="I78" i="3" s="1"/>
  <c r="K78" i="3" s="1"/>
  <c r="I77" i="3"/>
  <c r="K77" i="3" s="1"/>
  <c r="I76" i="3"/>
  <c r="K76" i="3" s="1"/>
  <c r="G75" i="3"/>
  <c r="G74" i="3"/>
  <c r="G73" i="3"/>
  <c r="I72" i="3"/>
  <c r="K72" i="3" s="1"/>
  <c r="I71" i="3"/>
  <c r="K71" i="3" s="1"/>
  <c r="I70" i="3"/>
  <c r="K70" i="3" s="1"/>
  <c r="G69" i="3"/>
  <c r="I68" i="3"/>
  <c r="I66" i="3"/>
  <c r="K66" i="3" s="1"/>
  <c r="I65" i="3"/>
  <c r="K65" i="3" s="1"/>
  <c r="I64" i="3"/>
  <c r="K64" i="3" s="1"/>
  <c r="I63" i="3"/>
  <c r="K63" i="3" s="1"/>
  <c r="I62" i="3"/>
  <c r="K62" i="3" s="1"/>
  <c r="I61" i="3"/>
  <c r="K61" i="3" s="1"/>
  <c r="I60" i="3"/>
  <c r="I59" i="3"/>
  <c r="I106" i="3" l="1"/>
  <c r="C23" i="2" s="1"/>
  <c r="E40" i="1" s="1"/>
  <c r="I58" i="3"/>
  <c r="C20" i="2" s="1"/>
  <c r="I94" i="3"/>
  <c r="C22" i="2" s="1"/>
  <c r="K59" i="3"/>
  <c r="I69" i="3"/>
  <c r="K69" i="3" s="1"/>
  <c r="I73" i="3"/>
  <c r="K73" i="3" s="1"/>
  <c r="I75" i="3"/>
  <c r="K75" i="3" s="1"/>
  <c r="I74" i="3"/>
  <c r="K74" i="3" s="1"/>
  <c r="I88" i="3"/>
  <c r="K88" i="3" s="1"/>
  <c r="K60" i="3"/>
  <c r="G85" i="3"/>
  <c r="I85" i="3" s="1"/>
  <c r="K85" i="3" s="1"/>
  <c r="K68" i="3"/>
  <c r="I84" i="3"/>
  <c r="K84" i="3" s="1"/>
  <c r="G86" i="3"/>
  <c r="I86" i="3" s="1"/>
  <c r="K86" i="3" s="1"/>
  <c r="G87" i="3"/>
  <c r="I87" i="3" s="1"/>
  <c r="K87" i="3" s="1"/>
  <c r="K95" i="3"/>
  <c r="I67" i="3" l="1"/>
  <c r="C21" i="2" s="1"/>
  <c r="I56" i="3"/>
  <c r="K56" i="3" s="1"/>
  <c r="I55" i="3"/>
  <c r="K55" i="3" s="1"/>
  <c r="I53" i="3"/>
  <c r="K53" i="3" s="1"/>
  <c r="I52" i="3"/>
  <c r="K52" i="3" s="1"/>
  <c r="I51" i="3"/>
  <c r="K51" i="3" s="1"/>
  <c r="I50" i="3"/>
  <c r="K50" i="3" s="1"/>
  <c r="I49" i="3"/>
  <c r="K49" i="3" s="1"/>
  <c r="I48" i="3"/>
  <c r="K48" i="3" s="1"/>
  <c r="I47" i="3"/>
  <c r="K47" i="3" s="1"/>
  <c r="I46" i="3"/>
  <c r="K46" i="3" s="1"/>
  <c r="I45" i="3"/>
  <c r="K45" i="3" s="1"/>
  <c r="I44" i="3"/>
  <c r="K44" i="3" s="1"/>
  <c r="I43" i="3"/>
  <c r="I57" i="3" l="1"/>
  <c r="C19" i="2"/>
  <c r="E39" i="1" s="1"/>
  <c r="I42" i="3"/>
  <c r="C18" i="2" s="1"/>
  <c r="K43" i="3"/>
  <c r="G36" i="3"/>
  <c r="I36" i="3" s="1"/>
  <c r="K36" i="3" s="1"/>
  <c r="I35" i="3"/>
  <c r="K35" i="3" s="1"/>
  <c r="I27" i="3" l="1"/>
  <c r="K27" i="3" s="1"/>
  <c r="I17" i="3" l="1"/>
  <c r="K17" i="3" s="1"/>
  <c r="I38" i="3"/>
  <c r="K38" i="3" s="1"/>
  <c r="I39" i="3"/>
  <c r="K39" i="3" s="1"/>
  <c r="I37" i="3"/>
  <c r="K37" i="3" s="1"/>
  <c r="I26" i="3" l="1"/>
  <c r="K26" i="3" s="1"/>
  <c r="I25" i="3"/>
  <c r="K25" i="3" s="1"/>
  <c r="I24" i="3"/>
  <c r="I23" i="3" l="1"/>
  <c r="C16" i="2" s="1"/>
  <c r="K24" i="3"/>
  <c r="A17" i="2"/>
  <c r="I30" i="3" l="1"/>
  <c r="K30" i="3" s="1"/>
  <c r="I40" i="3" l="1"/>
  <c r="K40" i="3" s="1"/>
  <c r="I41" i="3"/>
  <c r="K41" i="3" s="1"/>
  <c r="I16" i="3" l="1"/>
  <c r="I18" i="3"/>
  <c r="K18" i="3" s="1"/>
  <c r="I19" i="3"/>
  <c r="K19" i="3" s="1"/>
  <c r="I20" i="3"/>
  <c r="K20" i="3" s="1"/>
  <c r="I21" i="3"/>
  <c r="K21" i="3" s="1"/>
  <c r="I22" i="3"/>
  <c r="K22" i="3" s="1"/>
  <c r="I15" i="3" l="1"/>
  <c r="C15" i="2" s="1"/>
  <c r="K16" i="3"/>
  <c r="I33" i="3" l="1"/>
  <c r="K33" i="3" s="1"/>
  <c r="I32" i="3"/>
  <c r="K32" i="3" s="1"/>
  <c r="I29" i="3"/>
  <c r="I31" i="3"/>
  <c r="K31" i="3" s="1"/>
  <c r="C2" i="3"/>
  <c r="C3" i="3"/>
  <c r="C4" i="3"/>
  <c r="C5" i="3"/>
  <c r="C7" i="3"/>
  <c r="C8" i="3"/>
  <c r="C9" i="3"/>
  <c r="B2" i="2"/>
  <c r="B3" i="2"/>
  <c r="B4" i="2"/>
  <c r="B5" i="2"/>
  <c r="B7" i="2"/>
  <c r="B8" i="2"/>
  <c r="B9" i="2"/>
  <c r="E35" i="1"/>
  <c r="J35" i="1"/>
  <c r="R35" i="1"/>
  <c r="P38" i="1"/>
  <c r="P39" i="1"/>
  <c r="P40" i="1"/>
  <c r="P41" i="1"/>
  <c r="P42" i="1"/>
  <c r="J46" i="1"/>
  <c r="K47" i="1"/>
  <c r="K29" i="3" l="1"/>
  <c r="I34" i="3"/>
  <c r="K34" i="3" s="1"/>
  <c r="I28" i="3" l="1"/>
  <c r="C17" i="2" s="1"/>
  <c r="I14" i="3" l="1"/>
  <c r="C14" i="2" s="1"/>
  <c r="E38" i="1" s="1"/>
  <c r="I305" i="3"/>
  <c r="C42" i="2" s="1"/>
  <c r="E46" i="1" l="1"/>
  <c r="R46" i="1" l="1"/>
  <c r="R49" i="1" s="1"/>
  <c r="O51" i="1" l="1"/>
  <c r="O50" i="1" s="1"/>
  <c r="S49" i="1"/>
  <c r="S50" i="1" l="1"/>
  <c r="R50" i="1"/>
  <c r="S51" i="1"/>
  <c r="R51" i="1"/>
  <c r="R52" i="1" l="1"/>
</calcChain>
</file>

<file path=xl/sharedStrings.xml><?xml version="1.0" encoding="utf-8"?>
<sst xmlns="http://schemas.openxmlformats.org/spreadsheetml/2006/main" count="1227" uniqueCount="411">
  <si>
    <t>Název stavby</t>
  </si>
  <si>
    <t>JKSO</t>
  </si>
  <si>
    <t xml:space="preserve"> </t>
  </si>
  <si>
    <t>Kód stavby</t>
  </si>
  <si>
    <t>ucebny</t>
  </si>
  <si>
    <t>Název objektu</t>
  </si>
  <si>
    <t>EČO</t>
  </si>
  <si>
    <t/>
  </si>
  <si>
    <t>Kód objektu</t>
  </si>
  <si>
    <t>Název části</t>
  </si>
  <si>
    <t>Místo</t>
  </si>
  <si>
    <t>Kód části</t>
  </si>
  <si>
    <t>Název podčásti</t>
  </si>
  <si>
    <t>Kód podčásti</t>
  </si>
  <si>
    <t>IČ</t>
  </si>
  <si>
    <t>DIČ</t>
  </si>
  <si>
    <t>Objednatel</t>
  </si>
  <si>
    <t>Projektant</t>
  </si>
  <si>
    <t>Zhotovitel</t>
  </si>
  <si>
    <t>Rozpočet číslo</t>
  </si>
  <si>
    <t>Zpracoval</t>
  </si>
  <si>
    <t>Dne</t>
  </si>
  <si>
    <t xml:space="preserve">               Měrné a účelové jednotky</t>
  </si>
  <si>
    <t xml:space="preserve">            Počet</t>
  </si>
  <si>
    <t xml:space="preserve">    Náklady / 1 m.j.</t>
  </si>
  <si>
    <t xml:space="preserve">             Počet</t>
  </si>
  <si>
    <t xml:space="preserve">     Náklady / 1 m.j.</t>
  </si>
  <si>
    <t xml:space="preserve">                Počet</t>
  </si>
  <si>
    <t xml:space="preserve">        Náklady / 1 m.j.</t>
  </si>
  <si>
    <t xml:space="preserve">               Rozpočtové náklady v</t>
  </si>
  <si>
    <t>CZK</t>
  </si>
  <si>
    <t>A</t>
  </si>
  <si>
    <t>Základní rozp. náklady</t>
  </si>
  <si>
    <t>B</t>
  </si>
  <si>
    <t>Doplňkové náklady</t>
  </si>
  <si>
    <t>C</t>
  </si>
  <si>
    <t>Vedlejší rozpočtové náklady</t>
  </si>
  <si>
    <t>Práce přesčas</t>
  </si>
  <si>
    <t>Zařízení staveniště</t>
  </si>
  <si>
    <t>21</t>
  </si>
  <si>
    <t>%</t>
  </si>
  <si>
    <t>Bez pevné podl.</t>
  </si>
  <si>
    <t>Kulturní památka</t>
  </si>
  <si>
    <t>Územní vlivy</t>
  </si>
  <si>
    <t>Provozní vlivy</t>
  </si>
  <si>
    <t>Ostatní</t>
  </si>
  <si>
    <t>VRN z rozpočtu</t>
  </si>
  <si>
    <t>HZS</t>
  </si>
  <si>
    <t>Kompl. činnost</t>
  </si>
  <si>
    <t>Ostatní náklady</t>
  </si>
  <si>
    <t>D</t>
  </si>
  <si>
    <t>Celkové náklady</t>
  </si>
  <si>
    <t>Datum a podpis</t>
  </si>
  <si>
    <t>Razítko</t>
  </si>
  <si>
    <t>15</t>
  </si>
  <si>
    <t>DPH</t>
  </si>
  <si>
    <t>E</t>
  </si>
  <si>
    <t>Přípočty a odpočty</t>
  </si>
  <si>
    <t>Dodávky objednatele</t>
  </si>
  <si>
    <t>Klouzavá doložka</t>
  </si>
  <si>
    <t>Zvýhodnění + -</t>
  </si>
  <si>
    <t>Stavba:</t>
  </si>
  <si>
    <t>Objekt:</t>
  </si>
  <si>
    <t>Část:</t>
  </si>
  <si>
    <t xml:space="preserve">JKSO: </t>
  </si>
  <si>
    <t>Objednatel:</t>
  </si>
  <si>
    <t>Zhotovitel:</t>
  </si>
  <si>
    <t>Datum:</t>
  </si>
  <si>
    <t>Kód</t>
  </si>
  <si>
    <t>Popis</t>
  </si>
  <si>
    <t>Cena celkem</t>
  </si>
  <si>
    <t>JKSO:</t>
  </si>
  <si>
    <t>P.Č.</t>
  </si>
  <si>
    <t>TV</t>
  </si>
  <si>
    <t>KCN</t>
  </si>
  <si>
    <t>MJ</t>
  </si>
  <si>
    <t>Množství celkem</t>
  </si>
  <si>
    <t>Sazba DPH</t>
  </si>
  <si>
    <t>kus</t>
  </si>
  <si>
    <t>m</t>
  </si>
  <si>
    <t>soubor</t>
  </si>
  <si>
    <t xml:space="preserve">REKAPITULACE </t>
  </si>
  <si>
    <t>KRYCÍ LIST SOUPISU</t>
  </si>
  <si>
    <t>OCENĚNÝ SOUPIS PRACÍ A DODÁVEK A SLUŽEB</t>
  </si>
  <si>
    <t>Nábytek</t>
  </si>
  <si>
    <t>Stolní vizualizér</t>
  </si>
  <si>
    <t>PC ovládací a prezentační stanice pro učitele</t>
  </si>
  <si>
    <t>Kontrolní a prezentační monitor</t>
  </si>
  <si>
    <t>PC stanice pro studenty</t>
  </si>
  <si>
    <t>Datový switch</t>
  </si>
  <si>
    <t>19" rozvaděč</t>
  </si>
  <si>
    <t xml:space="preserve">Židle učitelská </t>
  </si>
  <si>
    <t>AVT</t>
  </si>
  <si>
    <t>ZRN (ř. 1-8)</t>
  </si>
  <si>
    <t>DN (ř. 10-12)</t>
  </si>
  <si>
    <t>VRN (ř. 14-19)</t>
  </si>
  <si>
    <t>Součet 9, 13, 20-23</t>
  </si>
  <si>
    <t>Projektové práce (DSPS)</t>
  </si>
  <si>
    <t>Cena s DPH (ř. 25-26)</t>
  </si>
  <si>
    <t>Popis / minimální technické parametry</t>
  </si>
  <si>
    <t>Cena celkem s DPH</t>
  </si>
  <si>
    <t>Cena jednotková bez DPH</t>
  </si>
  <si>
    <t>Cena celkem bez DPH</t>
  </si>
  <si>
    <t>Kód položky / název</t>
  </si>
  <si>
    <t>Katedra učitele</t>
  </si>
  <si>
    <t>Celkem bez DPH</t>
  </si>
  <si>
    <t>Židle studentská</t>
  </si>
  <si>
    <t>vlastní</t>
  </si>
  <si>
    <t>Přídavné reproduktory</t>
  </si>
  <si>
    <t>SOUPIS PRACÍ A DODÁVEK A SLUŽEB vč VÝKAZU VÝMĚR</t>
  </si>
  <si>
    <t>Lavice pro 1x studenta</t>
  </si>
  <si>
    <t>Držák PC</t>
  </si>
  <si>
    <t>Kotvení do podlahy</t>
  </si>
  <si>
    <t>Kabelový žlab k lavici pro 2x studenta - otevírání shora
(pro sestavy do U)</t>
  </si>
  <si>
    <t>Pylonový pojezd s křídly</t>
  </si>
  <si>
    <t xml:space="preserve">Držák PC plechový, šířkově nastavitelný. Držák je určen pro instalaci počítače s maximálními rozměry š. 220mm × v. 450mm x h. 480 mm. Cena včetně dopravy a instalace.
</t>
  </si>
  <si>
    <t xml:space="preserve">Kotvení do podlahy do tvaru L, příložka pozink, hmoždinka 8x50. Cena včetně dopravy a instalace.
</t>
  </si>
  <si>
    <t>Sebastian Fenyk</t>
  </si>
  <si>
    <t>Repeater aktivní USB</t>
  </si>
  <si>
    <t>Kabel DisplayPort</t>
  </si>
  <si>
    <t>Kabel HDMI</t>
  </si>
  <si>
    <t>Kabel HDMI a extender</t>
  </si>
  <si>
    <t xml:space="preserve">Přídavné reproduktory, min. 20 W Cena včetně dopravy, instalace.
</t>
  </si>
  <si>
    <t xml:space="preserve">Monitor s viditelnou uhlopříčkou min. 60,45cm (23,8"), matný, antireflexní, LED podsvícení, rozlišení 1920x1080, pozorovací úhel 178° vodorovně, 178° svisle, jas 250 cd/m2, kontrastní poměr 1000:1 statický, doba odezvy 5ms, video vstupy VGA, HDMI, DisplayPort, náklon -5 až +22°, kloubové otáčení 90° (Pivot), výškově nastavitelný stojan až 100mm, dva integrované reproduktory s výkonem 2 W. Cena včetně dopravy, instalace.
</t>
  </si>
  <si>
    <t xml:space="preserve">Audio kabel RCA (M/M), min. 12 m. Cena včetně dopravy, instalace.
</t>
  </si>
  <si>
    <t>Kabel audio</t>
  </si>
  <si>
    <t xml:space="preserve">USB repeater pro prodlužování USB kabelů, délka min. 5 m. Cena včetně dopravy, instalace.
</t>
  </si>
  <si>
    <t xml:space="preserve">Kabel HDMI, min. 4K*2K @ 60Hz, min. 12.5m. Včetně HDMI extenderu pro zesílení signálu podporující přenos na min. 30 m, podpora rozlišení min. 4K*2K @ 60Hz, HDCP kompatibilní. Včetně HDMI kabelu 0,5 m, (M/M), min. rozlišení  4K*2K @ 60Hz. Cena včetně dopravy, instalace.
</t>
  </si>
  <si>
    <t xml:space="preserve">Kabel DisplayPort (M/M), min. rozlišení 4K*2K@60Hz, 3 m. Cena včetně dopravy, instalace.
</t>
  </si>
  <si>
    <t xml:space="preserve">Kabel HDMI (M/M), min. rozlišení 4K*2K@60Hz, 3 m, podpora ARC, HDCP, CEC. Cena včetně dopravy, instalace.
</t>
  </si>
  <si>
    <t xml:space="preserve">Bezdrátová dokumentová kamera s flexibilním ramenem, s možností práce úplně bez kabelů - přenos obrazu přes Wifi, napájení z baterie. Min. 12x zoom. LED osvětlení snímaného objektu, ruční a automatické ovládání ostření a jasu. Snímaná plocha min A4. Jednoduché ovládání vizualizéru prostřednictvím software. Cena včetně dopravy, instalace.
</t>
  </si>
  <si>
    <t xml:space="preserve">19" rozvaděč nástěnný min. 9U/500x600 skleněné dveře, šedý, včetně polic, rozvodného panelu 230V montážní sady, záslepky 19" 1U a ostatního příslušenství. Cena včetně dopravy, instalace.
</t>
  </si>
  <si>
    <t>Patch panel</t>
  </si>
  <si>
    <t xml:space="preserve">Patch panel, nestíněný panel kategorie 6 osazený 24 porty RJ45, vyvazovací lišta, velikost 1U. Cena včetně dopravy a instalace.
</t>
  </si>
  <si>
    <t xml:space="preserve">Datový přepínač s 16 porty 10/100/1000Mbit, s rychlosti přepnutí až 23,8Mpps, buffer pro 256tis. packetu, podporou až 8tis. MAC adres, s pasivním chlazením, setem pro instalaci do rack, s napájecím zdrojem. Cena včetně dopravy a instalace.
</t>
  </si>
  <si>
    <t xml:space="preserve">Interaktivní systém určený pro školní prostředí. Velikost zobrazované plochy s úhlopříčkou min. 86" (218 cm), obraz s rozlišením min. WXGA (1280x800 bodů). Životnost podsvícení/zdroje světla min. 10000 h (v eko režimu). 
Dotyková technologie umožňuje ovládání odolným perem, prstem, dokáže rozpoznat min. 20 současných dotyků a zároveň multidotyková gesta. Povrch je odolný, magnetický. Včetně přístupu do SMART Výukového sw Online min. na 12 měsíců pro min. 10 uživatelů.  Cena včetně systémové AV kabeláže. Cena včetně dopravy, instalace, nastavení.
</t>
  </si>
  <si>
    <t xml:space="preserve">AllInOne, 23.8" IPS zobrazovač s rozlišením FullHD s min. 90W zdrojem s účinnosti 89%, 5MP výsuvná webová kamera s integrovanými duálními digitálními mikrofony, 8-mi jádrové CPU s výkonem min. 10200 bodu dle nezávislého testu www.cpubenchmark.net, operační paměť 8GB DDR4 2666, grafická karta integrovana, SSD M.2 disk s kapacitou 256GB, DVD-RW optická mechanika, LAN, WiFi 6 ax, Bluetooth, USB-C 3.2, USB 3.2, DisplayPort, HDMI, čtečka SD karet, klávesnice a myš, integrované reproduktory, naklápěcí stojan, operační systém s podporu AD (domény), 5 let s odezvou do následujícího pracovního dne od nahlášení servisní události). Cena včetně dopravy, instalace, nastavení.
</t>
  </si>
  <si>
    <t>Technologie učebny informatiky</t>
  </si>
  <si>
    <t>Výukové pomůcky robotiky</t>
  </si>
  <si>
    <t>Sestava pro výuku robotiky</t>
  </si>
  <si>
    <t xml:space="preserve">Sestava pro třídu (12-18 žáků), obsahuje 6x programovatelný robot pro děti, 6x kódovací tabulku, 3x herní podložku, tašku pro uskladnění a přenášení, nabíječku robotů.  Programování robota tlačítky na zádech robot bezdrátovou kódovací tabulkou s příkazy nebo programovací aplikací (založenou na Scratch). Cena včetně dopravy.
</t>
  </si>
  <si>
    <t xml:space="preserve">Robotická výuková stavebnice - sada pro třídu, obsahu 5x sadu (každá sada min. 280 konstrukčních a pohybových dílů, min. 1 motorem, min. 2 senzory a mozek robota s nabíjecí baterií). Dále potom sadu konstrukčních dílů navíc. Vše uloženo v plastových boxech. Součástí dodávka je sw aplikace (založenou na Scratch). Cena včetně dopravy.
</t>
  </si>
  <si>
    <t>Robotická výuková stavebnice</t>
  </si>
  <si>
    <t>Software pro správu učebny</t>
  </si>
  <si>
    <t xml:space="preserve">Software pro učitele na základních a středních školách. Pomáhá při správě  a řízení počítačové učebny v těchto oblastech: Zajištění zpětné vazby- Učitel vidí, co právě teď studenti dělají. Prezentace umožňuje sdílet učitelskou obrazovku studentům a zprostředkovat tak vyučovanou látku. Blokování- Podle potřeby zhasnete žákovské obrazovky, zablokujete myši a klávesnice pro získání pozornosti. Blokujete nebo omezujete přístup na web. Řízení- Učitel může na dálku zapnout, vypnout i restartovat studentské počítače. Může převzít řízení studentského počítače. Licence pro 1 učitele+ neomezený počet studentů (cena za učebnu) . Cena včetně dopravy, instalace a nastavení.
</t>
  </si>
  <si>
    <t>Router</t>
  </si>
  <si>
    <t>Skříňová sestava</t>
  </si>
  <si>
    <t xml:space="preserve">Kabelový žlab o rozměrech š.1760×h.150×v.760mm pro spojení 2x lavice pro jednoho studenta a vytvoření podélného layoutu sezení v řadách nebo do U, 2× otvor pro napojení na kabelové průchodky stolu pro jednoho studenta a 2× otvor pro napojení další řady. Uzamykatelná a výklopná horní deska, lepeny jsou voděodolným PUR lepidlem. Možnost výběru barevného provedení alespoň ze čtyř základních typů dekorů/barev. Cena včetně dopravy a instalace.
</t>
  </si>
  <si>
    <t xml:space="preserve">Kabelový žlab o rozměrech š.1960×h.150×v.760mm pro spojení 2x lavice pro jednoho studenta a vytvoření podélného layoutu sezení v řadách nebo do U, 2× otvor pro napojení na kabelové průchodky stolu pro jednoho studenta a 2× otvor pro napojení další řady. Uzamykatelná a výklopná horní deska, lepeny jsou voděodolným PUR lepidlem. Možnost výběru barevného provedení alespoň ze čtyř základních typů dekorů/barev. Cena včetně dopravy a instalace.
</t>
  </si>
  <si>
    <t xml:space="preserve">Katedra profesora. Vnější rozměry katedry š.1600×h.680×v.760mm, 2× kabelová průchodka. V pravé části katedry umístěna uzamykatelná skříňka na soklu o vnitřních rozměrech š.510×h.632×v.688mm. Skříňka vybavena nasávacím otvorem v čele dvířek a otvorem v horní části pro odvedení teplého vzduchu (krytí otvorů perforovaným plechem/mřížkou). V levé části katedry umístěna skříňka s 3× polohovatelnou policí. Prostor mezi skříňkami vybaven falešnými uzamykatelnými zády. Vytvořený propoj mezi prostorem uzamykatelné skříňky a falešnými zády. Možnost napojení katedry na kabelové žlaby pro studentské stoly.  Konstrukce nábytku je z oboustranně laminované dřevotřískové desky, pohledové hrany jsou lepeny voděodolným PUR lepidlem. Možnost výběru barevného provedení alespoň ze čtyř základních typů dekorů/barev. Včetně přídavného stolu o šíři 1000 mm k umístění tiskáren. Cena včetně dopravy a instalace.
</t>
  </si>
  <si>
    <t>Nástavba (odnímatelná půda)</t>
  </si>
  <si>
    <t xml:space="preserve">Odnímatelná půda pro pojízdnou skříň, součástí jsou tři zásuvky pro uložení klávesnic.  Standardní minimální použité materiály: Konstrukce nábytku je z oboustranně laminované dřevotřískové desky tloušťky min. 19 mm, pohledové hrany jsou lepeny min. 2 mm ABS hranou, nepohledové min. 1 mm ABS hranou, lepeny jsou voděodolným PUR lepidlem. Pracovní plocha- HPL min.  23,6mm. Korpusy lepené v lisu. Cena včetně dopravy a instalace.
</t>
  </si>
  <si>
    <t xml:space="preserve">Deska krycí </t>
  </si>
  <si>
    <t xml:space="preserve">Deska krycí pro pojízdnou skříň na robotiku, slouží k překrytí nástavby a vznikne tak rovná plocha bez okrajů. Standardní minimální použité materiály: Konstrukce nábytku je z laminované dřevotřískové desky tloušťky min. 19 mm, oboustranně laminované HPL o síle 0,8mm, pohledové hrany jsou lepeny min. 2 mm ABS hranou, nepohledové min. 1 mm ABS hranou, lepeny jsou voděodolným PUR lepidlem. Korpusy lepené v lisu. Cena včetně dopravy a instalace.
</t>
  </si>
  <si>
    <t>Skříň pojízdná pro robotiku</t>
  </si>
  <si>
    <t xml:space="preserve">Skříň pojízdná pro potřeby robotické učebny o rozměrech 703x800x703mm, s úložnými prostory pro robotické sady- policovou skříňkou a plastovými boxy. Na pojízdném rámu, 4 x kolečka( 2x bržděná). Skříňku je možné doplnit o odnímatelnou půdu, která slouží k prezentaci a kompletaci robotů.  Standardní minimální použité materiály: Konstrukce nábytku je z oboustranně laminované dřevotřískové desky tloušťky min. 19 mm, pohledové hrany jsou lepeny min. 2 mm ABS hranou, nepohledové min. 1 mm ABS hranou, lepeny jsou voděodolným PUR lepidlem. Korpusy lepené v lisu. Cena včetně dopravy a instalace.
</t>
  </si>
  <si>
    <t xml:space="preserve">Router s wifi a VPN klientem určený pro vzdálenou správu a monitoring technologie v rámci celé instalace. Minimální parametry: Firewall, DNS, DHCP, WEB proxy, telnet, SSH, PPTP klient, L2TP klient, open VPN. Široké možnosti nastavení. Cena včetně dopravy instalace a nastavení.
</t>
  </si>
  <si>
    <t>ZŠ Liberec, Jabloňová, SO-01 - Jazyková uč. D.204</t>
  </si>
  <si>
    <t>Statutární město Liberec</t>
  </si>
  <si>
    <t>Tomáš Klabík (revize Sebastian Fenyk)</t>
  </si>
  <si>
    <t xml:space="preserve">Robotická výuková stavebnice sada pro třídu (10-15 žáků),  obsahuje 5x robotickou výukovou stavebnici (sada min. 500 plastových konstrukčních a pohybových dílů, min. 3 motory, min. 4 senzory, mozek robota s nabíjecí baterií a nabíječkou, dálkový ovladač s LCD displejem a min. 8 I/O porty, sada je uložena v plastovém přenosném boxu), plastové herní pole, sadu náhradních dílů, nabíječky baterií robota a ovladače. Cena včetně dopravy.
</t>
  </si>
  <si>
    <t>3D tiskárna</t>
  </si>
  <si>
    <t>Filament</t>
  </si>
  <si>
    <t xml:space="preserve">Filament, 1.75 mm s přesností +- 0.03 mm, 1kg, různé barvy - černá, modrá, silver, červená, růžová Cena včetně dopravy.
</t>
  </si>
  <si>
    <t xml:space="preserve">3D tiskárna - technologie tisku MSLA, tisková plocha až 127×80×150 mm, výška vrstvy 0.01mm, rozlišení LCD min.: 5.96'', 2560×1620p, životnost LCD min.: 2000 hodin, tiskový materiál je 405nm resin. Konektivita: USB, Wi-Fi, LAN. Včetně 1 kg resinu. Cena včetně dopravy a instalace.
</t>
  </si>
  <si>
    <t>Lavice pro handikepovaného žáka</t>
  </si>
  <si>
    <t>Interaktivní systém+ vizualizér</t>
  </si>
  <si>
    <t>Sestava interaktivního systému</t>
  </si>
  <si>
    <t xml:space="preserve">Pylonový pojezd s křídly. Stabilní konstrukce z hliníkových profilů o výšce min.250cm. Rozsah posunu min. 70 cm. Rozložení hmotnosti sestavy na stěnu a podlahu. Integrovaný úchyt pro držák projektoru. Boční křídla pro popisování fixou. Cena včetně dopravy, instalace.
</t>
  </si>
  <si>
    <t xml:space="preserve">Robotická výuková stavebnice - sada min. 1200 konstrukčních a pohybových dílů, nosníky musí být kovové (hliníkové), 8 motorů, převodovky, kamera, min. 2 dotykové senzory, mozek robota s LCD dotykovým displejem a/nebo mozek a oddělený modul s LCD, ovladač + rozšiřující sada min. 600 kovových nosníků + ozubených kol  Součástí dodávky je sw stažitelný ze stránek výrobce. Cena včetně dopravy.
</t>
  </si>
  <si>
    <t xml:space="preserve">3D tiskárna - technologie tisku FDM, tisková plocha až 250x 210x 210mm, celkový modelovací prostor až 11.025cm3, výška vrstvy 0.05mm, tryska 0.4mm, tiskový materiál je struna 1.75mm, rychlost tisku 200+ mm/s, IR senzor filamentu, podporuje materiály ABS, PLA, PETT, HIPS, Laywood a další, plně automatická kalibrace tiskové plochy, bezúdržbová tisková plocha, vyhřívaná magnetická podložka s vyměnitelnými tiskovými pláty, detekce a zotavení ze ztráty přívodu energie, LCD displej, čtečka SD, USB 2.0, včetně akreditovaného školení Cena včetně dopravy.
</t>
  </si>
  <si>
    <t>10/2022</t>
  </si>
  <si>
    <t xml:space="preserve">Lavice je specialně upravena pro handikepovaného žáka, rozměry š.1080×h.600×v.760mm4x kabelová průchodka. Stůl je vhodný pro spojení do různých sestav - vytvoření dvojlavice, vytvoření podélného layoutu sezení, vytvoření layautu do U. Možnost napojení stolu na kabelový žlab. Standardní minimální použité materiály: lamino desky ABS hrana lepena PUR lepidlem, korpusy lepené v lisu, HPL lepeno voděodolným lepidlem, celokovové úchytky, trojcestné zámky. Možnost výběru barevného provedení alespoň ze čtyř základních typů dekorů/barev. Cena včetně dopravy a instalace.
</t>
  </si>
  <si>
    <t xml:space="preserve">Lavice pro jednoho studenta o rozměrech š.880×h.600×v.760mm, 4x kabelová průchodka. Stůl je vhodný pro spojení do různých sestav - vytvoření dvojlavice, vytvoření podélného layoutu sezení, vytvoření layautu do U. Možnost napojení stolu na kabelový žlab. Standardní minimální použité materiály: lamino desky ABS hrana lepena PUR lepidlem, korpusy lepené v lisu, HPL lepeno voděodolným lepidlem, celokovové úchytky, trojcestné zámky. Možnost výběru barevného provedení alespoň ze čtyř základních typů dekorů/barev. Cena včetně dopravy a instalace.
</t>
  </si>
  <si>
    <t xml:space="preserve">Skříň vysoká o rozměrech šxvxh 950x1850x500mm.Skříň uzamykatelná. Korpus vyroben z oboustranně laminovaných dřevotřískových desek tloušťky min. 19 mm. Vysoká pevnost zajištěna kolíkovými spoji a zády z laminované dřevotřískové desky tloušťky min. 12 mm uchycenými v drážce. Korpus osazen na nepohledových hranách ABS hranou tloušťky 1mm a na pohledových hranách ABS hranou tloušťky 2 mm. Hrany lepeny voděodolným PUR lepidlem. Základní dekory buk, javor, šedá, bílá. Spodní část - plná uzamykatelná skříňka. Horní část - regál, prosklené uzamykatelné dvířka - bezpečnostní sklo. Cena včetně dopravy a instalace.
</t>
  </si>
  <si>
    <t xml:space="preserve">Židle žákovská s plastovým erognomickým šálovým sedákem, pojízdná (na kolečkách), výškově nastavitelná pomocí plynového chromovaného pístu, otočná, na ocelovém chromovaném kříži. Ergonomicky tvarovaný sedák i opěrák (se vzduchovým polštářem), hygienický a snadno omyvatelný, šetrný k životnímu prostředí – vyrobený z recyklovatelných plastů. Moderní barevnost: 6 barev sedáku. Židle musí být snadno omyvatelná bez horní perforace. Cena včetně dopravy, instalace.
</t>
  </si>
  <si>
    <t>Koncové prvky, nábytek informatika D.204</t>
  </si>
  <si>
    <t>Koncové prvky, nábytek jazyky D.207</t>
  </si>
  <si>
    <t>Interaktivní systém</t>
  </si>
  <si>
    <t>Pylonový pojezd</t>
  </si>
  <si>
    <t xml:space="preserve">Pylonový pojezd. Stabilní konstrukce z hliníkových profilů o výšce min.250cm. Rozsah posunu min. 70cm. Rozložení hmotnosti sestavy na stěnu a podlahu. Integrovaný úchyt pro držák projektoru. Cena včetně dopravy, instalace.
</t>
  </si>
  <si>
    <t>Nástěnná tabule</t>
  </si>
  <si>
    <t xml:space="preserve">Nástěnná tabule pro popis fixem, minimální rozměry 100x120cm. Cena včetně dopravy, instalace.
</t>
  </si>
  <si>
    <t>HDMI rozbočovač</t>
  </si>
  <si>
    <t xml:space="preserve">1x2 HDMI rozbočovač, podpora 4K/UHD @ 60 Hz 4:2:0. EDID management, HDCP kompatibilní. Vestavěný audio embeder a de-embeder pro připojení externího zdroje zvuku (audio in) a zesilovače nebo aktivních reproduktorů (audio out). Zvuk z audio vstupu je možné směrovat zároveň na HDMI výstup a analogový audio výstup. Cena včetně dopravy, instalace, nastavení.
</t>
  </si>
  <si>
    <t>Technologie jazykové laboratoře se sdílením obrazu a zvuku</t>
  </si>
  <si>
    <t>Ovládací SW pro organizaci aktivit v laboratoři</t>
  </si>
  <si>
    <t xml:space="preserve">Ovládací SW se společným řízením pro organizaci aktivit v laboratoři. Monitoring jednotlivých stanic, propojování připojených audio signálů a přepínání signálů pro video, klávesnice i myš. Organizace třídy, zasedací pořádek. Režimy  prezentace, monitoring a podpora studentů při cvičení, práce až v 5 skupinách. Ovládání lokálního CD/DVD přehrávače v PC. Přepínač obrazu, klávesnic a myší pro PC stanice: sdílení a monitoring videa, vypnutí signálu studentských monitorů. Jazykové varianty SW. Vč. záruky dostupnosti oprav dodaného software po dobu 5-ti let. Cena včetně dopravy, instalace, nastavení a systémového zaškolení obsluhy.
</t>
  </si>
  <si>
    <t>Ovládací SW jazykové laboratoře pro mediální aktivity</t>
  </si>
  <si>
    <t xml:space="preserve">Ovládací SW se společným řízením pro mediální aktivity s obrázky, audio, video a textovými soubory. Samostatná práce a individuální záznam studentů - poslech, sledování, otevřený záznam, simultánní záznam, nahrávka s porovnáním s originálem, přehrávání správné výslovnosti textu, automatické rozpoznávání výslovnosti, neomezené písemné odpovědi, dotazníky, výběr z možností, doplňovačka, určování správného pořadí u vět, slov i písmen. Adresné posílání textových zpráv. Databáze učebních materiálů, organizovaná dle vyučujícího a tříd. Třídění materiálů do učebních lekcí. Databáze pro zasedací pořádek. Jazykové varianty SW. Vč. záruky dostupnosti oprav dodaného software po dobu 5-ti let. Cena včetně dopravy, instalace, nastavení a systémového zaškolení obsluhy.
</t>
  </si>
  <si>
    <t>Učitelský SW</t>
  </si>
  <si>
    <t xml:space="preserve">LAN přístup učitele do databáze studijních materiálů, mimo jazykovou laboratoř. Příprava cvičení, kontrola vyplněných úloh. Cena včetně dopravy, instalace, nastavení.
</t>
  </si>
  <si>
    <t>Audio matice pro interkom</t>
  </si>
  <si>
    <t xml:space="preserve">Centrála pro hlasovou komunikaci po odděleném okruhu UTP kabeláže, min. freq. rozsah 120 Hz - 12 kHz,  možnost pro rozšíření o další pracoviště studentů. Cena včetně dopravy, instalace, nastavení.
</t>
  </si>
  <si>
    <t>Audio mixer a sluchátkový zesilovač - učitel</t>
  </si>
  <si>
    <t xml:space="preserve">Audio mixer a sluchátkový zesilovač pro učitele, nastavení hlasitosti sluchátek, vypnutí mikrofonu, freq. rozsah min. 120 Hz - 12 kHz, pro dynamický i kondenzátorový typ mikrofonu, impedance sluchátek 32 - 600 Ω, linkový vstup/výstup, funkce automatického donastavení hlasitosti vstupů, konektory min.: 1x 3,5mm jack - mikrofon, 1x 3,5mm stereo jack - sluchátka, napájení po UTP kabeláži. Včetně potřebné kabeláže. Cena včetně dopravy, instalace, nastavení.
</t>
  </si>
  <si>
    <t>Audio mixer a sluchátkový zesilovač - student</t>
  </si>
  <si>
    <t xml:space="preserve">Audio mixer a sluchátkový zesilovač, nastavení hlasitosti sluchátek, vypnutí mikrofonu, freq. rozsah min. 120 Hz - 12 kHz, pro dynamický i kondenzátorový typ mikrofonu, impedance sluchátek 32 - 600 Ω, linkový vstup/výstup, konektory min.: 1x 3,5mm jack - mikrofon, 1x 3,5mm stereo jack - sluchátka, napájení po UTP kabeláži. Včetně potřebné kabeláže. Včetně ochranné krytky audio jednotek zabraňující rozpojení kabeláže. Cena včetně dopravy, instalace, nastavení.
</t>
  </si>
  <si>
    <t>Systémový náhlavní set - sluchátka/mikrofon</t>
  </si>
  <si>
    <t xml:space="preserve">Systémový náhlavní set sluchátek s mikrofonem, aktivní systém potlačení okolních ruchů, provedení  z pružného materiálu odolnému hrubému zacházení, uzavřená stereofonní sluchátka, kondenzátorový mikrofon, polstrovaný a nastavitelný náhlavní most, Min. parametry: Sluchátka: freq. rozsah 120 Hz - 12 kHz, Mikrofon: freq. rozsah 120 Hz - 12 kHz, konektory: 1x 3,5mm stereo jack -  mikrofon, 1x 3,5mm stereo jack -  sluchátka, kabel min. 1,3 m, váha max. 0,5 kg. Cena včetně dopravy, instalace, nastavení.
</t>
  </si>
  <si>
    <t>Digitální cvičebnice AJ</t>
  </si>
  <si>
    <t xml:space="preserve">Digitální cvičebnice AJ pro jazykovou laboratoř, platná min. pro 22 žáků, mezinárodní standard  CEFR pro úrovně A1, A2, B1, každá úroveň min.  50 hod. multimediálních aktivit kombinujících video, audio, obrázky a text, min. 80% samostatných cvičení, licence platná min. na 12 měsíců. Cena včetně dopravy.
</t>
  </si>
  <si>
    <t>Tištěná cvičebnice AJ</t>
  </si>
  <si>
    <t xml:space="preserve">Tištěné učebnice A1, A2, B1 s návody aktivního obsahu pro učitele, každá učebnice min. 250 stránek. Cena včetně dopravy.
</t>
  </si>
  <si>
    <t>Zvuková karta</t>
  </si>
  <si>
    <t xml:space="preserve">Zvuková karta, vstup pro mikrofon 1x 3,5mm konektor, 4pólový výstup pro sluchátka s mikrofonem 1 x 3,5mm, stereo výstup, kompatibilita s USB 2.0 / 3.0. Cena včetně dopravy, instalace.
</t>
  </si>
  <si>
    <t>Kabel DP - HDMI</t>
  </si>
  <si>
    <t xml:space="preserve">Kabel DP - HDMI, min. 2 m, FHD 1080p, min. rozlišení 1920*1080P@60Hz. Cena včetně dopravy, instalace.
</t>
  </si>
  <si>
    <t>Webová kamera učitel</t>
  </si>
  <si>
    <t xml:space="preserve">Webkamera pro videohovory v rozlišení FHD 1080p s podporovanými klienty přes USB, záznam videa min. ve FHD 1080p, zoom, komprese videa H.264, min. 90° zorné pole, vestavěné duální stereofonní mikrofony, univerzální klip pro přichycení k notebookům, monitorům LCD. Cena včetně dopravy, instalace.
</t>
  </si>
  <si>
    <t xml:space="preserve">Case desktop mini s min. 65W zdrojem s účinnosti až 89% , výkon CPU min. 7000bodu dle nezávislého testu cpubenchmark.net, operační paměť 8GB DDR4, SSD disk 256GB, LAN, WiFi 6 ax, Bluetooth, USB-C 3.2, USB 3.2, USB 2.0, DisplayPort, 1x HDMI, klávesnice, myš, vertikální stojan, operační systém s podporu AD (domény), rozšiřující servisní služba na 3 roky - oprava u zákazníka s odezvou do následujícího pracovního dne od nahlášení servisní události. Cena včetně dopravy, instalace, nastavení.
</t>
  </si>
  <si>
    <t>Držák pro PC</t>
  </si>
  <si>
    <t xml:space="preserve">Mini Security/Dual VESA držák pro bezpečné připevnění počítače do stolu, uzamknutí pomocí volitelného kabelového zámku. Cena včetně dopravy a instalace.
</t>
  </si>
  <si>
    <t xml:space="preserve">Kabel DisplayPort (M/M), min. rozlišení 4K*2K@60Hz, 1 m. Cena včetně dopravy, instalace.
</t>
  </si>
  <si>
    <t>Webová kamera studenti</t>
  </si>
  <si>
    <t>USB HUB</t>
  </si>
  <si>
    <t xml:space="preserve">7-portový Hi-speed USB 2.0 Hub, 6x USB portů typu A, 1x USB port typu B. Cena včetně dopravy, instalace.
</t>
  </si>
  <si>
    <t>NAS úložiště</t>
  </si>
  <si>
    <t xml:space="preserve">Uložiště dat, min. dvoudiskové, dvoujádrový procesor s taktem min. 2GHz, rychlosti šifrovaného čtení až 113MB/s, rychlost šifrovaného zápisu až 112 MB/s, jedno Gbit síťové rozhraní, 2x USB 3.0, hardwarové šifrování AES-NI, možnost výměny disků za provozu, přihlášení uživatelů domény, 2x LAN, USB 3.0, včetně softwarového vybavení pro zálohování dat. Cena včetně dopravy, instalace, nastavení.
</t>
  </si>
  <si>
    <t>HDD pro úložiště</t>
  </si>
  <si>
    <t xml:space="preserve">pevný disk pro provoz 24/7 a RAID kompatibilní, kapacita 2TB, 3,5 palcový disk, rozhraní SATA 6 Gb/s, počet otáček 7.200ot/s, vyrovnávací paměť 128 MB. Cena včetně dopravy, instalace, nastavení.
</t>
  </si>
  <si>
    <t xml:space="preserve">Datový přepínač s 24 porty 10/100/1000Mbit, s rychlosti přepnutí až 35.7Mpps, buffer pro 525tis. packetu, podporou až 8tis. MAC adres, s pasivním chlazením, setem pro instalaci do rack, s napájecím zdrojem. Cena včetně dopravy a instalace.
</t>
  </si>
  <si>
    <t xml:space="preserve">Katedra pro osazení techniky IT učebny nebo jazykové laboratoře. Vnější rozměry katedry š.1600×h.680×v.760mm, 2× kabelová průchodka. Celek je dodáván smontovaný, lepený v lisu bez pohledových spojení, je vyroben z oboustranně laminovaných dřevotřískových desek tloušťky min. 19 mm, pracovní deska min. 22 mm. Záda  z laminované dřevotřískové desky tloušťky min. 12 mm uchycené v drážce. Korpus osazen na nepohledových hranách ABS hranou tloušťky min. 1 mm a na pohledových hranách ABS hranou tloušťky min. 2 mm.  Hrany lepeny voděodolným PUR lepidlem. Možnost kotvení stolu do podlahy. V pravé části katedry umístěna uzamykatelná skříňka na soklu o vnitřních rozměrech š.510×h.632×v.688mm. Skříňka vybavena nasávacím otvorem v čele dvířek a otvorem v horní části pro odvedení teplého vzduchu (krytí otvorů perforovaným plechem/mřížkou). V levé části katedry umístěna skříňka s 3× polohovatelnou policí. Prostor mezi skříňkami vybaven falešnými uzamykatelnými zády pro možnost umístění interface jazykové laboratoře. Vytvořený propoj mezi prostorem uzamykatelné skříňky a falešnými zády. Možnost napojení katedry na kabelové žlaby pro studentské stoly. Možnost výběru barevného provedení alespoň ze čtyř základních typů dekorů/barev. Cena včetně dopravy a instalace.
</t>
  </si>
  <si>
    <t>Lavice pro hendikepovaného studenta</t>
  </si>
  <si>
    <t xml:space="preserve">
Speciální lavice přizpůsobena pro osazení IT techniky. Stůl upravený pro hendikepovaného žáka.  Deska stolu osazena výklopným systémem umožňující uschování LCD monitoru při nepoužívání (vznikne čistá pracovní plocha). Lavice včetně výsuvné desky pro uložení klávesnice a myši. Lavice pro jednoho studenta o vnějších rozměrech š-1000 x h-600 x v-757mm, 4x kabelová průchodka. Stůl přizpůsoben pro spojení 2 a více stolů dohromady s vedením kabeláže. Pod deskou stolu osazen šířkově nastavitelný perforovaný, kovový box pro osazení PC. Součástí hák na zavěšení sluchátek  Standardní minimální použité materiály: Standardní minimální použité materiály:Konstrukce nábytku je z oboustranně laminované dřevotřískové desky o síle min. 19mm, lepeny jsou voděodolným PUR lepidlem. Možnost výběru barevného provedení alespoň ze čtyř základních typů dekorů/barev. Cena včetně dopravy a instalace.
</t>
  </si>
  <si>
    <t xml:space="preserve">
Speciální lavice přizpůsobena pro osazení IT techniky. Stůl upravený pro hendikepovaného žáka.  Deska stolu osazena výklopným systémem umožňující uschování LCD monitoru při nepoužívání (vznikne čistá pracovní plocha). Lavice včetně výsuvné desky pro uložení klávesnice a myši. Lavice pro jednoho studenta o vnějších rozměrech š-800 x h-600 x v-757mm, 4x kabelová průchodka. Stůl přizpůsoben pro spojení 2 a více stolů dohromady s vedením kabeláže. Pod deskou stolu osazen šířkově nastavitelný perforovaný, kovový box pro osazení PC. Součástí hák na zavěšení sluchátek  Standardní minimální použité materiály: Standardní minimální použité materiály:Konstrukce nábytku je z oboustranně laminované dřevotřískové desky o síle min. 19mm, lepeny jsou voděodolným PUR lepidlem. Možnost výběru barevného provedení alespoň ze čtyř základních typů dekorů/barev. Cena včetně dopravy a instalace.
</t>
  </si>
  <si>
    <t xml:space="preserve">Kabelový žlab o rozměrech š.1600×h.150×v.760mm pro spojení 2x lavice pro jednoho studenta a vytvoření podélného layoutu sezení v řadách nebo do U, 2× otvor pro napojení na kabelové průchodky stolu pro jednoho studenta a 2× otvor pro napojení další řady. Uzamykatelná a výklopná horní deska pro případný servisní zásah do technologie jazykové laboratoře, možnost řetězení žlabů dohromady. Konstrukce nábytku je z oboustranně laminované dřevotřískové desky, lepeny jsou voděodolným PUR lepidlem. Možnost výběru barevného provedení alespoň ze čtyř základních typů dekorů/barev. Cena včetně dopravy a instalace.
</t>
  </si>
  <si>
    <t>Kabelový žlab k lavici pro 1x studenta - otevírací záda</t>
  </si>
  <si>
    <t xml:space="preserve">Kabelový žlab o  rozměrech š.800×h.150×v.760mm pro lavici pro jednoho studenta a vytvoření sezení v řadách nebo do U, 1× otvor pro napojení na kabelové průchodky stolu pro jednoho studenta a 2× otvor pro napojení další řady. Uzamykatelné a výklopné čelo pro případný servisní zásah do technologie jazykové laboratoře, možnost řetězení žlabů dohromady. Konstrukce nábytku je z oboustranně laminované dřevotřískové desky, lepeny jsou voděodolným PUR lepidlem. Možnost výběru barevného provedení alespoň ze čtyř základních typů dekorů/barev. Cena včetně dopravy a instalace.
</t>
  </si>
  <si>
    <t xml:space="preserve">Kabelový žlab o  rozměrech š.1000×h.150×v.760mm pro lavici pro jednoho studenta a vytvoření sezení v řadách nebo do U, 1× otvor pro napojení na kabelové průchodky stolu pro jednoho studenta a 2× otvor pro napojení další řady. Uzamykatelné a výklopné čelo pro případný servisní zásah do technologie jazykové laboratoře, možnost řetězení žlabů dohromady. Konstrukce nábytku je z oboustranně laminované dřevotřískové desky, lepeny jsou voděodolným PUR lepidlem. Možnost výběru barevného provedení alespoň ze čtyř základních typů dekorů/barev. Cena včetně dopravy a instalace.
</t>
  </si>
  <si>
    <t xml:space="preserve">Kabelový žlab o rozměrech š.1600×h.150×v.760mm pro spojení 2x lavice pro jednoho studenta a vytvoření sezení v řadách nebo do U, 2× otvor pro napojení na kabelové průchodky stolu pro jednoho studenta a 2× otvor pro napojení další řady. Uzamykatelné a výklopné čelo pro případný servisní zásah do technologie jazykové laboratoře, možnost řetězení žlabů dohromady. Konstrukce nábytku je z oboustranně laminované dřevotřískové desky, lepeny jsou voděodolným PUR lepidlem. Možnost výběru barevného provedení alespoň ze čtyř základních typů dekorů/barev. Cena včetně dopravy a instalace.
</t>
  </si>
  <si>
    <t>Police</t>
  </si>
  <si>
    <t xml:space="preserve">Závěsná police, rozměr 1500x300mm. Cena včetně dopravy a instalace.
</t>
  </si>
  <si>
    <t>Koncové prvky, nábytek jazyky S.106</t>
  </si>
  <si>
    <t xml:space="preserve">Case s min. 210W zdrojem a s účinností až 93%, výkon CPU min. 8400 bodu dle nezávislého testu cpubenchmark.net, operační paměť 8GB DDR4 s možnosti rozšíření až na 64GB, SSD disk s kapacitou 256GB, DVD-RW optická mechanika, Gbit síťová karta, min. 1x video výstup HDMI a 1x DisplayPort, USB Type-C s přenosová rychlost signálu 10 Gb/s, USB 3.2 Gen2, USB 3.2 Gen1, USB 2.0, M.2 PCIe x1-2230, RS-232, klávesnici a myš stejného výrobce, podstavec pro SFF, operační systém s podporu AD (domény), rozšiřující servisní služba na 3 roky - oprava u zákazníka s odezvou do následujícího pracovního dne od nahlášení servisní události. Cena včetně dopravy, instalace, nastavení.
</t>
  </si>
  <si>
    <t xml:space="preserve">Kabel DisplayPort (M/M), min. rozlišení 4K*2K@60Hz, 2 m. Cena včetně dopravy, instalace.
</t>
  </si>
  <si>
    <t>Technologie jazykové laboratoře pro vzdálený přístup ke studijním materiálům</t>
  </si>
  <si>
    <t>PC Media server</t>
  </si>
  <si>
    <t xml:space="preserve">Pracovní stanice, case Tower, min. 500W zdrojem, sestav pro provoz 24/7, výkon CPU min. 8900 dle nezávislého testu cpubenchmark.net, operační paměť min. 8GB DDR4, SSD M.2 disk s kapacitou min. 256GB, DVD-RW optická mechanika, čtečka MCR, Gbit síťová karta, klávesnici a myš stejného výrobce, operační systém s podporu AD (domény), servisní služby s odezvou do následujícího pracovního dne od nahlášení servisní události. Cena včetně dopravy, instalace, nastavení.
</t>
  </si>
  <si>
    <t>Záložní zdroj - UPS</t>
  </si>
  <si>
    <t xml:space="preserve">Záložní zdroj napájení s výstupním výkonem 720W / 1200VA, 3x CEE zásuvka s ochranným kolíkem zajišťující napájení v případě výpadku proudu, 3x CEE zásuvka s ochranným kolíkem s přepěťovou ochranou, s přepěťovou ochranou datové linky RJ45. Cena včetně dopravy, instalace, nastavení.
</t>
  </si>
  <si>
    <t xml:space="preserve">19" rozvaděč stojanový 18U/600x600 skleněné dveře, šedý, včetně polic, rozvodného panelu 230V montážní sady a záslepky 19" 1U. Cena včetně dopravy, instalace.
</t>
  </si>
  <si>
    <t>SW modul pro internetový přístup</t>
  </si>
  <si>
    <t xml:space="preserve">Internetový přístup studenta do databáze studijních materiálů, možnost vyplňování učitelem přiřazených samostatných nebo domácích úloh mimo jazykovou laboratoř. Samostatná práce a individuální záznam studentů - poslech, sledování, otevřený záznam, simultánní záznam, nahrávka s porovnáním s originálem, přehrávání správné výslovnosti textu, automatické rozpoznávání výslovnosti, neomezené písemné odpovědi, dotazníky, výběr z možností, doplňovačka, určování správného pořadí u vět, slov i písmen. Licence pro školní databázi min. 999 studentů. Vč. záruky dostupnosti oprav dodaného software po dobu 5-ti let. Cena včetně dopravy, instalace, nastavení a systémového zaškolení obsluhy.
</t>
  </si>
  <si>
    <t>Stůl jazykové laboratoře pro 4 studenty - ATYP</t>
  </si>
  <si>
    <t xml:space="preserve">Stůl jazykové laboratoře pro 4 studenty přizpůsobený pro osazení techniky jazykové laboratoře. Jedno místo studenta bude přizpůsobeno pro hendikepovaného studenta na invalidním vozíku. Půdorysné rozměry stolu 1400×1400mm se zkosenými hranami o délce 375mm, výška stolové desky 760mm. Uprostřed stolu umístěn box o rozměrech š.440×h.440×v.272mm. Horní část boxu uzamykatelná s možností umístění technologie jazykové laboratoře dovnitř boxu. 8× kabelová průchodka pro napojení PC pod deskou stolu a monitoru na desce stolu.  Konstrukce nábytku je z oboustranně laminované dřevotřískové desky, Pohledové hrany jsou lepeny voděodolným PUR lepidlem. Možnost výběru barevného provedení alespoň ze čtyř základních typů dekorů/barev. Cena včetně dopravy, instalace.
</t>
  </si>
  <si>
    <t>Stůl jazykové laboratoře pro 4 studenty</t>
  </si>
  <si>
    <t xml:space="preserve">Stůl jazykové laboratoře pro 4 studenty přizpůsobený pro osazení techniky jazykové laboratoře. Půdorysné rozměry stolu 1400×1400mm se zkosenými hranami o délce 375mm, výška stolové desky 760mm. Uprostřed stolu umístěn box o rozměrech š.440×h.440×v.272mm. Horní část boxu uzamykatelná s možností umístění technologie jazykové laboratoře dovnitř boxu. 8× kabelová průchodka pro napojení PC pod deskou stolu a monitoru na desce stolu.  Konstrukce nábytku je z oboustranně laminované dřevotřískové desky, Pohledové hrany jsou lepeny voděodolným PUR lepidlem. Možnost výběru barevného provedení alespoň ze čtyř základních typů dekorů/barev. Cena včetně dopravy, instalace.
</t>
  </si>
  <si>
    <t>Hák na zavěšení sluchátek</t>
  </si>
  <si>
    <t xml:space="preserve">Standardní hák pro žákovské lavice - možnost nainstalovat jako hák pro zavěšení sluchátek. Cena včetně dopravy a instalace.
</t>
  </si>
  <si>
    <t>Výsuv pro klávesnici</t>
  </si>
  <si>
    <t xml:space="preserve">Výsuvná deska pro PC klávesnici. Montovaná pod stolovou desku. Cena včetně dopravy a instalace.
</t>
  </si>
  <si>
    <t>Koncové prvky, nábytek jazyky D.208</t>
  </si>
  <si>
    <t>Pylonový pojezd bez křídel</t>
  </si>
  <si>
    <t xml:space="preserve">Pylonový pojezd bez křídel. Stabilní konstrukce z hliníkových profilů o výšce min.250cm. Rozsah posunu min. 70 cm. Rozložení hmotnosti sestavy na stěnu a podlahu. Integrovaný úchyt pro držák projektoru. Cena včetně dopravy, instalace.
</t>
  </si>
  <si>
    <t xml:space="preserve">Kabel HDMI, min. 4K*2K @ 60Hz, min. 10m. Včetně HDMI extenderu pro zesílení signálu podporující přenos na min. 30 m, podpora rozlišení min. 4K*2K @ 60Hz, HDCP kompatibilní. Včetně HDMI kabelu 0,5 m, (M/M), min. rozlišení  4K*2K @ 60Hz. Cena včetně dopravy, instalace.
</t>
  </si>
  <si>
    <t>Ovládácí SW pro organizaci aktivit v labotatoři</t>
  </si>
  <si>
    <t xml:space="preserve">Ovládací SW se společným řízením pro organizaci aktivit v laboratoři s tablety. Monitoring jednotlivých stanic, propojování připojených audio signálů a přepínání video signálů. Organizace třídy, databáze pro zasedací pořádek. Režimy  prezentace, monitoring a podpora studentů při cvičení, párování a práce min. v 5 skupinách, cvičení, testování. Ovládání příp. lokálního CD/DVD přehrávače v PC. Součástí musí být softwarový video přepínač tabletů (pokud jsou součástí učebny): sdílení obsahu tabletů a jejich monitoring, adresné posílání textových zpráv; záznam připojeného audio kanálu (konkrétní student; studentský pár; pracovní skupina).
Audiovizuální aktivity s obrázky, audiem, videem i s textovými soubory. Individuální práce a záznam studentů - min. poslech, sledování, otevřený záznam, simultánní záznam, nahrávka s porovnáním s originálem, přehrávání správné výslovnosti textu, automatické rozpoznávání výslovnosti, neomezené písemné odpovědi, dotazníky, výběr z možností, doplňovačka, určování správného pořadí u vět, slov i písmen. Databáze učebních materiálů, organizovaná dle vyučujícího a tříd. Třídění materiálů do učebních lekcí. Jazykové varianty SW.
Modul pro přepínání zvukového propojení, náhodné párování a konference, nastavené párování a konference, monitorování zvukových spojení studentů učitelem. Vč. záruky dostupnosti oprav dodaného software po dobu min. 5 let. Cena včetně dopravy, instalace, nastavení a systémového zaškolení obsluhy.
</t>
  </si>
  <si>
    <t xml:space="preserve">Systémový náhlavní set sluchátek s mikrofonem, aktivní systém potlačení okolních ruchů, provedení  z pružného materiálu odolnému hrubému zacházení, uzavřená stereofonní sluchátka, kondenzátorový mikrofon, polstrovaný a nastavitelný náhlavní most, Min. parametry: Sluchátka: freq. rozsah 120 Hz - 12 kHz, Mikrofon: freq. rozsah 120 Hz - 12 kHz, 4 pin jack 3,5mm konektor pro mikrofon a sluchátka, kabel min. 1,3 m, váha max. 0,5 kg. Cena včetně dopravy, instalace, nastavení.
</t>
  </si>
  <si>
    <t xml:space="preserve">Dobíjecí skříňka </t>
  </si>
  <si>
    <t xml:space="preserve">Dobíjecí skříňka pro Tablety, uzamykatelná, napájení pomoci AC, počet zařízení min. 16ks, min. pro 13" tablety, max. rozměry (Š x H x V) 630 x 440 x 1050mm, Cena včetně dopravy, instalace.
</t>
  </si>
  <si>
    <t>Access point</t>
  </si>
  <si>
    <t xml:space="preserve">
stropní bezdrátový přístupový bod (AP), 802.11ax, dvě rádia, duálně optimalizovaná anténa, 2.4GHz a 5GHz, 6 optimalizovaných embedded antén - 2x2 MU-MIMO, PoE, RJ45, management, hybridní - možnost správy kontrolérem nebo v cloud. Cena včetně dopravy, instalace, nastavení.
</t>
  </si>
  <si>
    <t>PoE injektor</t>
  </si>
  <si>
    <t xml:space="preserve">PoE adaptér dodávající elektrickou energii po ethernetovém kabelu (30W). Cena včetně dopravy, instalace.
</t>
  </si>
  <si>
    <t xml:space="preserve">Datový switch s 8 porty 10/100/1000Mbit, s pasivním chlazením, detekce datových smyček, s napájecím zdrojem. Cena včetně dopravy a instalace.
</t>
  </si>
  <si>
    <t xml:space="preserve">Katedra profesora jazykové laboratoře přizpůsobena pro osazení techniky jazykové laboratoře. Vnější rozměry katedry š.1600×h.680×v.760mm, 2× kabelová průchodka. V pravé části katedry umístěna uzamykatelná skříňka na soklu o vnitřních rozměrech š.510×h.632×v.688mm. Skříňka vybavena nasávacím otvorem v čele dvířek a otvorem v horní části pro odvedení teplého vzduchu (krytí otvorů perforovaným plechem/mřížkou). V levé části katedry umístěna skříňka s 3× polohovatelnou policí. Prostor mezi skříňkami vybaven falešnými uzamykatelnými zády pro možnost umístění interface jazykové laboratoře. Vytvořený propoj mezi prostorem uzamykatelné skříňky a falešnými zády. Možnost napojení katedry na kabelové žlaby pro studentské stoly.  Konstrukce nábytku je z oboustranně laminované dřevotřískové desky, pohledové hrany jsou lepeny voděodolným PUR lepidlem. Možnost výběru barevného provedení alespoň ze čtyř základních typů dekorů/barev. Cena včetně dopravy a instalace.
</t>
  </si>
  <si>
    <t>Stůl trojúhelníkový, stohovatelný, mobilní</t>
  </si>
  <si>
    <t xml:space="preserve">Trojúhelníkový stůl, stohovatelný s kolečkem na jedné noze, odvěsny desky 800x800 mm, oblé rohy. Konstrukce z ocelové trubky průměru 38 mm, síly stěny min. 2 mm. Pracovní deska překližka oboustranně olepená HPL 19,6mm, olejované broušené hrany. Cena včetně dopravy, instalace.
</t>
  </si>
  <si>
    <t>Stůl obdélníkový, stohovatelný, mobilní</t>
  </si>
  <si>
    <t xml:space="preserve">Obdélníkový stůl, stohovatelný s kolečkem na jedné noze, odvěsny desky 700x1000 mm. Konstrukce z ocelové trubky průměru 38 mm, síly stěny min. 2 mm.  Pracovní deska překližka oboustranně olepená HPL 19,6mm, olejované broušené hrany. Cena včetně dopravy, instalace.
</t>
  </si>
  <si>
    <t>Stojan na uložení židlí</t>
  </si>
  <si>
    <t xml:space="preserve">Pojízdný trn, opatřený kolečky a brzdou, umožňující uložení a převoz až 14-ti kusů stohovatelných židlí a jejich uskladnění ve skříňové sestavě. Ocelová konstrukce z profilu 40x20mm se sílou plechu min. 2mm, lakovaná práškovým lakem. Cena včetně dopravy.
</t>
  </si>
  <si>
    <t>Kruhový sedák</t>
  </si>
  <si>
    <t>Sedací polštář ve tvaru oválu, rozměry 450x350. Výška min. 100mm. Dvouvrstvý obal uzaviratelný zipem, na boku poutko pro snadné přenášení. Omyvatelný povrch. Vnitřní náplň polypropylen. Lze prát v pračce. Cena včetně dopravy, instalace.</t>
  </si>
  <si>
    <t xml:space="preserve">Židle žákovská s plastovým erognomickým šálovým sedákem a pružnou konstrukcí. Ergonomicky tvarovaný sedák i opěrák (se vzduchovým polštářem), hygienický a snadno omyvatelný , šetrný k životnímu prostředí – vyrobený z recyklovatelných plastů , židle jsou dokonale stohovatelné, moderní barevnost: 10 barev konstrukce, 6 barev sedáku, 6 volitelných velikostí ( výška sedáku ): 30, 34, 38, 42, 46, 50 cm. Podnoží je z 1 ks ohýbané ocelové trubky (s vevařenou příčkou) průměru min 22 mm, síla stěny min. 2,5 mm, povrch ošetřen práškovým lakem RAL 9006. Kluzáky v barvě konstrukce podnoží. Židle musí být snadno omyvatelná bez horní perforace. Stohování min. 5 ks na sebe, 14 ks na pojízdný stojan. Sedáky jsou skořepinové - polypropylenové, recyklovatelné. Certifikováno dle EU ČSN EN 1729 - Židle a stoly pro vzdělávací instituce. 
</t>
  </si>
  <si>
    <t>Koncové prvky, nábytek, vybavení kuchyňka U3. 112</t>
  </si>
  <si>
    <t>Sestava interaktivního systému 86"</t>
  </si>
  <si>
    <t xml:space="preserve">Interaktivní displej s úhlopříčkou min. 86" (218cm) a rozlišením obrazu 4K UHD. Dotyková technologie odliší dotyk a automaticky přiřadit funkci – dotyk prstem pro ovládání, popisovačem pro psaní a mazací houbičkou nebo dlaní pro mazaní digitálního inkoustu. Displej dále automaticky odliší min. 6 různě barevných popisovačů a automaticky přiřadí barvu digitálního inkoustu a dva různě barevné zvýrazňovače. Dotyková technologie dále detekuje razítka s písmeny, číslicemi a symboly a vloží na plochu sw aplikace. Displej musí mít vestavěný počítačový modul s minimálními parametry 4GB RAM a 32GB, který obsahuje aplikaci pro psaní na bílé ploše, aplikaci pro bezdrátové sdílení obrazu a prohlížeč webových stránek. Pro připojení má displej minimálně konektory HDMI a USB, bezdrátovou konektivitu Wifi (2,4 i 5GHz) a Bluetooth (min. verze 4.2) a slot pro integraci plnohodnotého učitelského PC. SW balíček SMART výukový sw včetně přístupu do SMART Výukového sw Online min. na 12 měsíců pro min. 10 uživatelů. Cena včetně systémové AV kabeláže. Cena včetně dopravy, instalace, nastavení.
</t>
  </si>
  <si>
    <t>Nástěnný držák</t>
  </si>
  <si>
    <t xml:space="preserve">Systém se skládá z výškového posunu, rámu pro uchycení dotykové obrazovky o úhlopříčce obrazu 86“.
Zdvih min.  65 cm, Nosnost vlastního pojezdu min. 127 kg (součet rámu+displeje). Řešení nevyžaduje pro svoji práci elektrickou energii. Cena včetně dopravy a instalace.
</t>
  </si>
  <si>
    <t xml:space="preserve">Nástěnná tabule pro popis fixem, minimální rozměry 200x120cm. Cena včetně dopravy, instalace.
</t>
  </si>
  <si>
    <t>EDID a HDCP manažer</t>
  </si>
  <si>
    <t xml:space="preserve">EDID a HDCP manažer, podpora HDMI 1.4, HDCP 1.4, DVI 1.0, podpora min. rozlišení 1920x1080@60Hz/4:4:4, 4096x2048@30Hz/4:4:4 nebo 60Hz/4:2:0 (300MHz). Emulace EDID z paměti nebo z načtených dat ze zobrazovače. Možnost zapnutí/vypnutí EDID na vstupu. Konfigurace a ovládání přes USB. Ekvalizace vstupního signálu při délce kabelu na alespoň 30 m (při 1920x1080p). Cena včetně dopravy, instalace, nastavení.
</t>
  </si>
  <si>
    <t>Prezentační PC</t>
  </si>
  <si>
    <t>Vybavení</t>
  </si>
  <si>
    <t>Chladnička vestavná</t>
  </si>
  <si>
    <t xml:space="preserve">Chladnička určená pro vestavbu do kuchyňské linky, objem chladničky min. 110l, mrazící zásuvka umístěna nahoře, objem mrazící zásuvky min. 14l, zaměnitelná strana otvírání dvířek, energetická třída A+, hlučnost max. 39dB.  Cena včetně dopravy a instalace. </t>
  </si>
  <si>
    <t>digestoř</t>
  </si>
  <si>
    <t xml:space="preserve">Digestoř vestavná, energetická třída C, hlučnost max 70dB, výkon odsávání min. 450 m3/hod, počet stupňů výkonu 3, možnost bezodtahové varianty s uhlíkovým filtrem., průměr horního vývodu 150 mm, led osvětlení.  Cena vč. dopravy montáže.
</t>
  </si>
  <si>
    <t>Myčka na nádobí vestavná</t>
  </si>
  <si>
    <t>Mikrovlnná trouba</t>
  </si>
  <si>
    <t>Varná deska indukční</t>
  </si>
  <si>
    <t>Indukční varná deska určená pro instalaci do kuchyňské desky. Dotykové ovládání, celkový příkon 7400W, funkce: indikátor zbytkového tepla, časovač, automatické vypnutí, funkce rychlého náběhu plotýnky z důvodu efektivního využití vymezeného času pro práci v uučebně pro žáky. Cena včetně dopravy a instalace.</t>
  </si>
  <si>
    <t>Elektrická pečící trouba vestavná</t>
  </si>
  <si>
    <t xml:space="preserve">Elektrická pečící trouba určená pro vestavbu do kuchyňské linky, příkon min.  2750W, objem min. 72l, funkce: samočištění, chlazení dveří, horní a spodní ohřev, horkovzdušný ventilátor. Cena včetně dopravy a instalace. </t>
  </si>
  <si>
    <t>Kuchyňský robot</t>
  </si>
  <si>
    <t xml:space="preserve">Univerzální kuchyňský robot, celokovový, nerezová šlehací nádoba, příkon 1200W, funkce: šlehání, hnětení, mixování, sekání, strouhání. Cena včetně dopravy a instalace.  </t>
  </si>
  <si>
    <t>Ruční šlehač</t>
  </si>
  <si>
    <t xml:space="preserve">Ruční kuchyňský šlehač, příkon 500W, možnost regulace rychlosti. Cena včetně dopravy. </t>
  </si>
  <si>
    <t>Tyčový mixér</t>
  </si>
  <si>
    <t xml:space="preserve">Tyčový mixér včetně příslušenství (mísa na mixování...), příkon 1000W, regulace rychlosti, funkce: mixování, sekání, šlehání. Cena včetně dopravy. </t>
  </si>
  <si>
    <t>Dřez nerezový</t>
  </si>
  <si>
    <t>Granitový jednodřez 450x500mm je vyroben z přírodního granitu, který obsahuje 80% drceného kameniva s příměsí barviv a pojiv. Díky tomu odolává teplotám až 280 C a je velmi odolný proti vrypu a mechanickému poškrábání,  otvor na baterii. Cena včetně dopravy a instalace.</t>
  </si>
  <si>
    <t>Baterie vodovodní</t>
  </si>
  <si>
    <t>Baterie páková směšovací, osazena kvalitní keramickou kartuší, granitový nástřik.  Cena včetně dopravy a instalace.</t>
  </si>
  <si>
    <t>Sada kuchyňského nádobí pro indukci</t>
  </si>
  <si>
    <t>Sada nerezových hrnců vhodných pro indukční varnou desku, 10ks růzdných velikostí 1-5 l. Vhodné pro mytí v myčce. Cena včetně dopravy.</t>
  </si>
  <si>
    <t>Kuchyňské pánve pro indukci</t>
  </si>
  <si>
    <t>Pánev o průměru 28cm, pánev vhodná pro indukční varnou desku, nepřilnavý povrch. Cena včetně dopravy.</t>
  </si>
  <si>
    <t>Pánev o průměru 24cm, pánev vhodná pro indukční varnou desku, nepřilnavý povrch. Cena včetně dopravy.</t>
  </si>
  <si>
    <t>Pánev na palačinky, pánev vhodná pro indukční varnou desku, nepřilnavý povrch. Cena včetně dopravy.</t>
  </si>
  <si>
    <t>Porcelán</t>
  </si>
  <si>
    <t>Mělký porcelánový talíř o průměru 26cm, vhodný do mikrovlnné trouby a pro mytí v automatické myčce. Cena včetně dopravy.</t>
  </si>
  <si>
    <t>Hluboký porcelánový talíř o průměru 22cm, vhodný do mikrovlnné trouby a pro mytí v automatické myčce. Cena včetně dopravy.</t>
  </si>
  <si>
    <t>Dezertní porcelánový talíř o průměru 15-20cm, vhodný do mikrovlnné trouby a pro mytí v automatické myčce. Cena včetně dopravy.</t>
  </si>
  <si>
    <t>Sklenice</t>
  </si>
  <si>
    <t>Sklenice z čirého skla, 350ml, vhodné pro mytí v automatické myčce. Cena včetně dopravy.</t>
  </si>
  <si>
    <t>Kuchyňská váha</t>
  </si>
  <si>
    <t>Kuchyňská váha digitální, přesnost 5g, max. měřená váha alespoň 5 kg. Cena včetně dopravy.</t>
  </si>
  <si>
    <t>Kuchyňská linka</t>
  </si>
  <si>
    <t xml:space="preserve">Kuchyňská sestava provedení na míru, délka celé sestavy 10-12 m. Spodní skříňky hloubka 600mm, vyčleněny skříňky pro umístění vestavných spotřebičů, dřezů. Spodní skříňky budou vybaveny kombinací dvířek a zásuvek. Horní skříňky s vyčleněnými prostory pro odsavače par. Odolná pracovní plocha. Standardní minimální použité materiály:oboustranně laminované dřevotřískové desky tloušťky 19 mm, ABS hrany o tloušťce min. 2 mm na pohledových hranách a min. 1 mm na nepohledových jsou lepeny voděodolným polyuretanovým lepidlem. Skříňě mají záda z oboustranně laminované dřevotřískové desky tloušťky 12 mm vsazené v drážce. Korpus je lepený a dodáván vcelku. Výškově stavitelné soklové nohy, záda, kovové úchytky. Včetně zástěny v barvě pracovní desky. Možnost výběru barevného provedení alespoň ze čtyř základních typů dekorů/barev. Provedení skříněk je možné upravovat dle přání investora nebo požadavku technologií při zachování celkových rozměrů. Popis dopňuje výkresová dokumentace. Cena včetně dopravy a instalace.
</t>
  </si>
  <si>
    <t>Stůl jednací</t>
  </si>
  <si>
    <t xml:space="preserve">Stůl jednací - čtvercový 800x800mm. Konstrukce stolů z ocelových profilů, pracovní plocha z dřevotřískové desky min. 22mmpohledové hrany jsou lepeny min. 2 mm ABS hranou, nepohledové min. 1 mm ABS hranou, lepeny jsou voděodolným PUR lepidlem. Možnost výběru barevného provedení alespoň ze čtyř základních typů dekorů/barev. Cena včetně dopravy a instalace.
</t>
  </si>
  <si>
    <t>Koncové prvky, nábytek přírodní vědy D.205</t>
  </si>
  <si>
    <t>Interaktivní systém + vizualizér</t>
  </si>
  <si>
    <t xml:space="preserve">Interaktivní systém určený pro školní prostředí. Velikost zobrazované plochy s úhlopříčkou min. 94" (238 cm), obraz s rozlišením min. FullHD (1920x1080 bodů). Životnost podsvícení/zdroje světla min. 20000 h. 
Dotyková technologie umožňuje ovládání odolným perem, prstem, dokáže rozpoznat min. 20 současných dotyků a zároveň multidotyková gesta. Povrch je odolný. Včetně přístupu do SMART Výukového sw Online min. na 12 měsíců pro min. 10 uživatelů. Cena včetně systémové AV kabeláže. Cena včetně dopravy, instalace, nastavení.
</t>
  </si>
  <si>
    <t>Pracovní stanice + vybavení učebny přírodních věd</t>
  </si>
  <si>
    <t>Sada experimentů přírodních věd</t>
  </si>
  <si>
    <t xml:space="preserve">Žákovská sada pro experimenty v učebně přírodních věd obsahující: plastový kufřík pro bezpečné uložení senzorů (každý senzor má speciálně tvarovanou přihrádku), metodickou příručka učitele (včetně popisu úlohy, seznamu pomůcek a odhadu času potřebného na experiment), min. 28 žákovských úloh a sadu senzorů (bezdrátový senzor teploty, bezdrátový senzor síly, bezdrátový senzor tlaku, bezdrátový senzor pH, bezdrátový senzor tepu s ručními úchyty, bezdrátový senzor počasí s anemometrem a GPS, bezdrátový senzor  napětí, bezdrátový senzor  pohybu. Každý senzor musí být vybaven baterií a bezdrátovým komunikačním rozhraním standardu Bluetooth. Součástí dodávky také musí být sw aplikace, jednotná pro práci se všemi senzory. Cena včetně dopravy, instalace a zaškolení uživatele.
</t>
  </si>
  <si>
    <t>USB nabíjecí stanice</t>
  </si>
  <si>
    <t xml:space="preserve">USB nabíjecí stanice pro až 10 bezdrátových senzorů a konektorem microUSB. Cena včetně dopravy.
</t>
  </si>
  <si>
    <t>Žákovská sada pro experimenty</t>
  </si>
  <si>
    <t>Žákovská sada pro experimenty v učebně přírodních věd obsahující: plastový kufřík pro bezpečné uložení senzorů (každý senzor má speciálně tvarovanou přihrádku), metodickou příručka učitele, USB s žákovskými úlohami, programovatelný AC/DC napájecí zdroj, bezdrátový vozík Smart cart, vrtulový pohon pro vozík, bezdrátový senzor pohybu, bezdrátové teplotní rozhraní a bezdrátovou programovací jednotku s akcelorometrem, senzorem světla, zvuku a teploty a LED displejem. Cena včetně dopravy, instalace a zaškolení uživatele.</t>
  </si>
  <si>
    <t>Sada experimentů fyziky</t>
  </si>
  <si>
    <t xml:space="preserve">Základní sada pro experimenty ve Fyzice obsahující: plastový kufřík pro bezpečné uložení senzorů (každý senzor má speciálně tvarovanou přihrádku), metodickou příručka učitele (včetně popisu úlohy, seznamu pomůcek a odhadu času potřebného na experiment), min. 28 žákovských úloh a sadu senzorů (bezdrátový senzor teploty, bezdrátový senzor tlaku, bezdrátový senzor napětí, bezdrátový senzor světla, bezdrátový senzor pohybu, bezdrátový senzor magnetického pole,  bezdrátový vozík s integrovaným senzorem síly, rychlosti a zrychlení. Každý senzor musí být vybaven baterií a bezdrátovým komunikačním rozhraním standardu Bluetooth. Součástí dodávky také musí být sw aplikace, jednotná pro práci se všemi senzory. Cena včetně dopravy, instalace a zaškolení uživatele.
</t>
  </si>
  <si>
    <t>Rozšiřující sada pro fyziku</t>
  </si>
  <si>
    <t xml:space="preserve">Rozšiřující sada pro experimenty ve Fyzice obsahující: plastový kufřík pro bezpečné uložení senzorů (každý senzor má speciálně tvarovanou přihrádku) a sadu senzorů (bezdrátový senzor proudu, bezdrátový senzor zvuku, bezdrátový senzor rotace a motor pro bezdrátový vozík. Cena včetně dopravy, instalace a zaškolení uživatele.
</t>
  </si>
  <si>
    <t xml:space="preserve">
stropní / nástěnný bezdrátový přístupový bod (AP), 802.11a/c, dvě rádia, optimalizace vyzařovacího diagramu antén pro montáž na stěnu nebo na strop, 2.4GHz a 5GHz, 6 optimalizovaných embedded antén - 3x3 MIMO, PoE, 2x RJ45, management, hybridní - možnost správy kontrolérem nebo v cloud. Cena včetně dopravy, instalace, nastavení.
</t>
  </si>
  <si>
    <t>Plynový komplet</t>
  </si>
  <si>
    <t xml:space="preserve">Plynový komplet pro instalaci do katedry obsahující: Plynový uzavírací jednokohout pro instalaci do pracovní plochy + stolní kahan. Cena včetně dopravy, instalace, revize.
</t>
  </si>
  <si>
    <t>Plynová bomba</t>
  </si>
  <si>
    <t xml:space="preserve">Plynová bomba 5kg Propan - Butan, vratná, výměnná včetně náplně + regulátor tlaku plynu uvnitř katedry včetně hadic a spon pro připojení plynové bomby. Včetně náplně. Cena včetně dopravy, instalace, revize.
</t>
  </si>
  <si>
    <t>Lineární zdroj pro rozvod do stolů studentů</t>
  </si>
  <si>
    <t xml:space="preserve">Lineárně řízený laboratorní zdroj 0 - 25 V, 0-10 A, univerzální síťový zdroj pro školní zařízení. Přepínatelné výstupní napětí 0 až 25 V lze odebírat jako AC napětí nebo přes zabudovaný můstkový usměrňovač jako DC napětí na samostatných bezpečnostních zdířkách. Zdroj stabilního napětí s 6 V/AC a 5 A/AC. Splňuje normy EN 61010 a 60950. Cena včetně dopravy, instalace.
</t>
  </si>
  <si>
    <t>Výukové pomůcky</t>
  </si>
  <si>
    <t xml:space="preserve">Monokulární mikroskop SFC, 40/400x, Okulár 10x/14 mm s indexem, achromatické objektivy 4x, 10x, 40x. Cena včetně dopravy.
</t>
  </si>
  <si>
    <t xml:space="preserve">Univerzální školní váhy 1 000 g/0,1 g.  Cena včetně dopravy.
</t>
  </si>
  <si>
    <t xml:space="preserve">Diodový laser, 1 až 3 paprsky, červený, s magnetickým uchycením.  Cena včetně dopravy.
</t>
  </si>
  <si>
    <t xml:space="preserve">Diodový laser (zelený), s magnetickým uchycením.  Cena včetně dopravy.
</t>
  </si>
  <si>
    <t xml:space="preserve">Tyčový magnet, AlNiCo.  Cena včetně dopravy.
</t>
  </si>
  <si>
    <t xml:space="preserve">Siloměr 2,5 N - modrý.  Cena včetně dopravy.
</t>
  </si>
  <si>
    <t xml:space="preserve">Siloměr 5 N - zelený.  Cena včetně dopravy.
</t>
  </si>
  <si>
    <t xml:space="preserve">Sada 50 minerálů a hornin - různý původ.  Cena včetně dopravy.
</t>
  </si>
  <si>
    <t xml:space="preserve">Tlak tekutiny - školní experimentální sada.  Cena včetně dopravy.
</t>
  </si>
  <si>
    <t xml:space="preserve">Pohyb - školní experimentální sada.  Cena včetně dopravy.
</t>
  </si>
  <si>
    <t xml:space="preserve">Teplota, teplo a změny stavu - školní experimentální sada.  Cena včetně dopravy.
</t>
  </si>
  <si>
    <t xml:space="preserve">Světlo a světelné jevy - školní experimentální sada.  Cena včetně dopravy.
</t>
  </si>
  <si>
    <t xml:space="preserve">Zvuk - školní experimentální sada.  Cena včetně dopravy.
</t>
  </si>
  <si>
    <t xml:space="preserve">Elektřina a elektrický proud - školní experimentální sada.  Cena včetně dopravy.
</t>
  </si>
  <si>
    <t xml:space="preserve">Magnety a elektromagnety - školní experimentální sada.  Cena včetně dopravy.
</t>
  </si>
  <si>
    <t xml:space="preserve">Oko a zrak - školní experimentální sada.  Cena včetně dopravy.
</t>
  </si>
  <si>
    <t xml:space="preserve">Ucho a sluch - školní experimentální sada.  Cena včetně dopravy.
</t>
  </si>
  <si>
    <t xml:space="preserve">Dotek, vůně, chuť - školní experimentální sada.  Cena včetně dopravy.
</t>
  </si>
  <si>
    <t xml:space="preserve">Úvod do chemie - školní experimentální sada.  Cena včetně dopravy.
</t>
  </si>
  <si>
    <t>Katedra vyučujícího - PC stůl</t>
  </si>
  <si>
    <t xml:space="preserve">Stůl přístavný na výklopný systém pro LCD monitor (s možností sezení), šířka 900mm, hloubka 700mm.  Standardní minimální použité materiály:  Korpus vyroben z oboustranně laminovaných dřevotřískových desek tloušťky min. 19 mm.  Korpus osazen na nepohledových hranách ABS hranou tloušťky 1mm a na pohledových hranách ABS hranou tloušťky 2 mm. Hrany lepeny voděodolným PUR lepidlem, celokovové úchytky, trojcestné zámky. Možnost výběru barevného provedení alespoň ze čtyř základních typů dekorů/barev. Cena včetně dopravy a instalace.
</t>
  </si>
  <si>
    <t>Katedra vyučujícího - skříňka pro el. rozvaděč</t>
  </si>
  <si>
    <t xml:space="preserve">Skříňka pro elektrický rozvaděč s ovládacím panelem v kabelovém kanálu za dveřmi, šířka 650mm, hloubka 700mm. Standardní minimální použité materiály: Korpus vyroben z oboustranně laminovaných dřevotřískových desek tloušťky min. 19 mm. Korpus osazen na nepohledových hranách ABS hranou tloušťky 1mm a na pohledových hranách ABS hranou tloušťky 2 mm. Hrany lepeny voděodolným PUR lepidlem, celokovové úchytky, trojcestné zámky. Možnost výběru barevného provedení alespoň ze čtyř základních typů dekorů/barev. Cena včetně dopravy a instalace.
</t>
  </si>
  <si>
    <t>Katedra vyučujícího - skříňka volná</t>
  </si>
  <si>
    <t xml:space="preserve">Skříňka katedry vyučujícího, šířka 650mm, hloubka 700mm.  Korpus vyroben z oboustranně laminovaných dřevotřískových desek tloušťky min. 19 mm. Korpus osazen na nepohledových hranách ABS hranou tloušťky 1mm a na pohledových hranách ABS hranou tloušťky 2 mm. Hrany lepeny voděodolným PUR lepidlem, celokovové úchytky, trojcestné zámky. Možnost výběru barevného provedení alespoň ze čtyř základních typů dekorů/barev. Cena včetně dopravy a instalace.
</t>
  </si>
  <si>
    <t>Katedra vyučujícího - skříňka s větrací mřížkou</t>
  </si>
  <si>
    <t xml:space="preserve">Skříňka s větrací mřížkou v zádech, šířka 630mm, hloubka 700mm.  Korpus vyroben z oboustranně laminovaných dřevotřískových desek tloušťky min. 19 mm.Korpus osazen na nepohledových hranách ABS hranou tloušťky 1mm a na pohledových hranách ABS hranou tloušťky 2 mm. Hrany lepeny voděodolným PUR lepidlem, celokovové úchytky, trojcestné zámky. Možnost výběru barevného provedení alespoň ze čtyř základních typů dekorů/barev. Cena včetně dopravy a instalace.
</t>
  </si>
  <si>
    <t>Katedra vyučujícího - skříňka dřezová</t>
  </si>
  <si>
    <t xml:space="preserve">Skříňka dřezová, šířka 630mm, hloubka 700mm.  Korpus vyroben z oboustranně laminovaných dřevotřískových desek tloušťky min. 19 mm.Korpus osazen na nepohledových hranách ABS hranou tloušťky 1mm a na pohledových hranách ABS hranou tloušťky 2 mm. Hrany lepeny voděodolným PUR lepidlem, celokovové úchytky, trojcestné zámky. Možnost výběru barevného provedení alespoň ze čtyř základních typů dekorů/barev. Cena včetně dopravy a instalace.
</t>
  </si>
  <si>
    <t>Katedra vyučujícího - skříňka pod digestoř</t>
  </si>
  <si>
    <t xml:space="preserve">Skříňka  katedry vyučujícího, rozměr 1000x700mm, výška 750mm. Korpus vyroben z oboustranně laminovaných dřevotřískových desek tloušťky min. 19 mm. Korpus osazen na nepohledových hranách ABS hranou tloušťky 1mm a na pohledových hranách ABS hranou tloušťky 2 mm. Hrany lepeny voděodolným PUR lepidlem, celokovové úchytky, trojcestné zámky. Možnost výběru barevného provedení alespoň ze čtyř základních typů dekorů/barev. Cena včetně dopravy a instalace.
</t>
  </si>
  <si>
    <t>Katedra vyučujícího - pracovní deska</t>
  </si>
  <si>
    <t xml:space="preserve">Pracovní deska síly 23,6 mm, oboustranně laminována HPL síly 0,8 mm. Cena za běžný metr desky.Cena včetně dopravy a instalace.
</t>
  </si>
  <si>
    <t xml:space="preserve">Dřez nerezový bez odkapu 480×480 mm, otvor na baterii. Cena včetně dopravy a instalace.
</t>
  </si>
  <si>
    <t>Dřez keramický</t>
  </si>
  <si>
    <t xml:space="preserve">Dřez keramický chemicky odolný 450x450 mm, bílá matná. Cena včetně dopravy a instalace.
</t>
  </si>
  <si>
    <t xml:space="preserve">Baterie páková směšovací, tlaková, chrom. Cena včetně dopravy a instalace.
</t>
  </si>
  <si>
    <t xml:space="preserve">Baterie páková pouze na studenou vodu. Cena včetně dopravy a instalace.
</t>
  </si>
  <si>
    <t>Zdroj</t>
  </si>
  <si>
    <t xml:space="preserve">Elektrický zdroj pro elektrické zámky v lavicích. 1 zdroj určen pro 4-5 stolů. Cena včetně dopravy a instalace.
</t>
  </si>
  <si>
    <t>Stůl učebny přírodních věd pro 3 studenty</t>
  </si>
  <si>
    <t>Stůl učebny přírodních věd pro 2 studenty</t>
  </si>
  <si>
    <t>Školní digestoř</t>
  </si>
  <si>
    <t xml:space="preserve">Stolní digestoř demonstrační o rozměrech šxhxv 1000x700x1400mm, umístění na stůl o výšce 750mm, pracovní plocha ve výšce 900mm. Pracovní deska odolná chemikáliím s odpadní vaničkou. Konstrukce kovová, bezpečnostní sklo. Digestoř je vybavena dvěmi přívody pro média (př. voda, plyn), osvětlením a 2x zásuvka 230V. Odtah ventilátoru 350m3/h. Hlučnost do 60 dB.  Cena včetně dopravy a instalace.
</t>
  </si>
  <si>
    <t>Středový tunel</t>
  </si>
  <si>
    <t>Středový tunel průběžný s výřezem pro dřez. Rozměr HxVxŠ 1950x760x600 mm, 1 křídlové dveře na obou stranách. Cena včetně dopravy, instalace.</t>
  </si>
  <si>
    <t>Středový tunel průběžný s výřezem pro dřez. Rozměr HxVxŠ 1500x760x600 mm, 1 křídlové dveře na obou stranách. Cena včetně dopravy, instalace.</t>
  </si>
  <si>
    <t xml:space="preserve">Středové mycí pracoviště s výřezem pro dřez. Rozměr HxVxŠ 650x760x600 mm. Cena včetně dopravy, instalace.
</t>
  </si>
  <si>
    <t xml:space="preserve">Myčka na nádobí určená pro vestavbu do kuchyňské linky, funkce: aquastop, odložený start, zásuvka na příbory, 8 programů (eco, běžné, intenzivní...), hlučnost max. 45dB. Cena včetně dopravy a instalace. </t>
  </si>
  <si>
    <t xml:space="preserve">Volně stojící mikrovlnná trouba, průměr talíře min. 32cm, objem min. 25l, výkon min. 900W. Cena včetně dopravy a instalace. </t>
  </si>
  <si>
    <t xml:space="preserve">Stůl učebny pro 3 žáky, použitelný jako plocha pro pokusy a kolaborativní výuku, ale také jako standardní stůl pro potřeby kmenové učebny. Šířka 1800mm a hloubka min. 650mm. Standardní minimální použité materiály: ocelové profily ovál 80x25x2mm, D 55x35x2mm, hranol, 30x30x2mm, HPL deska 23,6 mm, ABS hrana 2mm lepena PUR lepidlem, prášková barva s nanopasivací. Možnost kotvení stolu do podlahy. Ve stole v uzamykatelném kanále je připraven parapetní kanál 90x55 - zde je možné umístit rozvody silno/slaboproudu a síť. Tyto rozvody je možné do kanálu zavést nohou stolu. Kanál a pracovní plocha mají mezi sebou mezeru, krytou gumou, kterou se dají kabely používané na stole minimalizovat a tudíž na stole nepřekážejí. Součástí je elektrický zámek. Volba barevného provedení alespoň ze čtyř barevných variant. Cena včetně dopravy, instalace.
</t>
  </si>
  <si>
    <t xml:space="preserve">Stůl učebny pro 2 žáky, použitelný jako plocha pro pokusy a kolaborativní výuku, ale také jako standardní stůl pro potřeby kmenové učebny. Šířka 1400mm a hloubka min. 650mm. Standardní minimální použité materiály: ocelové profily ovál 80x25x2mm, D 55x35x2mm, hranol, 30x30x2mm, HPL deska 23,6 mm ABS hrana 2mm lepena PUR lepidlem, prášková barva s nanopasivací. Možnost kotvení stolu do podlahy. Ve stole v uzamykatelném kanále je připraven parapetní kanál 90x55 - zde je možné umístit rozvody silno/slaboproudu a síť. Tyto rozvody je možné do kanálu zavést nohou stolu. Kanál a pracovní plocha mají mezi sebou mezeru, krytou gumou, kterou se dají kabely používané na stole minimalizovat a tudíž na stole nepřekážejí. Součástí je elektrický zámek. Volba barevného provedení alespoň ze čtyř barevných variant. Cena včetně dopravy, instalace.
</t>
  </si>
  <si>
    <t>D.204</t>
  </si>
  <si>
    <t>D.207</t>
  </si>
  <si>
    <t>S.106</t>
  </si>
  <si>
    <t>D.208</t>
  </si>
  <si>
    <t>U3. 112</t>
  </si>
  <si>
    <t>D.205</t>
  </si>
  <si>
    <t>Odborné učebny D.204, D.207, S.106, U3. 112, D.205</t>
  </si>
  <si>
    <t xml:space="preserve">Case s min. 210W zdrojem s účinnosti až 93%, výkon CPU min. 12900 bodu dle nezávislého testu cpubenchmark.net, operační paměť 8GB DDR4 s možnosti rozšíření na 128 GB, pevný M.2 SSD disk s kapacitou 256GB, DVD-RW optická mechanika, Gbit síťová karta, Wifi standardu 802.11ac (2x2), Bluetooth, čtečka pam. karet, min. 2x DisplayPort a 1x HDMI, USB Type-C s přenosová rychlost signálu 10 Gb/s, USB 3.2 Gen2, USB 3.2 Gen1, USB 2.0, prachový filtr, klávesnici a myš, operační systém s podporu AD (domény), 3letá servisní služba u zákazníka s odezvou do následujícího pracovního dne od nahlášení servisní události. Cena včetně dopravy, instalace, nastavení.
</t>
  </si>
  <si>
    <t xml:space="preserve">tablet min. 10.9palcový (úhlopříčně) Multi Touch displej IPS 2360 × 1640, šesti jádrový procesor, uložiště 256GB, WiFi ax (2,4 GHz a 5 GHz), Bluetooth 5.2, přední 12MP kamera, hlavní fotoaparát 12 MP s rozlišením až 4k, systémový konektor USB-C, operační systém kompatibilní s iOS app, tříosý gyroskop, akcelerometr, barometr, snímač okolního osvětlení, čtečka otisku prstů, vestavěná dobíjecí baterie s výdrží až 10 hodin, hmotnost do 480 gramů. Cena včetně dopravy, instalace, nastavení.
</t>
  </si>
  <si>
    <r>
      <t>Židle žákovská s plastovým erognomickým šálovým sedákem,</t>
    </r>
    <r>
      <rPr>
        <b/>
        <sz val="10"/>
        <rFont val="Arial"/>
        <family val="2"/>
        <charset val="238"/>
      </rPr>
      <t xml:space="preserve"> </t>
    </r>
    <r>
      <rPr>
        <sz val="10"/>
        <rFont val="Arial"/>
        <family val="2"/>
        <charset val="238"/>
      </rPr>
      <t xml:space="preserve">s kluzáky, výškově nastavitelná pomocí plynového chromovaného pístu, otočná, na ocelovém chromovaném kříži. Ergonomicky tvarovaný sedák i opěrák (se vzduchovým polštářem), hygienický a snadno omyvatelný, šetrný k životnímu prostředí – vyrobený z recyklovatelných plastů. Moderní barevnost: 6 barev sedáku. Židle musí být snadno omyvatelná bez horní perforace. Cena včetně dopravy, instalace.
</t>
    </r>
  </si>
  <si>
    <t>Typ a název</t>
  </si>
  <si>
    <t>Pro tuto položku doloží účastník jako součást nabídky printscreeny webových stránek typu www.cpubenchmark.net, prokazující, že výkon nabízených procesorů dosahuje minimálního požadovaného počtu bodů, a to nejpozději ke dni podání nabídky.</t>
  </si>
  <si>
    <t>Poznámka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</si>
</sst>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numFmt numFmtId="165" formatCode="#,##0.000"/>
    <numFmt numFmtId="166" formatCode="#,##0\_x0000_"/>
    <numFmt numFmtId="167" formatCode="#,##0.0"/>
    <numFmt numFmtId="168" formatCode="#,##0.0000"/>
    <numFmt numFmtId="169" formatCode="#,##0.00000"/>
  </numFmts>
  <fonts count="31">
    <font>
      <sz val="10"/>
      <name val="Arial"/>
      <charset val="238"/>
    </font>
    <font>
      <sz val="10"/>
      <name val="Arial"/>
      <family val="2"/>
      <charset val="238"/>
    </font>
    <font>
      <sz val="8"/>
      <name val="Arial"/>
      <family val="2"/>
      <charset val="238"/>
    </font>
    <font>
      <sz val="7"/>
      <name val="Arial"/>
      <family val="2"/>
      <charset val="238"/>
    </font>
    <font>
      <b/>
      <sz val="10"/>
      <name val="Arial"/>
      <family val="2"/>
      <charset val="238"/>
    </font>
    <font>
      <b/>
      <sz val="12"/>
      <name val="Arial"/>
      <family val="2"/>
      <charset val="238"/>
    </font>
    <font>
      <b/>
      <sz val="8"/>
      <name val="Arial"/>
      <family val="2"/>
      <charset val="238"/>
    </font>
    <font>
      <b/>
      <sz val="14"/>
      <name val="Arial"/>
      <family val="2"/>
      <charset val="238"/>
    </font>
    <font>
      <b/>
      <sz val="18"/>
      <color indexed="10"/>
      <name val="Arial"/>
      <family val="2"/>
      <charset val="238"/>
    </font>
    <font>
      <sz val="8"/>
      <color indexed="9"/>
      <name val="Arial"/>
      <family val="2"/>
      <charset val="238"/>
    </font>
    <font>
      <sz val="10"/>
      <name val="Arial CE"/>
      <family val="2"/>
      <charset val="238"/>
    </font>
    <font>
      <b/>
      <u/>
      <sz val="10"/>
      <name val="Arial"/>
      <family val="2"/>
      <charset val="238"/>
    </font>
    <font>
      <sz val="11"/>
      <color theme="1"/>
      <name val="Calibri"/>
      <family val="2"/>
      <charset val="238"/>
      <scheme val="minor"/>
    </font>
    <font>
      <b/>
      <sz val="8"/>
      <color rgb="FF0000FF"/>
      <name val="Arial"/>
      <family val="2"/>
      <charset val="238"/>
    </font>
    <font>
      <b/>
      <sz val="8"/>
      <color rgb="FF7030A0"/>
      <name val="Arial"/>
      <family val="2"/>
      <charset val="238"/>
    </font>
    <font>
      <sz val="10"/>
      <color rgb="FFFF0000"/>
      <name val="Arial"/>
      <family val="2"/>
      <charset val="238"/>
    </font>
    <font>
      <b/>
      <sz val="10"/>
      <color rgb="FF0000FF"/>
      <name val="Arial"/>
      <family val="2"/>
      <charset val="238"/>
    </font>
    <font>
      <b/>
      <sz val="10"/>
      <color rgb="FF800080"/>
      <name val="Arial"/>
      <family val="2"/>
      <charset val="238"/>
    </font>
    <font>
      <sz val="10"/>
      <color theme="1"/>
      <name val="Arial"/>
      <family val="2"/>
      <charset val="238"/>
    </font>
    <font>
      <b/>
      <u/>
      <sz val="10"/>
      <color rgb="FFFA0000"/>
      <name val="Arial"/>
      <family val="2"/>
      <charset val="238"/>
    </font>
    <font>
      <sz val="8"/>
      <color rgb="FFFF0000"/>
      <name val="Arial"/>
      <family val="2"/>
      <charset val="238"/>
    </font>
    <font>
      <sz val="10"/>
      <color rgb="FF000000"/>
      <name val="Arial"/>
      <family val="2"/>
      <charset val="238"/>
    </font>
    <font>
      <sz val="11"/>
      <name val="Calibri"/>
      <family val="2"/>
      <scheme val="minor"/>
    </font>
    <font>
      <sz val="8"/>
      <color rgb="FF7030A0"/>
      <name val="Arial"/>
      <family val="2"/>
      <charset val="238"/>
    </font>
    <font>
      <b/>
      <sz val="8"/>
      <color indexed="12"/>
      <name val="Arial"/>
      <family val="2"/>
      <charset val="238"/>
    </font>
    <font>
      <b/>
      <sz val="8"/>
      <color indexed="20"/>
      <name val="Arial"/>
      <family val="2"/>
      <charset val="238"/>
    </font>
    <font>
      <b/>
      <u/>
      <sz val="8"/>
      <color indexed="10"/>
      <name val="Arial"/>
      <family val="2"/>
      <charset val="238"/>
    </font>
    <font>
      <sz val="8"/>
      <name val="Arial CE"/>
      <family val="2"/>
      <charset val="238"/>
    </font>
    <font>
      <sz val="10"/>
      <name val="Arial "/>
      <charset val="238"/>
    </font>
    <font>
      <u/>
      <sz val="10"/>
      <color theme="10"/>
      <name val="Arial"/>
      <family val="2"/>
      <charset val="238"/>
    </font>
    <font>
      <u/>
      <sz val="10"/>
      <color theme="10"/>
      <name val="Arial"/>
      <family val="2"/>
      <charset val="238"/>
    </font>
  </fonts>
  <fills count="5">
    <fill>
      <patternFill patternType="none"/>
    </fill>
    <fill>
      <patternFill patternType="gray125"/>
    </fill>
    <fill>
      <patternFill patternType="solid">
        <fgColor indexed="26"/>
      </patternFill>
    </fill>
    <fill>
      <patternFill patternType="solid">
        <fgColor indexed="13"/>
      </patternFill>
    </fill>
    <fill>
      <patternFill patternType="solid">
        <fgColor indexed="26"/>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style="hair">
        <color indexed="64"/>
      </top>
      <bottom/>
      <diagonal/>
    </border>
    <border>
      <left/>
      <right style="thin">
        <color indexed="64"/>
      </right>
      <top/>
      <bottom/>
      <diagonal/>
    </border>
    <border>
      <left/>
      <right style="hair">
        <color indexed="64"/>
      </right>
      <top/>
      <bottom/>
      <diagonal/>
    </border>
    <border>
      <left/>
      <right/>
      <top style="hair">
        <color indexed="64"/>
      </top>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xf numFmtId="0" fontId="12" fillId="0" borderId="0"/>
    <xf numFmtId="0" fontId="12" fillId="0" borderId="0"/>
    <xf numFmtId="0" fontId="22" fillId="0" borderId="0"/>
    <xf numFmtId="0" fontId="29" fillId="0" borderId="0" applyNumberFormat="0" applyFill="0" applyBorder="0" applyAlignment="0" applyProtection="0"/>
  </cellStyleXfs>
  <cellXfs count="274">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3" fillId="0" borderId="0" xfId="0" applyFont="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4"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164" fontId="4" fillId="0" borderId="17" xfId="0" applyNumberFormat="1" applyFont="1" applyBorder="1" applyAlignment="1">
      <alignment vertical="center" wrapText="1"/>
    </xf>
    <xf numFmtId="0" fontId="5" fillId="0" borderId="19" xfId="0" applyFont="1" applyBorder="1" applyAlignment="1">
      <alignment vertical="center"/>
    </xf>
    <xf numFmtId="0" fontId="5" fillId="0" borderId="21" xfId="0" applyFont="1" applyBorder="1" applyAlignment="1">
      <alignment vertical="center"/>
    </xf>
    <xf numFmtId="0" fontId="4" fillId="0" borderId="22" xfId="0" applyFont="1" applyBorder="1" applyAlignment="1">
      <alignment vertical="center"/>
    </xf>
    <xf numFmtId="0" fontId="4" fillId="0" borderId="20" xfId="0" applyFont="1" applyBorder="1" applyAlignment="1">
      <alignment vertical="center"/>
    </xf>
    <xf numFmtId="0" fontId="4" fillId="0" borderId="23" xfId="0" applyFont="1" applyBorder="1" applyAlignment="1">
      <alignment vertical="center"/>
    </xf>
    <xf numFmtId="0" fontId="4" fillId="0" borderId="21" xfId="0" applyFont="1" applyBorder="1" applyAlignment="1">
      <alignment vertical="center"/>
    </xf>
    <xf numFmtId="1" fontId="2" fillId="0" borderId="24" xfId="0" applyNumberFormat="1" applyFont="1" applyBorder="1" applyAlignment="1">
      <alignment horizontal="center" vertical="center"/>
    </xf>
    <xf numFmtId="0" fontId="6" fillId="0" borderId="25" xfId="0" applyFont="1" applyBorder="1" applyAlignment="1">
      <alignment vertical="center"/>
    </xf>
    <xf numFmtId="0" fontId="2" fillId="0" borderId="26" xfId="0" applyFont="1" applyBorder="1" applyAlignment="1">
      <alignment vertical="center"/>
    </xf>
    <xf numFmtId="49" fontId="2" fillId="0" borderId="27" xfId="0" applyNumberFormat="1" applyFont="1" applyBorder="1" applyAlignment="1">
      <alignment vertical="center"/>
    </xf>
    <xf numFmtId="0" fontId="2" fillId="0" borderId="28" xfId="0" applyFont="1" applyBorder="1" applyAlignment="1">
      <alignment vertical="center"/>
    </xf>
    <xf numFmtId="0" fontId="2" fillId="0" borderId="27" xfId="0" applyFont="1" applyBorder="1" applyAlignment="1">
      <alignment vertical="center"/>
    </xf>
    <xf numFmtId="1" fontId="2" fillId="0" borderId="30" xfId="0" applyNumberFormat="1" applyFont="1" applyBorder="1" applyAlignment="1">
      <alignment horizontal="center" vertical="center"/>
    </xf>
    <xf numFmtId="0" fontId="6" fillId="0" borderId="28" xfId="0" applyFont="1" applyBorder="1" applyAlignment="1">
      <alignment vertical="center"/>
    </xf>
    <xf numFmtId="49" fontId="2" fillId="0" borderId="18" xfId="0" applyNumberFormat="1" applyFont="1" applyBorder="1" applyAlignment="1">
      <alignment vertical="center"/>
    </xf>
    <xf numFmtId="0" fontId="2" fillId="0" borderId="31" xfId="0" applyFont="1" applyBorder="1" applyAlignment="1">
      <alignment vertical="center"/>
    </xf>
    <xf numFmtId="1" fontId="2" fillId="0" borderId="32" xfId="0" applyNumberFormat="1" applyFont="1" applyBorder="1" applyAlignment="1">
      <alignment horizontal="center"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49" fontId="2" fillId="0" borderId="15" xfId="0" applyNumberFormat="1" applyFont="1" applyBorder="1" applyAlignment="1">
      <alignment vertical="center"/>
    </xf>
    <xf numFmtId="0" fontId="4" fillId="0" borderId="1" xfId="0" applyFont="1" applyBorder="1" applyAlignment="1">
      <alignment vertical="top"/>
    </xf>
    <xf numFmtId="0" fontId="2" fillId="0" borderId="36" xfId="0" applyFont="1" applyBorder="1" applyAlignment="1">
      <alignment vertical="center"/>
    </xf>
    <xf numFmtId="0" fontId="2" fillId="0" borderId="37" xfId="0" applyFont="1" applyBorder="1" applyAlignment="1">
      <alignment vertical="center"/>
    </xf>
    <xf numFmtId="1" fontId="5" fillId="0" borderId="19" xfId="0" applyNumberFormat="1" applyFont="1" applyBorder="1" applyAlignment="1">
      <alignment vertical="center"/>
    </xf>
    <xf numFmtId="0" fontId="2" fillId="0" borderId="38" xfId="0" applyFont="1" applyBorder="1" applyAlignment="1">
      <alignment vertical="center"/>
    </xf>
    <xf numFmtId="168" fontId="2" fillId="0" borderId="18" xfId="0" applyNumberFormat="1" applyFont="1" applyBorder="1" applyAlignment="1">
      <alignment horizontal="right" vertical="center"/>
    </xf>
    <xf numFmtId="0" fontId="2" fillId="0" borderId="39" xfId="0" applyFont="1" applyBorder="1"/>
    <xf numFmtId="0" fontId="2" fillId="0" borderId="29" xfId="0" applyFont="1" applyBorder="1"/>
    <xf numFmtId="168" fontId="2" fillId="0" borderId="40" xfId="0" applyNumberFormat="1" applyFont="1" applyBorder="1" applyAlignment="1">
      <alignment horizontal="right" vertical="center"/>
    </xf>
    <xf numFmtId="0" fontId="4" fillId="0" borderId="41" xfId="0" applyFont="1" applyBorder="1" applyAlignment="1">
      <alignment vertical="top"/>
    </xf>
    <xf numFmtId="0" fontId="2" fillId="0" borderId="25" xfId="0" applyFont="1" applyBorder="1" applyAlignment="1">
      <alignment vertical="center"/>
    </xf>
    <xf numFmtId="168" fontId="2" fillId="0" borderId="27" xfId="0" applyNumberFormat="1" applyFont="1" applyBorder="1" applyAlignment="1">
      <alignment horizontal="right" vertical="center"/>
    </xf>
    <xf numFmtId="0" fontId="4" fillId="0" borderId="33"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2" fillId="0" borderId="13" xfId="0" applyFont="1" applyBorder="1"/>
    <xf numFmtId="0" fontId="2" fillId="0" borderId="44" xfId="0" applyFont="1" applyBorder="1" applyAlignment="1">
      <alignment vertical="center"/>
    </xf>
    <xf numFmtId="0" fontId="2" fillId="0" borderId="45" xfId="0" applyFont="1" applyBorder="1"/>
    <xf numFmtId="0" fontId="2" fillId="0" borderId="46"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49" fontId="2" fillId="0" borderId="6" xfId="0" applyNumberFormat="1" applyFont="1" applyBorder="1" applyAlignment="1">
      <alignment vertical="center"/>
    </xf>
    <xf numFmtId="49" fontId="2" fillId="3" borderId="47" xfId="0" applyNumberFormat="1" applyFont="1" applyFill="1" applyBorder="1" applyAlignment="1">
      <alignment horizontal="center" vertical="center" wrapText="1"/>
    </xf>
    <xf numFmtId="1" fontId="2" fillId="3" borderId="48" xfId="0" applyNumberFormat="1" applyFont="1" applyFill="1" applyBorder="1" applyAlignment="1">
      <alignment horizontal="center" vertical="center" wrapText="1"/>
    </xf>
    <xf numFmtId="49" fontId="7" fillId="2" borderId="0" xfId="0" applyNumberFormat="1" applyFont="1" applyFill="1"/>
    <xf numFmtId="49" fontId="6" fillId="2" borderId="0" xfId="0" applyNumberFormat="1" applyFont="1" applyFill="1" applyAlignment="1">
      <alignment vertical="center"/>
    </xf>
    <xf numFmtId="49" fontId="2" fillId="2" borderId="0" xfId="0" applyNumberFormat="1" applyFont="1" applyFill="1" applyAlignment="1">
      <alignment vertical="center"/>
    </xf>
    <xf numFmtId="0" fontId="2" fillId="4" borderId="0" xfId="0" applyFont="1" applyFill="1" applyAlignment="1">
      <alignment horizontal="left" vertical="center"/>
    </xf>
    <xf numFmtId="49" fontId="2" fillId="4" borderId="0" xfId="0" applyNumberFormat="1" applyFont="1" applyFill="1" applyAlignment="1">
      <alignment horizontal="left" vertical="center"/>
    </xf>
    <xf numFmtId="49" fontId="2" fillId="3" borderId="49" xfId="0" applyNumberFormat="1" applyFont="1" applyFill="1" applyBorder="1" applyAlignment="1">
      <alignment horizontal="center" vertical="center" wrapText="1"/>
    </xf>
    <xf numFmtId="1" fontId="2" fillId="3" borderId="32" xfId="0" applyNumberFormat="1" applyFont="1" applyFill="1" applyBorder="1" applyAlignment="1">
      <alignment horizontal="center" vertical="center" wrapText="1"/>
    </xf>
    <xf numFmtId="49" fontId="3" fillId="2" borderId="0" xfId="0" applyNumberFormat="1" applyFont="1" applyFill="1"/>
    <xf numFmtId="2" fontId="1" fillId="0" borderId="0" xfId="0" applyNumberFormat="1" applyFont="1" applyProtection="1">
      <protection locked="0"/>
    </xf>
    <xf numFmtId="0" fontId="1" fillId="0" borderId="0" xfId="0" applyFont="1" applyProtection="1">
      <protection locked="0"/>
    </xf>
    <xf numFmtId="49" fontId="3" fillId="2" borderId="0" xfId="0" applyNumberFormat="1" applyFont="1" applyFill="1" applyAlignment="1">
      <alignment vertical="center"/>
    </xf>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3" borderId="50" xfId="0" applyNumberFormat="1" applyFont="1" applyFill="1" applyBorder="1" applyAlignment="1">
      <alignment horizontal="center" vertical="center" wrapText="1"/>
    </xf>
    <xf numFmtId="1" fontId="2" fillId="3" borderId="51" xfId="0" applyNumberFormat="1" applyFont="1" applyFill="1" applyBorder="1" applyAlignment="1">
      <alignment horizontal="center" vertical="center" wrapText="1"/>
    </xf>
    <xf numFmtId="0" fontId="1" fillId="4" borderId="16" xfId="0" applyFont="1" applyFill="1" applyBorder="1"/>
    <xf numFmtId="0" fontId="1" fillId="4" borderId="17" xfId="0" applyFont="1" applyFill="1" applyBorder="1"/>
    <xf numFmtId="0" fontId="1" fillId="0" borderId="1" xfId="0" applyFont="1" applyBorder="1"/>
    <xf numFmtId="0" fontId="1" fillId="0" borderId="2" xfId="0" applyFont="1" applyBorder="1"/>
    <xf numFmtId="0" fontId="1" fillId="0" borderId="3" xfId="0" applyFont="1" applyBorder="1"/>
    <xf numFmtId="0" fontId="8" fillId="0" borderId="2" xfId="0" applyFont="1" applyBorder="1"/>
    <xf numFmtId="0" fontId="1" fillId="0" borderId="13" xfId="0" applyFont="1" applyBorder="1"/>
    <xf numFmtId="0" fontId="1" fillId="0" borderId="14" xfId="0" applyFont="1" applyBorder="1"/>
    <xf numFmtId="0" fontId="1" fillId="0" borderId="15" xfId="0" applyFont="1" applyBorder="1"/>
    <xf numFmtId="164" fontId="2" fillId="0" borderId="25" xfId="0" applyNumberFormat="1" applyFont="1" applyBorder="1" applyAlignment="1">
      <alignment vertical="center"/>
    </xf>
    <xf numFmtId="164" fontId="2" fillId="0" borderId="8" xfId="0" applyNumberFormat="1" applyFont="1" applyBorder="1" applyAlignment="1">
      <alignment vertical="center"/>
    </xf>
    <xf numFmtId="164" fontId="2" fillId="0" borderId="38" xfId="0" applyNumberFormat="1" applyFont="1" applyBorder="1" applyAlignment="1">
      <alignment vertical="center"/>
    </xf>
    <xf numFmtId="164" fontId="2" fillId="0" borderId="0" xfId="0" applyNumberFormat="1" applyFont="1" applyAlignment="1">
      <alignment vertical="center"/>
    </xf>
    <xf numFmtId="164" fontId="2" fillId="0" borderId="26" xfId="0" applyNumberFormat="1" applyFont="1" applyBorder="1" applyAlignment="1">
      <alignment vertical="center"/>
    </xf>
    <xf numFmtId="164" fontId="2" fillId="0" borderId="28" xfId="0" applyNumberFormat="1" applyFont="1" applyBorder="1" applyAlignment="1">
      <alignment vertical="center"/>
    </xf>
    <xf numFmtId="164" fontId="2" fillId="0" borderId="12" xfId="0" applyNumberFormat="1" applyFont="1" applyBorder="1" applyAlignment="1">
      <alignment vertical="center"/>
    </xf>
    <xf numFmtId="164" fontId="2" fillId="0" borderId="29" xfId="0" applyNumberFormat="1" applyFont="1" applyBorder="1" applyAlignment="1">
      <alignment vertical="center"/>
    </xf>
    <xf numFmtId="164" fontId="2" fillId="0" borderId="9" xfId="0" applyNumberFormat="1" applyFont="1" applyBorder="1" applyAlignment="1">
      <alignment vertical="center"/>
    </xf>
    <xf numFmtId="49" fontId="2" fillId="0" borderId="26" xfId="0" applyNumberFormat="1" applyFont="1" applyBorder="1" applyAlignment="1">
      <alignment vertical="center"/>
    </xf>
    <xf numFmtId="3" fontId="1" fillId="0" borderId="52" xfId="0" applyNumberFormat="1" applyFont="1" applyBorder="1" applyAlignment="1">
      <alignment vertical="center"/>
    </xf>
    <xf numFmtId="3" fontId="1" fillId="0" borderId="34" xfId="0" applyNumberFormat="1" applyFont="1" applyBorder="1" applyAlignment="1">
      <alignment vertical="center"/>
    </xf>
    <xf numFmtId="166" fontId="1" fillId="0" borderId="35" xfId="0" applyNumberFormat="1" applyFont="1" applyBorder="1" applyAlignment="1">
      <alignment horizontal="right" vertical="center" wrapText="1"/>
    </xf>
    <xf numFmtId="4" fontId="1" fillId="0" borderId="33" xfId="0" applyNumberFormat="1" applyFont="1" applyBorder="1" applyAlignment="1">
      <alignment horizontal="right" vertical="center" wrapText="1"/>
    </xf>
    <xf numFmtId="3" fontId="1" fillId="0" borderId="35" xfId="0" applyNumberFormat="1" applyFont="1" applyBorder="1" applyAlignment="1">
      <alignment vertical="center"/>
    </xf>
    <xf numFmtId="3" fontId="1" fillId="0" borderId="33" xfId="0" applyNumberFormat="1" applyFont="1" applyBorder="1" applyAlignment="1">
      <alignment vertical="center"/>
    </xf>
    <xf numFmtId="3" fontId="1" fillId="0" borderId="34" xfId="0" applyNumberFormat="1" applyFont="1" applyBorder="1" applyAlignment="1">
      <alignment vertical="center" wrapText="1"/>
    </xf>
    <xf numFmtId="4" fontId="1" fillId="0" borderId="34" xfId="0" applyNumberFormat="1" applyFont="1" applyBorder="1" applyAlignment="1">
      <alignment horizontal="right" vertical="center" wrapText="1"/>
    </xf>
    <xf numFmtId="3" fontId="1" fillId="0" borderId="46" xfId="0" applyNumberFormat="1" applyFont="1" applyBorder="1" applyAlignment="1">
      <alignment vertical="center"/>
    </xf>
    <xf numFmtId="4" fontId="1" fillId="0" borderId="28" xfId="0" applyNumberFormat="1" applyFont="1" applyBorder="1" applyAlignment="1">
      <alignment horizontal="right" vertical="center" wrapText="1"/>
    </xf>
    <xf numFmtId="4" fontId="1" fillId="0" borderId="28" xfId="0" applyNumberFormat="1" applyFont="1" applyBorder="1" applyAlignment="1">
      <alignment horizontal="right" vertical="center"/>
    </xf>
    <xf numFmtId="3" fontId="1" fillId="0" borderId="12" xfId="0" applyNumberFormat="1" applyFont="1" applyBorder="1" applyAlignment="1">
      <alignment vertical="center"/>
    </xf>
    <xf numFmtId="0" fontId="9" fillId="0" borderId="12" xfId="0" applyFont="1" applyBorder="1" applyAlignment="1">
      <alignment horizontal="right" vertical="center"/>
    </xf>
    <xf numFmtId="0" fontId="9" fillId="0" borderId="9" xfId="0" applyFont="1" applyBorder="1" applyAlignment="1">
      <alignment horizontal="left" vertical="center"/>
    </xf>
    <xf numFmtId="3" fontId="1" fillId="0" borderId="28" xfId="0" applyNumberFormat="1" applyFont="1" applyBorder="1" applyAlignment="1">
      <alignment vertical="center"/>
    </xf>
    <xf numFmtId="3" fontId="1" fillId="0" borderId="0" xfId="0" applyNumberFormat="1" applyFont="1" applyAlignment="1">
      <alignment vertical="center"/>
    </xf>
    <xf numFmtId="4" fontId="1" fillId="0" borderId="16" xfId="0" applyNumberFormat="1" applyFont="1" applyBorder="1" applyAlignment="1">
      <alignment horizontal="right" vertical="center" wrapText="1"/>
    </xf>
    <xf numFmtId="4" fontId="1" fillId="0" borderId="16" xfId="0" applyNumberFormat="1" applyFont="1" applyBorder="1" applyAlignment="1">
      <alignment horizontal="right" vertical="center"/>
    </xf>
    <xf numFmtId="3" fontId="1" fillId="0" borderId="18" xfId="0" applyNumberFormat="1" applyFont="1" applyBorder="1" applyAlignment="1">
      <alignment vertical="center"/>
    </xf>
    <xf numFmtId="4" fontId="1" fillId="0" borderId="45" xfId="0" applyNumberFormat="1" applyFont="1" applyBorder="1" applyAlignment="1">
      <alignment horizontal="right" vertical="center" wrapText="1"/>
    </xf>
    <xf numFmtId="4" fontId="1" fillId="0" borderId="17" xfId="0" applyNumberFormat="1" applyFont="1" applyBorder="1" applyAlignment="1">
      <alignment horizontal="right" vertical="center" wrapText="1"/>
    </xf>
    <xf numFmtId="3" fontId="1" fillId="0" borderId="14" xfId="0" applyNumberFormat="1" applyFont="1" applyBorder="1" applyAlignment="1">
      <alignment vertical="center" wrapText="1"/>
    </xf>
    <xf numFmtId="3" fontId="2" fillId="0" borderId="29" xfId="0" applyNumberFormat="1" applyFont="1" applyBorder="1" applyAlignment="1">
      <alignment horizontal="right" vertical="center" wrapText="1"/>
    </xf>
    <xf numFmtId="4" fontId="2" fillId="0" borderId="28" xfId="0" applyNumberFormat="1" applyFont="1" applyBorder="1" applyAlignment="1">
      <alignment horizontal="right" vertical="center" wrapText="1"/>
    </xf>
    <xf numFmtId="4" fontId="1" fillId="0" borderId="29" xfId="0" applyNumberFormat="1" applyFont="1" applyBorder="1" applyAlignment="1">
      <alignment horizontal="right" vertical="center" wrapText="1"/>
    </xf>
    <xf numFmtId="3" fontId="2" fillId="0" borderId="28" xfId="0" applyNumberFormat="1" applyFont="1" applyBorder="1" applyAlignment="1">
      <alignment horizontal="right" vertical="center" wrapText="1"/>
    </xf>
    <xf numFmtId="4" fontId="4" fillId="0" borderId="53" xfId="0" applyNumberFormat="1" applyFont="1" applyBorder="1" applyAlignment="1">
      <alignment horizontal="right" vertical="center" wrapText="1"/>
    </xf>
    <xf numFmtId="0" fontId="1" fillId="0" borderId="20" xfId="0" applyFont="1" applyBorder="1" applyAlignment="1">
      <alignment vertical="center"/>
    </xf>
    <xf numFmtId="0" fontId="1" fillId="0" borderId="0" xfId="0" applyFont="1" applyAlignment="1">
      <alignment vertical="center"/>
    </xf>
    <xf numFmtId="49" fontId="4" fillId="2" borderId="0" xfId="0" applyNumberFormat="1" applyFont="1" applyFill="1" applyAlignment="1">
      <alignment vertical="center"/>
    </xf>
    <xf numFmtId="49" fontId="1" fillId="2" borderId="0" xfId="0" applyNumberFormat="1" applyFont="1" applyFill="1" applyAlignment="1">
      <alignment vertical="center"/>
    </xf>
    <xf numFmtId="0" fontId="1" fillId="4" borderId="0" xfId="0" applyFont="1" applyFill="1" applyAlignment="1">
      <alignment horizontal="left" vertical="center"/>
    </xf>
    <xf numFmtId="49" fontId="1" fillId="4" borderId="0" xfId="0" applyNumberFormat="1" applyFont="1" applyFill="1" applyAlignment="1">
      <alignment vertical="center" wrapText="1"/>
    </xf>
    <xf numFmtId="49" fontId="1" fillId="3" borderId="47" xfId="0" applyNumberFormat="1" applyFont="1" applyFill="1" applyBorder="1" applyAlignment="1">
      <alignment horizontal="center" vertical="center" wrapText="1"/>
    </xf>
    <xf numFmtId="1" fontId="1" fillId="3" borderId="48" xfId="0" applyNumberFormat="1" applyFont="1" applyFill="1" applyBorder="1" applyAlignment="1">
      <alignment horizontal="center" vertical="center" wrapText="1"/>
    </xf>
    <xf numFmtId="0" fontId="16" fillId="0" borderId="0" xfId="0" applyFont="1" applyAlignment="1">
      <alignment vertical="center"/>
    </xf>
    <xf numFmtId="0" fontId="17" fillId="0" borderId="0" xfId="0" applyFont="1" applyAlignment="1">
      <alignment vertical="center"/>
    </xf>
    <xf numFmtId="166" fontId="17" fillId="0" borderId="0" xfId="0" applyNumberFormat="1" applyFont="1" applyAlignment="1">
      <alignment horizontal="center" vertical="center"/>
    </xf>
    <xf numFmtId="0" fontId="17" fillId="0" borderId="0" xfId="0" applyFont="1" applyAlignment="1">
      <alignment vertical="center" wrapText="1"/>
    </xf>
    <xf numFmtId="4" fontId="17" fillId="0" borderId="0" xfId="0" applyNumberFormat="1" applyFont="1" applyAlignment="1">
      <alignment horizontal="right" vertical="center"/>
    </xf>
    <xf numFmtId="4" fontId="1" fillId="0" borderId="0" xfId="0" applyNumberFormat="1" applyFont="1" applyAlignment="1">
      <alignment horizontal="right" vertical="center"/>
    </xf>
    <xf numFmtId="167" fontId="1" fillId="0" borderId="0" xfId="0" applyNumberFormat="1" applyFont="1" applyAlignment="1">
      <alignment horizontal="right" vertical="center"/>
    </xf>
    <xf numFmtId="166" fontId="16" fillId="0" borderId="0" xfId="0" applyNumberFormat="1" applyFont="1" applyAlignment="1">
      <alignment horizontal="center" vertical="center"/>
    </xf>
    <xf numFmtId="0" fontId="16" fillId="0" borderId="0" xfId="0" applyFont="1" applyAlignment="1">
      <alignment vertical="center" wrapText="1"/>
    </xf>
    <xf numFmtId="4" fontId="16" fillId="0" borderId="0" xfId="0" applyNumberFormat="1" applyFont="1" applyAlignment="1">
      <alignment horizontal="right" vertical="center"/>
    </xf>
    <xf numFmtId="0" fontId="11" fillId="0" borderId="0" xfId="0" applyFont="1" applyAlignment="1">
      <alignment vertical="center"/>
    </xf>
    <xf numFmtId="0" fontId="19" fillId="0" borderId="0" xfId="0" applyFont="1" applyAlignment="1">
      <alignment vertical="center"/>
    </xf>
    <xf numFmtId="0" fontId="19" fillId="0" borderId="0" xfId="0" applyFont="1" applyAlignment="1">
      <alignment vertical="center" wrapText="1"/>
    </xf>
    <xf numFmtId="4" fontId="19" fillId="0" borderId="0" xfId="0" applyNumberFormat="1" applyFont="1" applyAlignment="1">
      <alignment horizontal="right" vertical="center"/>
    </xf>
    <xf numFmtId="0" fontId="1" fillId="0" borderId="0" xfId="0" applyFont="1" applyAlignment="1" applyProtection="1">
      <alignment wrapText="1"/>
      <protection locked="0"/>
    </xf>
    <xf numFmtId="0" fontId="1" fillId="0" borderId="4" xfId="0" applyFont="1" applyBorder="1" applyAlignment="1" applyProtection="1">
      <alignment wrapText="1"/>
      <protection locked="0"/>
    </xf>
    <xf numFmtId="49" fontId="1" fillId="2" borderId="0" xfId="0" applyNumberFormat="1" applyFont="1" applyFill="1"/>
    <xf numFmtId="0" fontId="1" fillId="0" borderId="4" xfId="0" applyFont="1" applyBorder="1" applyProtection="1">
      <protection locked="0"/>
    </xf>
    <xf numFmtId="1" fontId="1" fillId="3" borderId="48" xfId="0" applyNumberFormat="1" applyFont="1" applyFill="1" applyBorder="1" applyAlignment="1">
      <alignment horizontal="center" vertical="center"/>
    </xf>
    <xf numFmtId="164" fontId="20" fillId="0" borderId="38" xfId="0" applyNumberFormat="1" applyFont="1" applyBorder="1" applyAlignment="1">
      <alignment vertical="center"/>
    </xf>
    <xf numFmtId="0" fontId="20" fillId="0" borderId="0" xfId="0" applyFont="1" applyAlignment="1">
      <alignment vertical="center"/>
    </xf>
    <xf numFmtId="0" fontId="20" fillId="0" borderId="7" xfId="0" applyFont="1" applyBorder="1" applyAlignment="1">
      <alignment vertical="center"/>
    </xf>
    <xf numFmtId="49" fontId="1" fillId="2" borderId="0" xfId="0" applyNumberFormat="1" applyFont="1" applyFill="1" applyAlignment="1">
      <alignment vertical="center" wrapText="1"/>
    </xf>
    <xf numFmtId="0" fontId="1" fillId="0" borderId="0" xfId="0" applyFont="1" applyAlignment="1" applyProtection="1">
      <alignment vertical="center" wrapText="1"/>
      <protection locked="0"/>
    </xf>
    <xf numFmtId="49" fontId="10" fillId="2" borderId="17" xfId="0" applyNumberFormat="1" applyFont="1" applyFill="1" applyBorder="1"/>
    <xf numFmtId="0" fontId="23" fillId="0" borderId="0" xfId="0" applyFont="1" applyProtection="1">
      <protection locked="0"/>
    </xf>
    <xf numFmtId="2" fontId="23" fillId="0" borderId="0" xfId="0" applyNumberFormat="1" applyFont="1" applyProtection="1">
      <protection locked="0"/>
    </xf>
    <xf numFmtId="0" fontId="20" fillId="0" borderId="0" xfId="0" applyFont="1" applyProtection="1">
      <protection locked="0"/>
    </xf>
    <xf numFmtId="2" fontId="20" fillId="0" borderId="0" xfId="0" applyNumberFormat="1" applyFont="1" applyProtection="1">
      <protection locked="0"/>
    </xf>
    <xf numFmtId="0" fontId="2" fillId="0" borderId="0" xfId="0" applyFont="1" applyProtection="1">
      <protection locked="0"/>
    </xf>
    <xf numFmtId="2" fontId="2" fillId="0" borderId="0" xfId="0" applyNumberFormat="1" applyFont="1" applyProtection="1">
      <protection locked="0"/>
    </xf>
    <xf numFmtId="49" fontId="10" fillId="2" borderId="17" xfId="0" applyNumberFormat="1" applyFont="1" applyFill="1" applyBorder="1" applyAlignment="1">
      <alignment vertical="center" wrapText="1"/>
    </xf>
    <xf numFmtId="49" fontId="10" fillId="2" borderId="17" xfId="0" applyNumberFormat="1" applyFont="1" applyFill="1" applyBorder="1" applyAlignment="1">
      <alignment vertical="center"/>
    </xf>
    <xf numFmtId="0" fontId="1" fillId="0" borderId="0" xfId="0" applyFont="1" applyAlignment="1" applyProtection="1">
      <alignment vertical="center"/>
      <protection locked="0"/>
    </xf>
    <xf numFmtId="49" fontId="1" fillId="3" borderId="49" xfId="0" applyNumberFormat="1" applyFont="1" applyFill="1" applyBorder="1" applyAlignment="1">
      <alignment vertical="center" wrapText="1"/>
    </xf>
    <xf numFmtId="1" fontId="1" fillId="3" borderId="32" xfId="0" applyNumberFormat="1" applyFont="1" applyFill="1" applyBorder="1" applyAlignment="1">
      <alignment vertical="center"/>
    </xf>
    <xf numFmtId="166" fontId="1" fillId="0" borderId="0" xfId="0" applyNumberFormat="1" applyFont="1" applyAlignment="1">
      <alignment vertical="center"/>
    </xf>
    <xf numFmtId="0" fontId="17" fillId="0" borderId="0" xfId="0" applyFont="1" applyAlignment="1">
      <alignment horizontal="left" vertical="top" wrapText="1"/>
    </xf>
    <xf numFmtId="49" fontId="1" fillId="2" borderId="0" xfId="0" applyNumberFormat="1" applyFont="1" applyFill="1" applyAlignment="1">
      <alignment horizontal="left" vertical="top" wrapText="1"/>
    </xf>
    <xf numFmtId="49" fontId="1" fillId="4" borderId="0" xfId="0" applyNumberFormat="1" applyFont="1" applyFill="1" applyAlignment="1">
      <alignment horizontal="left" vertical="top" wrapText="1"/>
    </xf>
    <xf numFmtId="1" fontId="1" fillId="3" borderId="48" xfId="0" applyNumberFormat="1" applyFont="1" applyFill="1" applyBorder="1" applyAlignment="1">
      <alignment horizontal="left" vertical="top" wrapText="1"/>
    </xf>
    <xf numFmtId="49" fontId="1" fillId="2" borderId="17" xfId="0" applyNumberFormat="1" applyFont="1" applyFill="1" applyBorder="1" applyAlignment="1">
      <alignment horizontal="left" vertical="top" wrapText="1"/>
    </xf>
    <xf numFmtId="0" fontId="16" fillId="0" borderId="0" xfId="0" applyFont="1" applyAlignment="1">
      <alignment horizontal="left" vertical="top" wrapText="1"/>
    </xf>
    <xf numFmtId="0" fontId="19" fillId="0" borderId="0" xfId="0" applyFont="1" applyAlignment="1">
      <alignment horizontal="left" vertical="top" wrapText="1"/>
    </xf>
    <xf numFmtId="0" fontId="1" fillId="0" borderId="0" xfId="0" applyFont="1" applyAlignment="1" applyProtection="1">
      <alignment horizontal="left" vertical="top" wrapText="1"/>
      <protection locked="0"/>
    </xf>
    <xf numFmtId="166" fontId="24" fillId="0" borderId="0" xfId="0" applyNumberFormat="1" applyFont="1" applyAlignment="1">
      <alignment horizontal="center" vertical="center"/>
    </xf>
    <xf numFmtId="0" fontId="24" fillId="0" borderId="0" xfId="0" applyFont="1" applyAlignment="1">
      <alignment vertical="center"/>
    </xf>
    <xf numFmtId="4" fontId="24" fillId="0" borderId="0" xfId="0" applyNumberFormat="1" applyFont="1" applyAlignment="1">
      <alignment horizontal="right" vertical="center"/>
    </xf>
    <xf numFmtId="166" fontId="25" fillId="0" borderId="0" xfId="0" applyNumberFormat="1" applyFont="1" applyAlignment="1">
      <alignment horizontal="center" vertical="center"/>
    </xf>
    <xf numFmtId="0" fontId="25" fillId="0" borderId="0" xfId="0" applyFont="1" applyAlignment="1">
      <alignment vertical="center"/>
    </xf>
    <xf numFmtId="4" fontId="25" fillId="0" borderId="0" xfId="0" applyNumberFormat="1" applyFont="1" applyAlignment="1">
      <alignment horizontal="right" vertical="center"/>
    </xf>
    <xf numFmtId="0" fontId="25" fillId="0" borderId="0" xfId="0" applyFont="1"/>
    <xf numFmtId="4" fontId="25" fillId="0" borderId="0" xfId="0" applyNumberFormat="1" applyFont="1"/>
    <xf numFmtId="164" fontId="27" fillId="0" borderId="25" xfId="0" applyNumberFormat="1" applyFont="1" applyBorder="1" applyAlignment="1">
      <alignment vertical="center"/>
    </xf>
    <xf numFmtId="0" fontId="24" fillId="0" borderId="0" xfId="0" applyFont="1"/>
    <xf numFmtId="4" fontId="24" fillId="0" borderId="0" xfId="0" applyNumberFormat="1" applyFont="1"/>
    <xf numFmtId="0" fontId="2" fillId="0" borderId="0" xfId="0" applyFont="1" applyAlignment="1">
      <alignment horizontal="center"/>
    </xf>
    <xf numFmtId="0" fontId="24" fillId="0" borderId="0" xfId="0" applyFont="1" applyAlignment="1">
      <alignment horizontal="center"/>
    </xf>
    <xf numFmtId="0" fontId="2" fillId="0" borderId="0" xfId="0" applyFont="1" applyAlignment="1" applyProtection="1">
      <alignment horizontal="center"/>
      <protection locked="0"/>
    </xf>
    <xf numFmtId="0" fontId="26" fillId="0" borderId="0" xfId="0" applyFont="1"/>
    <xf numFmtId="4" fontId="26" fillId="0" borderId="0" xfId="0" applyNumberFormat="1" applyFont="1"/>
    <xf numFmtId="164" fontId="27" fillId="0" borderId="25" xfId="0" applyNumberFormat="1" applyFont="1" applyBorder="1" applyAlignment="1">
      <alignment horizontal="left" vertical="center" wrapText="1"/>
    </xf>
    <xf numFmtId="164" fontId="27" fillId="0" borderId="8" xfId="0" applyNumberFormat="1" applyFont="1" applyBorder="1" applyAlignment="1">
      <alignment horizontal="left" vertical="center" wrapText="1"/>
    </xf>
    <xf numFmtId="164" fontId="27" fillId="0" borderId="5" xfId="0" applyNumberFormat="1" applyFont="1" applyBorder="1" applyAlignment="1">
      <alignment horizontal="left" vertical="center" wrapText="1"/>
    </xf>
    <xf numFmtId="164" fontId="27" fillId="0" borderId="38" xfId="0" applyNumberFormat="1" applyFont="1" applyBorder="1" applyAlignment="1">
      <alignment horizontal="left" vertical="center" wrapText="1"/>
    </xf>
    <xf numFmtId="164" fontId="27" fillId="0" borderId="0" xfId="0" applyNumberFormat="1" applyFont="1" applyAlignment="1">
      <alignment horizontal="left" vertical="center" wrapText="1"/>
    </xf>
    <xf numFmtId="164" fontId="27" fillId="0" borderId="7" xfId="0" applyNumberFormat="1" applyFont="1" applyBorder="1" applyAlignment="1">
      <alignment horizontal="left" vertical="center" wrapText="1"/>
    </xf>
    <xf numFmtId="164" fontId="6" fillId="0" borderId="29" xfId="0" applyNumberFormat="1" applyFont="1" applyBorder="1" applyAlignment="1">
      <alignment horizontal="left" vertical="center" wrapText="1"/>
    </xf>
    <xf numFmtId="164" fontId="6" fillId="0" borderId="10" xfId="0" applyNumberFormat="1" applyFont="1" applyBorder="1" applyAlignment="1">
      <alignment horizontal="left" vertical="center" wrapText="1"/>
    </xf>
    <xf numFmtId="164" fontId="6" fillId="0" borderId="11" xfId="0" applyNumberFormat="1" applyFont="1" applyBorder="1" applyAlignment="1">
      <alignment horizontal="left" vertical="center" wrapText="1"/>
    </xf>
    <xf numFmtId="164" fontId="2" fillId="0" borderId="29" xfId="0" applyNumberFormat="1" applyFont="1" applyBorder="1" applyAlignment="1">
      <alignment horizontal="left" vertical="center" wrapText="1"/>
    </xf>
    <xf numFmtId="164" fontId="2" fillId="0" borderId="10" xfId="0" applyNumberFormat="1" applyFont="1" applyBorder="1" applyAlignment="1">
      <alignment horizontal="left" vertical="center" wrapText="1"/>
    </xf>
    <xf numFmtId="164" fontId="2" fillId="0" borderId="11" xfId="0" applyNumberFormat="1" applyFont="1" applyBorder="1" applyAlignment="1">
      <alignment horizontal="left" vertical="center" wrapText="1"/>
    </xf>
    <xf numFmtId="0" fontId="1" fillId="0" borderId="0" xfId="0" applyFont="1" applyAlignment="1" applyProtection="1">
      <alignment horizontal="left" wrapText="1"/>
      <protection locked="0"/>
    </xf>
    <xf numFmtId="1" fontId="1" fillId="3" borderId="52" xfId="0" applyNumberFormat="1" applyFont="1" applyFill="1" applyBorder="1" applyAlignment="1">
      <alignment horizontal="center" vertical="center"/>
    </xf>
    <xf numFmtId="1" fontId="1" fillId="3" borderId="34" xfId="0" applyNumberFormat="1" applyFont="1" applyFill="1" applyBorder="1" applyAlignment="1">
      <alignment horizontal="center" vertical="center"/>
    </xf>
    <xf numFmtId="1" fontId="1" fillId="3" borderId="46" xfId="0" applyNumberFormat="1" applyFont="1" applyFill="1" applyBorder="1" applyAlignment="1">
      <alignment horizontal="center" vertical="center"/>
    </xf>
    <xf numFmtId="49" fontId="1" fillId="4" borderId="0" xfId="0" applyNumberFormat="1" applyFont="1" applyFill="1" applyAlignment="1">
      <alignment horizontal="left" vertical="center"/>
    </xf>
    <xf numFmtId="0" fontId="1" fillId="0" borderId="0" xfId="0" applyFont="1" applyAlignment="1">
      <alignment vertical="center"/>
    </xf>
    <xf numFmtId="0" fontId="1" fillId="4" borderId="0" xfId="0" applyFont="1" applyFill="1" applyAlignment="1">
      <alignment horizontal="left" vertical="center"/>
    </xf>
    <xf numFmtId="49" fontId="1" fillId="3" borderId="1"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166" fontId="1" fillId="0" borderId="0" xfId="0" applyNumberFormat="1" applyFont="1" applyFill="1" applyAlignment="1">
      <alignment vertical="center"/>
    </xf>
    <xf numFmtId="166" fontId="1" fillId="0" borderId="0" xfId="0" applyNumberFormat="1" applyFont="1" applyFill="1" applyAlignment="1">
      <alignment horizontal="center" vertical="center"/>
    </xf>
    <xf numFmtId="49" fontId="1" fillId="0" borderId="0" xfId="0" applyNumberFormat="1" applyFont="1" applyFill="1" applyAlignment="1">
      <alignment vertical="center" wrapText="1"/>
    </xf>
    <xf numFmtId="0" fontId="1" fillId="0" borderId="0" xfId="0" applyFont="1" applyFill="1" applyAlignment="1">
      <alignment horizontal="left" vertical="top" wrapText="1"/>
    </xf>
    <xf numFmtId="165" fontId="1" fillId="0" borderId="0" xfId="0" applyNumberFormat="1" applyFont="1" applyFill="1" applyAlignment="1">
      <alignment horizontal="right" vertical="center"/>
    </xf>
    <xf numFmtId="4" fontId="1" fillId="0" borderId="0" xfId="0" applyNumberFormat="1" applyFont="1" applyFill="1" applyAlignment="1">
      <alignment horizontal="right" vertical="center"/>
    </xf>
    <xf numFmtId="167" fontId="1" fillId="0" borderId="0" xfId="0" applyNumberFormat="1" applyFont="1" applyFill="1" applyAlignment="1">
      <alignment horizontal="right" vertical="center"/>
    </xf>
    <xf numFmtId="0" fontId="1" fillId="0" borderId="0" xfId="0" applyFont="1" applyFill="1" applyAlignment="1">
      <alignment vertical="center" wrapText="1"/>
    </xf>
    <xf numFmtId="0" fontId="1" fillId="0" borderId="0" xfId="0" applyFont="1" applyFill="1" applyAlignment="1">
      <alignmen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7" fillId="0" borderId="0" xfId="0" applyFont="1" applyFill="1" applyAlignment="1">
      <alignment horizontal="left" vertical="top" wrapText="1"/>
    </xf>
    <xf numFmtId="4" fontId="17" fillId="0" borderId="0" xfId="0" applyNumberFormat="1" applyFont="1" applyFill="1" applyAlignment="1">
      <alignment horizontal="right" vertical="center"/>
    </xf>
    <xf numFmtId="49" fontId="1" fillId="0" borderId="0" xfId="0" applyNumberFormat="1" applyFont="1" applyFill="1" applyAlignment="1">
      <alignment vertical="top" wrapText="1"/>
    </xf>
    <xf numFmtId="0" fontId="21" fillId="0" borderId="0" xfId="0" applyFont="1" applyFill="1" applyAlignment="1">
      <alignment vertical="center" wrapText="1"/>
    </xf>
    <xf numFmtId="4" fontId="18" fillId="0" borderId="0" xfId="0" applyNumberFormat="1" applyFont="1" applyFill="1" applyAlignment="1">
      <alignment horizontal="right" vertical="center"/>
    </xf>
    <xf numFmtId="169" fontId="1" fillId="0" borderId="0" xfId="0" applyNumberFormat="1" applyFont="1" applyFill="1" applyAlignment="1">
      <alignment horizontal="right" vertical="center"/>
    </xf>
    <xf numFmtId="0" fontId="1" fillId="0" borderId="0" xfId="0" applyFont="1" applyFill="1" applyProtection="1">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vertical="center" wrapText="1"/>
      <protection locked="0"/>
    </xf>
    <xf numFmtId="166" fontId="17" fillId="0" borderId="0" xfId="0" applyNumberFormat="1" applyFont="1" applyFill="1" applyAlignment="1">
      <alignment horizontal="center" vertical="center"/>
    </xf>
    <xf numFmtId="0" fontId="17" fillId="0" borderId="0" xfId="0" applyFont="1" applyFill="1" applyAlignment="1">
      <alignment vertical="center"/>
    </xf>
    <xf numFmtId="0" fontId="17" fillId="0" borderId="0" xfId="0" applyFont="1" applyFill="1" applyAlignment="1">
      <alignment vertical="center" wrapText="1"/>
    </xf>
    <xf numFmtId="0" fontId="0" fillId="0" borderId="0" xfId="0" applyFill="1" applyAlignment="1">
      <alignment vertical="center"/>
    </xf>
    <xf numFmtId="0" fontId="0" fillId="0" borderId="0" xfId="0" applyFill="1" applyAlignment="1">
      <alignment vertical="center" wrapText="1"/>
    </xf>
    <xf numFmtId="166" fontId="1" fillId="0" borderId="0" xfId="0" applyNumberFormat="1" applyFont="1" applyFill="1" applyAlignment="1">
      <alignment horizontal="right" vertical="center"/>
    </xf>
    <xf numFmtId="166" fontId="15" fillId="0" borderId="0" xfId="0" applyNumberFormat="1" applyFont="1" applyFill="1" applyAlignment="1">
      <alignment horizontal="center" vertical="center"/>
    </xf>
    <xf numFmtId="0" fontId="15" fillId="0" borderId="0" xfId="0" applyFont="1" applyFill="1" applyAlignment="1">
      <alignment vertical="center"/>
    </xf>
    <xf numFmtId="166" fontId="15" fillId="0" borderId="0" xfId="0" applyNumberFormat="1" applyFont="1" applyFill="1" applyAlignment="1">
      <alignment vertical="center"/>
    </xf>
    <xf numFmtId="166" fontId="16" fillId="0" borderId="0" xfId="0" applyNumberFormat="1" applyFont="1" applyFill="1" applyAlignment="1">
      <alignment horizontal="center" vertical="center"/>
    </xf>
    <xf numFmtId="0" fontId="16" fillId="0" borderId="0" xfId="0" applyFont="1" applyFill="1" applyAlignment="1">
      <alignment vertical="center"/>
    </xf>
    <xf numFmtId="0" fontId="16" fillId="0" borderId="0" xfId="0" applyFont="1" applyFill="1" applyAlignment="1">
      <alignment vertical="center" wrapText="1"/>
    </xf>
    <xf numFmtId="0" fontId="16" fillId="0" borderId="0" xfId="0" applyFont="1" applyFill="1" applyAlignment="1">
      <alignment horizontal="left" vertical="top" wrapText="1"/>
    </xf>
    <xf numFmtId="4" fontId="16" fillId="0" borderId="0" xfId="0" applyNumberFormat="1" applyFont="1" applyFill="1" applyAlignment="1">
      <alignment horizontal="right" vertical="center"/>
    </xf>
    <xf numFmtId="0" fontId="0" fillId="0" borderId="0" xfId="0" applyFill="1" applyAlignment="1">
      <alignment horizontal="left" vertical="center"/>
    </xf>
    <xf numFmtId="0" fontId="0" fillId="0" borderId="0" xfId="0" applyFill="1" applyAlignment="1">
      <alignment horizontal="left" vertical="center" wrapText="1"/>
    </xf>
    <xf numFmtId="0" fontId="21" fillId="0" borderId="0" xfId="0" applyFont="1" applyFill="1" applyAlignment="1">
      <alignment horizontal="left" vertical="top" wrapText="1"/>
    </xf>
    <xf numFmtId="0" fontId="1" fillId="0" borderId="0" xfId="0" applyFont="1" applyFill="1" applyAlignment="1">
      <alignment horizontal="left" wrapText="1"/>
    </xf>
    <xf numFmtId="0" fontId="19" fillId="0" borderId="0" xfId="0" applyFont="1" applyFill="1" applyAlignment="1">
      <alignment vertical="center"/>
    </xf>
    <xf numFmtId="49" fontId="1" fillId="0" borderId="0" xfId="0" applyNumberFormat="1" applyFont="1" applyFill="1" applyAlignment="1">
      <alignment horizontal="left" vertical="top" wrapText="1"/>
    </xf>
    <xf numFmtId="0" fontId="28" fillId="0" borderId="0" xfId="0" applyFont="1" applyFill="1" applyAlignment="1">
      <alignment vertical="center" wrapText="1"/>
    </xf>
    <xf numFmtId="0" fontId="1" fillId="0" borderId="0" xfId="0" applyFont="1" applyFill="1" applyAlignment="1">
      <alignment wrapText="1"/>
    </xf>
    <xf numFmtId="0" fontId="1" fillId="0" borderId="0" xfId="0" applyFont="1" applyFill="1" applyAlignment="1">
      <alignment vertical="top" wrapText="1"/>
    </xf>
    <xf numFmtId="0" fontId="10" fillId="0" borderId="0" xfId="0" applyFont="1" applyFill="1" applyAlignment="1">
      <alignment vertical="center" wrapText="1"/>
    </xf>
    <xf numFmtId="0" fontId="29" fillId="0" borderId="0" xfId="4" applyFill="1"/>
    <xf numFmtId="0" fontId="30" fillId="0" borderId="0" xfId="0" applyFont="1" applyFill="1"/>
    <xf numFmtId="0" fontId="18" fillId="0" borderId="0" xfId="0" applyFont="1" applyFill="1" applyAlignment="1">
      <alignment horizontal="left"/>
    </xf>
    <xf numFmtId="49" fontId="1" fillId="3" borderId="54" xfId="0" applyNumberFormat="1" applyFont="1" applyFill="1" applyBorder="1" applyAlignment="1">
      <alignment horizontal="center" vertical="center" wrapText="1"/>
    </xf>
    <xf numFmtId="1" fontId="1" fillId="3" borderId="55" xfId="0" applyNumberFormat="1" applyFont="1" applyFill="1" applyBorder="1" applyAlignment="1">
      <alignment horizontal="center" vertical="center"/>
    </xf>
  </cellXfs>
  <cellStyles count="5">
    <cellStyle name="Hypertextový odkaz" xfId="4" builtinId="8"/>
    <cellStyle name="Normální" xfId="0" builtinId="0"/>
    <cellStyle name="Normální 14" xfId="1"/>
    <cellStyle name="Normální 16" xfId="2"/>
    <cellStyle name="Normální 4" xfId="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S59"/>
  <sheetViews>
    <sheetView showGridLines="0" topLeftCell="A34" zoomScaleNormal="100" workbookViewId="0">
      <selection activeCell="E7" sqref="E7:J7"/>
    </sheetView>
  </sheetViews>
  <sheetFormatPr defaultColWidth="9.140625" defaultRowHeight="12.75"/>
  <cols>
    <col min="1" max="1" width="2.42578125" style="82" customWidth="1"/>
    <col min="2" max="2" width="3.140625" style="82" customWidth="1"/>
    <col min="3" max="3" width="2.7109375" style="82" customWidth="1"/>
    <col min="4" max="4" width="6.85546875" style="82" customWidth="1"/>
    <col min="5" max="5" width="13.5703125" style="82" customWidth="1"/>
    <col min="6" max="6" width="0.5703125" style="82" customWidth="1"/>
    <col min="7" max="7" width="2.5703125" style="82" customWidth="1"/>
    <col min="8" max="8" width="2.7109375" style="82" customWidth="1"/>
    <col min="9" max="9" width="9.7109375" style="82" customWidth="1"/>
    <col min="10" max="10" width="13.5703125" style="82" customWidth="1"/>
    <col min="11" max="11" width="0.7109375" style="82" customWidth="1"/>
    <col min="12" max="12" width="2.42578125" style="82" customWidth="1"/>
    <col min="13" max="13" width="2.85546875" style="82" customWidth="1"/>
    <col min="14" max="14" width="2" style="82" customWidth="1"/>
    <col min="15" max="15" width="12.7109375" style="82" customWidth="1"/>
    <col min="16" max="16" width="2.85546875" style="82" customWidth="1"/>
    <col min="17" max="17" width="2" style="82" customWidth="1"/>
    <col min="18" max="18" width="13.5703125" style="82" customWidth="1"/>
    <col min="19" max="19" width="0.5703125" style="82" customWidth="1"/>
    <col min="20" max="16384" width="9.140625" style="82"/>
  </cols>
  <sheetData>
    <row r="1" spans="1:19" ht="12.75" hidden="1" customHeight="1">
      <c r="A1" s="90"/>
      <c r="B1" s="91"/>
      <c r="C1" s="91"/>
      <c r="D1" s="91"/>
      <c r="E1" s="91"/>
      <c r="F1" s="91"/>
      <c r="G1" s="91"/>
      <c r="H1" s="91"/>
      <c r="I1" s="91"/>
      <c r="J1" s="91"/>
      <c r="K1" s="91"/>
      <c r="L1" s="91"/>
      <c r="M1" s="91"/>
      <c r="N1" s="91"/>
      <c r="O1" s="91"/>
      <c r="P1" s="91"/>
      <c r="Q1" s="91"/>
      <c r="R1" s="91"/>
      <c r="S1" s="92"/>
    </row>
    <row r="2" spans="1:19" ht="23.25" customHeight="1">
      <c r="A2" s="90"/>
      <c r="B2" s="91"/>
      <c r="C2" s="91"/>
      <c r="D2" s="91"/>
      <c r="E2" s="91"/>
      <c r="F2" s="91"/>
      <c r="G2" s="93" t="s">
        <v>82</v>
      </c>
      <c r="H2" s="91"/>
      <c r="I2" s="91"/>
      <c r="J2" s="91"/>
      <c r="K2" s="91"/>
      <c r="L2" s="91"/>
      <c r="M2" s="91"/>
      <c r="N2" s="91"/>
      <c r="O2" s="91"/>
      <c r="P2" s="91"/>
      <c r="Q2" s="91"/>
      <c r="R2" s="91"/>
      <c r="S2" s="92"/>
    </row>
    <row r="3" spans="1:19" ht="12" hidden="1" customHeight="1">
      <c r="A3" s="94"/>
      <c r="B3" s="95"/>
      <c r="C3" s="95"/>
      <c r="D3" s="95"/>
      <c r="E3" s="95"/>
      <c r="F3" s="95"/>
      <c r="G3" s="95"/>
      <c r="H3" s="95"/>
      <c r="I3" s="95"/>
      <c r="J3" s="95"/>
      <c r="K3" s="95"/>
      <c r="L3" s="95"/>
      <c r="M3" s="95"/>
      <c r="N3" s="95"/>
      <c r="O3" s="95"/>
      <c r="P3" s="95"/>
      <c r="Q3" s="95"/>
      <c r="R3" s="95"/>
      <c r="S3" s="96"/>
    </row>
    <row r="4" spans="1:19" ht="8.25" customHeight="1">
      <c r="A4" s="2"/>
      <c r="B4" s="3"/>
      <c r="C4" s="3"/>
      <c r="D4" s="3"/>
      <c r="E4" s="3"/>
      <c r="F4" s="3"/>
      <c r="G4" s="3"/>
      <c r="H4" s="3"/>
      <c r="I4" s="3"/>
      <c r="J4" s="3"/>
      <c r="K4" s="3"/>
      <c r="L4" s="3"/>
      <c r="M4" s="3"/>
      <c r="N4" s="3"/>
      <c r="O4" s="3"/>
      <c r="P4" s="3"/>
      <c r="Q4" s="3"/>
      <c r="R4" s="3"/>
      <c r="S4" s="4"/>
    </row>
    <row r="5" spans="1:19" ht="24" customHeight="1">
      <c r="A5" s="5"/>
      <c r="B5" s="1" t="s">
        <v>0</v>
      </c>
      <c r="C5" s="1"/>
      <c r="D5" s="1"/>
      <c r="E5" s="203" t="s">
        <v>404</v>
      </c>
      <c r="F5" s="204"/>
      <c r="G5" s="204"/>
      <c r="H5" s="204"/>
      <c r="I5" s="204"/>
      <c r="J5" s="205"/>
      <c r="K5" s="1"/>
      <c r="L5" s="1"/>
      <c r="M5" s="1"/>
      <c r="N5" s="1"/>
      <c r="O5" s="1" t="s">
        <v>1</v>
      </c>
      <c r="P5" s="97" t="s">
        <v>2</v>
      </c>
      <c r="Q5" s="98"/>
      <c r="R5" s="6"/>
      <c r="S5" s="7"/>
    </row>
    <row r="6" spans="1:19" ht="17.25" hidden="1" customHeight="1">
      <c r="A6" s="5"/>
      <c r="B6" s="1" t="s">
        <v>3</v>
      </c>
      <c r="C6" s="1"/>
      <c r="D6" s="1"/>
      <c r="E6" s="161" t="s">
        <v>4</v>
      </c>
      <c r="F6" s="162"/>
      <c r="G6" s="162"/>
      <c r="H6" s="162"/>
      <c r="I6" s="162"/>
      <c r="J6" s="163"/>
      <c r="K6" s="1"/>
      <c r="L6" s="1"/>
      <c r="M6" s="1"/>
      <c r="N6" s="1"/>
      <c r="O6" s="1"/>
      <c r="P6" s="99"/>
      <c r="Q6" s="100"/>
      <c r="R6" s="8"/>
      <c r="S6" s="7"/>
    </row>
    <row r="7" spans="1:19" ht="24" customHeight="1">
      <c r="A7" s="5"/>
      <c r="B7" s="1" t="s">
        <v>5</v>
      </c>
      <c r="C7" s="1"/>
      <c r="D7" s="1"/>
      <c r="E7" s="206" t="s">
        <v>157</v>
      </c>
      <c r="F7" s="207"/>
      <c r="G7" s="207"/>
      <c r="H7" s="207"/>
      <c r="I7" s="207"/>
      <c r="J7" s="208"/>
      <c r="K7" s="1"/>
      <c r="L7" s="1"/>
      <c r="M7" s="1"/>
      <c r="N7" s="1"/>
      <c r="O7" s="1" t="s">
        <v>6</v>
      </c>
      <c r="P7" s="99" t="s">
        <v>7</v>
      </c>
      <c r="Q7" s="100"/>
      <c r="R7" s="8"/>
      <c r="S7" s="7"/>
    </row>
    <row r="8" spans="1:19" ht="17.25" hidden="1" customHeight="1">
      <c r="A8" s="5"/>
      <c r="B8" s="1" t="s">
        <v>8</v>
      </c>
      <c r="C8" s="1"/>
      <c r="D8" s="1"/>
      <c r="E8" s="99" t="s">
        <v>2</v>
      </c>
      <c r="F8" s="1"/>
      <c r="G8" s="1"/>
      <c r="H8" s="1"/>
      <c r="I8" s="1"/>
      <c r="J8" s="8"/>
      <c r="K8" s="1"/>
      <c r="L8" s="1"/>
      <c r="M8" s="1"/>
      <c r="N8" s="1"/>
      <c r="O8" s="1"/>
      <c r="P8" s="99"/>
      <c r="Q8" s="100"/>
      <c r="R8" s="8"/>
      <c r="S8" s="7"/>
    </row>
    <row r="9" spans="1:19" ht="24" customHeight="1">
      <c r="A9" s="5"/>
      <c r="B9" s="1" t="s">
        <v>9</v>
      </c>
      <c r="C9" s="1"/>
      <c r="D9" s="1"/>
      <c r="E9" s="209" t="s">
        <v>83</v>
      </c>
      <c r="F9" s="210"/>
      <c r="G9" s="210"/>
      <c r="H9" s="210"/>
      <c r="I9" s="210"/>
      <c r="J9" s="211"/>
      <c r="K9" s="1"/>
      <c r="L9" s="1"/>
      <c r="M9" s="1"/>
      <c r="N9" s="1"/>
      <c r="O9" s="1" t="s">
        <v>10</v>
      </c>
      <c r="P9" s="212" t="s">
        <v>7</v>
      </c>
      <c r="Q9" s="213"/>
      <c r="R9" s="214"/>
      <c r="S9" s="7"/>
    </row>
    <row r="10" spans="1:19" ht="17.25" hidden="1" customHeight="1">
      <c r="A10" s="5"/>
      <c r="B10" s="1" t="s">
        <v>11</v>
      </c>
      <c r="C10" s="1"/>
      <c r="D10" s="1"/>
      <c r="E10" s="1" t="s">
        <v>2</v>
      </c>
      <c r="F10" s="1"/>
      <c r="G10" s="1"/>
      <c r="H10" s="1"/>
      <c r="I10" s="1"/>
      <c r="J10" s="1"/>
      <c r="K10" s="1"/>
      <c r="L10" s="1"/>
      <c r="M10" s="1"/>
      <c r="N10" s="1"/>
      <c r="O10" s="1"/>
      <c r="P10" s="100"/>
      <c r="Q10" s="100"/>
      <c r="R10" s="1"/>
      <c r="S10" s="7"/>
    </row>
    <row r="11" spans="1:19" ht="17.25" hidden="1" customHeight="1">
      <c r="A11" s="5"/>
      <c r="B11" s="1" t="s">
        <v>12</v>
      </c>
      <c r="C11" s="1"/>
      <c r="D11" s="1"/>
      <c r="E11" s="1" t="s">
        <v>2</v>
      </c>
      <c r="F11" s="1"/>
      <c r="G11" s="1"/>
      <c r="H11" s="1"/>
      <c r="I11" s="1"/>
      <c r="J11" s="1"/>
      <c r="K11" s="1"/>
      <c r="L11" s="1"/>
      <c r="M11" s="1"/>
      <c r="N11" s="1"/>
      <c r="O11" s="1"/>
      <c r="P11" s="100"/>
      <c r="Q11" s="100"/>
      <c r="R11" s="1"/>
      <c r="S11" s="7"/>
    </row>
    <row r="12" spans="1:19" ht="17.25" hidden="1" customHeight="1">
      <c r="A12" s="5"/>
      <c r="B12" s="1" t="s">
        <v>13</v>
      </c>
      <c r="C12" s="1"/>
      <c r="D12" s="1"/>
      <c r="E12" s="1" t="s">
        <v>2</v>
      </c>
      <c r="F12" s="1"/>
      <c r="G12" s="1"/>
      <c r="H12" s="1"/>
      <c r="I12" s="1"/>
      <c r="J12" s="1"/>
      <c r="K12" s="1"/>
      <c r="L12" s="1"/>
      <c r="M12" s="1"/>
      <c r="N12" s="1"/>
      <c r="O12" s="1"/>
      <c r="P12" s="100"/>
      <c r="Q12" s="100"/>
      <c r="R12" s="1"/>
      <c r="S12" s="7"/>
    </row>
    <row r="13" spans="1:19" ht="17.25" hidden="1" customHeight="1">
      <c r="A13" s="5"/>
      <c r="B13" s="1"/>
      <c r="C13" s="1"/>
      <c r="D13" s="1"/>
      <c r="E13" s="1" t="s">
        <v>2</v>
      </c>
      <c r="F13" s="1"/>
      <c r="G13" s="1"/>
      <c r="H13" s="1"/>
      <c r="I13" s="1"/>
      <c r="J13" s="1"/>
      <c r="K13" s="1"/>
      <c r="L13" s="1"/>
      <c r="M13" s="1"/>
      <c r="N13" s="1"/>
      <c r="O13" s="1"/>
      <c r="P13" s="100"/>
      <c r="Q13" s="100"/>
      <c r="R13" s="1"/>
      <c r="S13" s="7"/>
    </row>
    <row r="14" spans="1:19" ht="17.25" hidden="1" customHeight="1">
      <c r="A14" s="5"/>
      <c r="B14" s="1"/>
      <c r="C14" s="1"/>
      <c r="D14" s="1"/>
      <c r="E14" s="1" t="s">
        <v>2</v>
      </c>
      <c r="F14" s="1"/>
      <c r="G14" s="1"/>
      <c r="H14" s="1"/>
      <c r="I14" s="1"/>
      <c r="J14" s="1"/>
      <c r="K14" s="1"/>
      <c r="L14" s="1"/>
      <c r="M14" s="1"/>
      <c r="N14" s="1"/>
      <c r="O14" s="1"/>
      <c r="P14" s="100"/>
      <c r="Q14" s="100"/>
      <c r="R14" s="1"/>
      <c r="S14" s="7"/>
    </row>
    <row r="15" spans="1:19" ht="17.25" hidden="1" customHeight="1">
      <c r="A15" s="5"/>
      <c r="B15" s="1"/>
      <c r="C15" s="1"/>
      <c r="D15" s="1"/>
      <c r="E15" s="1" t="s">
        <v>2</v>
      </c>
      <c r="F15" s="1"/>
      <c r="G15" s="1"/>
      <c r="H15" s="1"/>
      <c r="I15" s="1"/>
      <c r="J15" s="1"/>
      <c r="K15" s="1"/>
      <c r="L15" s="1"/>
      <c r="M15" s="1"/>
      <c r="N15" s="1"/>
      <c r="O15" s="1"/>
      <c r="P15" s="100"/>
      <c r="Q15" s="100"/>
      <c r="R15" s="1"/>
      <c r="S15" s="7"/>
    </row>
    <row r="16" spans="1:19" ht="17.25" hidden="1" customHeight="1">
      <c r="A16" s="5"/>
      <c r="B16" s="1"/>
      <c r="C16" s="1"/>
      <c r="D16" s="1"/>
      <c r="E16" s="1" t="s">
        <v>2</v>
      </c>
      <c r="F16" s="1"/>
      <c r="G16" s="1"/>
      <c r="H16" s="1"/>
      <c r="I16" s="1"/>
      <c r="J16" s="1"/>
      <c r="K16" s="1"/>
      <c r="L16" s="1"/>
      <c r="M16" s="1"/>
      <c r="N16" s="1"/>
      <c r="O16" s="1"/>
      <c r="P16" s="100"/>
      <c r="Q16" s="100"/>
      <c r="R16" s="1"/>
      <c r="S16" s="7"/>
    </row>
    <row r="17" spans="1:19" ht="17.25" hidden="1" customHeight="1">
      <c r="A17" s="5"/>
      <c r="B17" s="1"/>
      <c r="C17" s="1"/>
      <c r="D17" s="1"/>
      <c r="E17" s="1" t="s">
        <v>2</v>
      </c>
      <c r="F17" s="1"/>
      <c r="G17" s="1"/>
      <c r="H17" s="1"/>
      <c r="I17" s="1"/>
      <c r="J17" s="1"/>
      <c r="K17" s="1"/>
      <c r="L17" s="1"/>
      <c r="M17" s="1"/>
      <c r="N17" s="1"/>
      <c r="O17" s="1"/>
      <c r="P17" s="100"/>
      <c r="Q17" s="100"/>
      <c r="R17" s="1"/>
      <c r="S17" s="7"/>
    </row>
    <row r="18" spans="1:19" ht="17.25" hidden="1" customHeight="1">
      <c r="A18" s="5"/>
      <c r="B18" s="1"/>
      <c r="C18" s="1"/>
      <c r="D18" s="1"/>
      <c r="E18" s="1" t="s">
        <v>2</v>
      </c>
      <c r="F18" s="1"/>
      <c r="G18" s="1"/>
      <c r="H18" s="1"/>
      <c r="I18" s="1"/>
      <c r="J18" s="1"/>
      <c r="K18" s="1"/>
      <c r="L18" s="1"/>
      <c r="M18" s="1"/>
      <c r="N18" s="1"/>
      <c r="O18" s="1"/>
      <c r="P18" s="100"/>
      <c r="Q18" s="100"/>
      <c r="R18" s="1"/>
      <c r="S18" s="7"/>
    </row>
    <row r="19" spans="1:19" ht="17.25" hidden="1" customHeight="1">
      <c r="A19" s="5"/>
      <c r="B19" s="1"/>
      <c r="C19" s="1"/>
      <c r="D19" s="1"/>
      <c r="E19" s="1" t="s">
        <v>2</v>
      </c>
      <c r="F19" s="1"/>
      <c r="G19" s="1"/>
      <c r="H19" s="1"/>
      <c r="I19" s="1"/>
      <c r="J19" s="1"/>
      <c r="K19" s="1"/>
      <c r="L19" s="1"/>
      <c r="M19" s="1"/>
      <c r="N19" s="1"/>
      <c r="O19" s="1"/>
      <c r="P19" s="100"/>
      <c r="Q19" s="100"/>
      <c r="R19" s="1"/>
      <c r="S19" s="7"/>
    </row>
    <row r="20" spans="1:19" ht="17.25" hidden="1" customHeight="1">
      <c r="A20" s="5"/>
      <c r="B20" s="1"/>
      <c r="C20" s="1"/>
      <c r="D20" s="1"/>
      <c r="E20" s="1" t="s">
        <v>2</v>
      </c>
      <c r="F20" s="1"/>
      <c r="G20" s="1"/>
      <c r="H20" s="1"/>
      <c r="I20" s="1"/>
      <c r="J20" s="1"/>
      <c r="K20" s="1"/>
      <c r="L20" s="1"/>
      <c r="M20" s="1"/>
      <c r="N20" s="1"/>
      <c r="O20" s="1"/>
      <c r="P20" s="100"/>
      <c r="Q20" s="100"/>
      <c r="R20" s="1"/>
      <c r="S20" s="7"/>
    </row>
    <row r="21" spans="1:19" ht="17.25" hidden="1" customHeight="1">
      <c r="A21" s="5"/>
      <c r="B21" s="1"/>
      <c r="C21" s="1"/>
      <c r="D21" s="1"/>
      <c r="E21" s="1" t="s">
        <v>2</v>
      </c>
      <c r="F21" s="1"/>
      <c r="G21" s="1"/>
      <c r="H21" s="1"/>
      <c r="I21" s="1"/>
      <c r="J21" s="1"/>
      <c r="K21" s="1"/>
      <c r="L21" s="1"/>
      <c r="M21" s="1"/>
      <c r="N21" s="1"/>
      <c r="O21" s="1"/>
      <c r="P21" s="100"/>
      <c r="Q21" s="100"/>
      <c r="R21" s="1"/>
      <c r="S21" s="7"/>
    </row>
    <row r="22" spans="1:19" ht="17.25" hidden="1" customHeight="1">
      <c r="A22" s="5"/>
      <c r="B22" s="1"/>
      <c r="C22" s="1"/>
      <c r="D22" s="1"/>
      <c r="E22" s="1" t="s">
        <v>2</v>
      </c>
      <c r="F22" s="1"/>
      <c r="G22" s="1"/>
      <c r="H22" s="1"/>
      <c r="I22" s="1"/>
      <c r="J22" s="1"/>
      <c r="K22" s="1"/>
      <c r="L22" s="1"/>
      <c r="M22" s="1"/>
      <c r="N22" s="1"/>
      <c r="O22" s="1"/>
      <c r="P22" s="100"/>
      <c r="Q22" s="100"/>
      <c r="R22" s="1"/>
      <c r="S22" s="7"/>
    </row>
    <row r="23" spans="1:19" ht="17.25" hidden="1" customHeight="1">
      <c r="A23" s="5"/>
      <c r="B23" s="1"/>
      <c r="C23" s="1"/>
      <c r="D23" s="1"/>
      <c r="E23" s="1" t="s">
        <v>2</v>
      </c>
      <c r="F23" s="1"/>
      <c r="G23" s="1"/>
      <c r="H23" s="1"/>
      <c r="I23" s="1"/>
      <c r="J23" s="1"/>
      <c r="K23" s="1"/>
      <c r="L23" s="1"/>
      <c r="M23" s="1"/>
      <c r="N23" s="1"/>
      <c r="O23" s="1"/>
      <c r="P23" s="100"/>
      <c r="Q23" s="100"/>
      <c r="R23" s="1"/>
      <c r="S23" s="7"/>
    </row>
    <row r="24" spans="1:19" ht="17.25" hidden="1" customHeight="1">
      <c r="A24" s="5"/>
      <c r="B24" s="1"/>
      <c r="C24" s="1"/>
      <c r="D24" s="1"/>
      <c r="E24" s="1" t="s">
        <v>2</v>
      </c>
      <c r="F24" s="1"/>
      <c r="G24" s="1"/>
      <c r="H24" s="1"/>
      <c r="I24" s="1"/>
      <c r="J24" s="1"/>
      <c r="K24" s="1"/>
      <c r="L24" s="1"/>
      <c r="M24" s="1"/>
      <c r="N24" s="1"/>
      <c r="O24" s="1"/>
      <c r="P24" s="100"/>
      <c r="Q24" s="100"/>
      <c r="R24" s="1"/>
      <c r="S24" s="7"/>
    </row>
    <row r="25" spans="1:19" ht="17.850000000000001" customHeight="1">
      <c r="A25" s="5"/>
      <c r="B25" s="1"/>
      <c r="C25" s="1"/>
      <c r="D25" s="1"/>
      <c r="E25" s="1"/>
      <c r="F25" s="1"/>
      <c r="G25" s="1"/>
      <c r="H25" s="1"/>
      <c r="I25" s="1"/>
      <c r="J25" s="1"/>
      <c r="K25" s="1"/>
      <c r="L25" s="1"/>
      <c r="M25" s="1"/>
      <c r="N25" s="1"/>
      <c r="O25" s="1" t="s">
        <v>14</v>
      </c>
      <c r="P25" s="1" t="s">
        <v>15</v>
      </c>
      <c r="Q25" s="1"/>
      <c r="R25" s="1"/>
      <c r="S25" s="7"/>
    </row>
    <row r="26" spans="1:19" ht="17.850000000000001" customHeight="1">
      <c r="A26" s="5"/>
      <c r="B26" s="1" t="s">
        <v>16</v>
      </c>
      <c r="C26" s="1"/>
      <c r="D26" s="1"/>
      <c r="E26" s="195" t="s">
        <v>158</v>
      </c>
      <c r="F26" s="9"/>
      <c r="G26" s="9"/>
      <c r="H26" s="9"/>
      <c r="I26" s="9"/>
      <c r="J26" s="6"/>
      <c r="K26" s="1"/>
      <c r="L26" s="1"/>
      <c r="M26" s="1"/>
      <c r="N26" s="1"/>
      <c r="O26" s="101" t="s">
        <v>7</v>
      </c>
      <c r="P26" s="102" t="s">
        <v>7</v>
      </c>
      <c r="Q26" s="103"/>
      <c r="R26" s="10"/>
      <c r="S26" s="7"/>
    </row>
    <row r="27" spans="1:19" ht="17.850000000000001" customHeight="1">
      <c r="A27" s="5"/>
      <c r="B27" s="1" t="s">
        <v>17</v>
      </c>
      <c r="C27" s="1"/>
      <c r="D27" s="1"/>
      <c r="E27" s="99" t="s">
        <v>159</v>
      </c>
      <c r="F27" s="1"/>
      <c r="G27" s="1"/>
      <c r="H27" s="1"/>
      <c r="I27" s="1"/>
      <c r="J27" s="8"/>
      <c r="K27" s="1"/>
      <c r="L27" s="1"/>
      <c r="M27" s="1"/>
      <c r="N27" s="1"/>
      <c r="O27" s="101" t="s">
        <v>7</v>
      </c>
      <c r="P27" s="102" t="s">
        <v>7</v>
      </c>
      <c r="Q27" s="103"/>
      <c r="R27" s="10"/>
      <c r="S27" s="7"/>
    </row>
    <row r="28" spans="1:19" ht="17.850000000000001" customHeight="1">
      <c r="A28" s="5"/>
      <c r="B28" s="1" t="s">
        <v>18</v>
      </c>
      <c r="C28" s="1"/>
      <c r="D28" s="1"/>
      <c r="E28" s="99" t="s">
        <v>2</v>
      </c>
      <c r="F28" s="1"/>
      <c r="G28" s="1"/>
      <c r="H28" s="1"/>
      <c r="I28" s="1"/>
      <c r="J28" s="8"/>
      <c r="K28" s="1"/>
      <c r="L28" s="1"/>
      <c r="M28" s="1"/>
      <c r="N28" s="1"/>
      <c r="O28" s="101" t="s">
        <v>7</v>
      </c>
      <c r="P28" s="102" t="s">
        <v>7</v>
      </c>
      <c r="Q28" s="103"/>
      <c r="R28" s="10"/>
      <c r="S28" s="7"/>
    </row>
    <row r="29" spans="1:19" ht="17.850000000000001" customHeight="1">
      <c r="A29" s="5"/>
      <c r="B29" s="1"/>
      <c r="C29" s="1"/>
      <c r="D29" s="1"/>
      <c r="E29" s="104" t="s">
        <v>7</v>
      </c>
      <c r="F29" s="11"/>
      <c r="G29" s="11"/>
      <c r="H29" s="11"/>
      <c r="I29" s="11"/>
      <c r="J29" s="12"/>
      <c r="K29" s="1"/>
      <c r="L29" s="1"/>
      <c r="M29" s="1"/>
      <c r="N29" s="1"/>
      <c r="O29" s="100"/>
      <c r="P29" s="100"/>
      <c r="Q29" s="100"/>
      <c r="R29" s="1"/>
      <c r="S29" s="7"/>
    </row>
    <row r="30" spans="1:19" ht="17.850000000000001" customHeight="1">
      <c r="A30" s="5"/>
      <c r="B30" s="1"/>
      <c r="C30" s="1"/>
      <c r="D30" s="1"/>
      <c r="E30" s="100" t="s">
        <v>19</v>
      </c>
      <c r="F30" s="1"/>
      <c r="G30" s="1" t="s">
        <v>20</v>
      </c>
      <c r="H30" s="1"/>
      <c r="I30" s="1"/>
      <c r="J30" s="1"/>
      <c r="K30" s="1"/>
      <c r="L30" s="1"/>
      <c r="M30" s="1"/>
      <c r="N30" s="1"/>
      <c r="O30" s="100" t="s">
        <v>21</v>
      </c>
      <c r="P30" s="100"/>
      <c r="Q30" s="100"/>
      <c r="R30" s="13"/>
      <c r="S30" s="7"/>
    </row>
    <row r="31" spans="1:19" ht="17.850000000000001" customHeight="1">
      <c r="A31" s="5"/>
      <c r="B31" s="1"/>
      <c r="C31" s="1"/>
      <c r="D31" s="1"/>
      <c r="E31" s="101" t="s">
        <v>7</v>
      </c>
      <c r="F31" s="1"/>
      <c r="G31" s="102" t="s">
        <v>117</v>
      </c>
      <c r="H31" s="14"/>
      <c r="I31" s="105"/>
      <c r="J31" s="1"/>
      <c r="K31" s="1"/>
      <c r="L31" s="1"/>
      <c r="M31" s="1"/>
      <c r="N31" s="1"/>
      <c r="O31" s="106" t="s">
        <v>171</v>
      </c>
      <c r="P31" s="100"/>
      <c r="Q31" s="100"/>
      <c r="R31" s="13"/>
      <c r="S31" s="7"/>
    </row>
    <row r="32" spans="1:19" ht="8.25" customHeight="1">
      <c r="A32" s="15"/>
      <c r="B32" s="16"/>
      <c r="C32" s="16"/>
      <c r="D32" s="16"/>
      <c r="E32" s="16"/>
      <c r="F32" s="16"/>
      <c r="G32" s="16"/>
      <c r="H32" s="16"/>
      <c r="I32" s="16"/>
      <c r="J32" s="16"/>
      <c r="K32" s="16"/>
      <c r="L32" s="16"/>
      <c r="M32" s="16"/>
      <c r="N32" s="16"/>
      <c r="O32" s="16"/>
      <c r="P32" s="16"/>
      <c r="Q32" s="16"/>
      <c r="R32" s="16"/>
      <c r="S32" s="17"/>
    </row>
    <row r="33" spans="1:19" ht="20.25" customHeight="1">
      <c r="A33" s="18"/>
      <c r="B33" s="19"/>
      <c r="C33" s="19"/>
      <c r="D33" s="19"/>
      <c r="E33" s="20" t="s">
        <v>22</v>
      </c>
      <c r="F33" s="19"/>
      <c r="G33" s="19"/>
      <c r="H33" s="19"/>
      <c r="I33" s="19"/>
      <c r="J33" s="19"/>
      <c r="K33" s="19"/>
      <c r="L33" s="19"/>
      <c r="M33" s="19"/>
      <c r="N33" s="19"/>
      <c r="O33" s="19"/>
      <c r="P33" s="19"/>
      <c r="Q33" s="19"/>
      <c r="R33" s="19"/>
      <c r="S33" s="21"/>
    </row>
    <row r="34" spans="1:19" ht="20.25" customHeight="1">
      <c r="A34" s="22" t="s">
        <v>23</v>
      </c>
      <c r="B34" s="23"/>
      <c r="C34" s="23"/>
      <c r="D34" s="24"/>
      <c r="E34" s="25" t="s">
        <v>24</v>
      </c>
      <c r="F34" s="24"/>
      <c r="G34" s="25" t="s">
        <v>25</v>
      </c>
      <c r="H34" s="23"/>
      <c r="I34" s="24"/>
      <c r="J34" s="25" t="s">
        <v>26</v>
      </c>
      <c r="K34" s="23"/>
      <c r="L34" s="25" t="s">
        <v>27</v>
      </c>
      <c r="M34" s="23"/>
      <c r="N34" s="23"/>
      <c r="O34" s="24"/>
      <c r="P34" s="25" t="s">
        <v>28</v>
      </c>
      <c r="Q34" s="23"/>
      <c r="R34" s="23"/>
      <c r="S34" s="26"/>
    </row>
    <row r="35" spans="1:19" ht="20.25" customHeight="1">
      <c r="A35" s="107"/>
      <c r="B35" s="108"/>
      <c r="C35" s="108"/>
      <c r="D35" s="109">
        <v>0</v>
      </c>
      <c r="E35" s="110">
        <f>IF(D35=0,0,R49/D35)</f>
        <v>0</v>
      </c>
      <c r="F35" s="111"/>
      <c r="G35" s="112"/>
      <c r="H35" s="108"/>
      <c r="I35" s="109">
        <v>0</v>
      </c>
      <c r="J35" s="110">
        <f>IF(I35=0,0,R49/I35)</f>
        <v>0</v>
      </c>
      <c r="K35" s="113"/>
      <c r="L35" s="112"/>
      <c r="M35" s="108"/>
      <c r="N35" s="108"/>
      <c r="O35" s="109">
        <v>0</v>
      </c>
      <c r="P35" s="112"/>
      <c r="Q35" s="108"/>
      <c r="R35" s="114">
        <f>IF(O35=0,0,R49/O35)</f>
        <v>0</v>
      </c>
      <c r="S35" s="115"/>
    </row>
    <row r="36" spans="1:19" ht="20.25" customHeight="1">
      <c r="A36" s="18"/>
      <c r="B36" s="19"/>
      <c r="C36" s="19"/>
      <c r="D36" s="19"/>
      <c r="E36" s="20" t="s">
        <v>29</v>
      </c>
      <c r="F36" s="19"/>
      <c r="G36" s="19"/>
      <c r="H36" s="19"/>
      <c r="I36" s="19"/>
      <c r="J36" s="27" t="s">
        <v>30</v>
      </c>
      <c r="K36" s="19"/>
      <c r="L36" s="19"/>
      <c r="M36" s="19"/>
      <c r="N36" s="19"/>
      <c r="O36" s="19"/>
      <c r="P36" s="19"/>
      <c r="Q36" s="19"/>
      <c r="R36" s="19"/>
      <c r="S36" s="21"/>
    </row>
    <row r="37" spans="1:19" ht="20.25" customHeight="1">
      <c r="A37" s="28" t="s">
        <v>31</v>
      </c>
      <c r="B37" s="29"/>
      <c r="C37" s="30" t="s">
        <v>32</v>
      </c>
      <c r="D37" s="31"/>
      <c r="E37" s="31"/>
      <c r="F37" s="32"/>
      <c r="G37" s="28" t="s">
        <v>33</v>
      </c>
      <c r="H37" s="33"/>
      <c r="I37" s="30" t="s">
        <v>34</v>
      </c>
      <c r="J37" s="31"/>
      <c r="K37" s="31"/>
      <c r="L37" s="28" t="s">
        <v>35</v>
      </c>
      <c r="M37" s="33"/>
      <c r="N37" s="30" t="s">
        <v>36</v>
      </c>
      <c r="O37" s="31"/>
      <c r="P37" s="31"/>
      <c r="Q37" s="31"/>
      <c r="R37" s="31"/>
      <c r="S37" s="32"/>
    </row>
    <row r="38" spans="1:19" ht="20.25" customHeight="1">
      <c r="A38" s="34">
        <v>1</v>
      </c>
      <c r="B38" s="35" t="s">
        <v>398</v>
      </c>
      <c r="C38" s="6"/>
      <c r="D38" s="36"/>
      <c r="E38" s="116">
        <f>Rekapitulace!C14</f>
        <v>0</v>
      </c>
      <c r="F38" s="37"/>
      <c r="G38" s="34">
        <v>10</v>
      </c>
      <c r="H38" s="38" t="s">
        <v>37</v>
      </c>
      <c r="I38" s="10"/>
      <c r="J38" s="117">
        <v>0</v>
      </c>
      <c r="K38" s="118"/>
      <c r="L38" s="34">
        <v>14</v>
      </c>
      <c r="M38" s="102" t="s">
        <v>38</v>
      </c>
      <c r="N38" s="14"/>
      <c r="O38" s="14"/>
      <c r="P38" s="119" t="str">
        <f>M51</f>
        <v>21</v>
      </c>
      <c r="Q38" s="120" t="s">
        <v>40</v>
      </c>
      <c r="R38" s="116">
        <v>0</v>
      </c>
      <c r="S38" s="39"/>
    </row>
    <row r="39" spans="1:19" ht="20.25" customHeight="1">
      <c r="A39" s="34">
        <v>2</v>
      </c>
      <c r="B39" s="35" t="s">
        <v>399</v>
      </c>
      <c r="C39" s="6"/>
      <c r="D39" s="36"/>
      <c r="E39" s="116">
        <f>Rekapitulace!C19</f>
        <v>0</v>
      </c>
      <c r="F39" s="37"/>
      <c r="G39" s="34">
        <v>11</v>
      </c>
      <c r="H39" s="1" t="s">
        <v>41</v>
      </c>
      <c r="I39" s="36"/>
      <c r="J39" s="117">
        <v>0</v>
      </c>
      <c r="K39" s="118"/>
      <c r="L39" s="34">
        <v>15</v>
      </c>
      <c r="M39" s="102" t="s">
        <v>97</v>
      </c>
      <c r="N39" s="14"/>
      <c r="O39" s="14"/>
      <c r="P39" s="119" t="str">
        <f>M51</f>
        <v>21</v>
      </c>
      <c r="Q39" s="120" t="s">
        <v>40</v>
      </c>
      <c r="R39" s="116">
        <v>0</v>
      </c>
      <c r="S39" s="39"/>
    </row>
    <row r="40" spans="1:19" ht="20.25" customHeight="1">
      <c r="A40" s="34">
        <v>3</v>
      </c>
      <c r="B40" s="35" t="s">
        <v>400</v>
      </c>
      <c r="C40" s="6"/>
      <c r="D40" s="36"/>
      <c r="E40" s="116">
        <f>Rekapitulace!C23</f>
        <v>0</v>
      </c>
      <c r="F40" s="37"/>
      <c r="G40" s="34">
        <v>12</v>
      </c>
      <c r="H40" s="38" t="s">
        <v>42</v>
      </c>
      <c r="I40" s="10"/>
      <c r="J40" s="117">
        <v>0</v>
      </c>
      <c r="K40" s="118"/>
      <c r="L40" s="34">
        <v>16</v>
      </c>
      <c r="M40" s="102" t="s">
        <v>43</v>
      </c>
      <c r="N40" s="14"/>
      <c r="O40" s="14"/>
      <c r="P40" s="119" t="str">
        <f>M51</f>
        <v>21</v>
      </c>
      <c r="Q40" s="120" t="s">
        <v>40</v>
      </c>
      <c r="R40" s="116">
        <v>0</v>
      </c>
      <c r="S40" s="39"/>
    </row>
    <row r="41" spans="1:19" ht="20.25" customHeight="1">
      <c r="A41" s="34">
        <v>4</v>
      </c>
      <c r="B41" s="35" t="s">
        <v>401</v>
      </c>
      <c r="C41" s="6"/>
      <c r="D41" s="36"/>
      <c r="E41" s="116">
        <f>Rekapitulace!C28</f>
        <v>0</v>
      </c>
      <c r="F41" s="37"/>
      <c r="G41" s="34"/>
      <c r="H41" s="38"/>
      <c r="I41" s="10"/>
      <c r="J41" s="117"/>
      <c r="K41" s="118"/>
      <c r="L41" s="34">
        <v>17</v>
      </c>
      <c r="M41" s="102" t="s">
        <v>44</v>
      </c>
      <c r="N41" s="14"/>
      <c r="O41" s="14"/>
      <c r="P41" s="119" t="str">
        <f>M51</f>
        <v>21</v>
      </c>
      <c r="Q41" s="120" t="s">
        <v>40</v>
      </c>
      <c r="R41" s="116">
        <v>0</v>
      </c>
      <c r="S41" s="39"/>
    </row>
    <row r="42" spans="1:19" ht="20.25" customHeight="1">
      <c r="A42" s="34">
        <v>5</v>
      </c>
      <c r="B42" s="35" t="s">
        <v>402</v>
      </c>
      <c r="C42" s="6"/>
      <c r="D42" s="36"/>
      <c r="E42" s="116">
        <f>Rekapitulace!C32</f>
        <v>0</v>
      </c>
      <c r="F42" s="70"/>
      <c r="G42" s="40"/>
      <c r="H42" s="14"/>
      <c r="I42" s="10"/>
      <c r="J42" s="121"/>
      <c r="K42" s="122"/>
      <c r="L42" s="34">
        <v>18</v>
      </c>
      <c r="M42" s="102" t="s">
        <v>45</v>
      </c>
      <c r="N42" s="14"/>
      <c r="O42" s="14"/>
      <c r="P42" s="119">
        <f>M53</f>
        <v>0</v>
      </c>
      <c r="Q42" s="120" t="s">
        <v>40</v>
      </c>
      <c r="R42" s="116">
        <v>0</v>
      </c>
      <c r="S42" s="7"/>
    </row>
    <row r="43" spans="1:19" ht="20.25" customHeight="1">
      <c r="A43" s="34">
        <v>6</v>
      </c>
      <c r="B43" s="35" t="s">
        <v>403</v>
      </c>
      <c r="C43" s="6"/>
      <c r="D43" s="36"/>
      <c r="E43" s="116">
        <f>Rekapitulace!C37</f>
        <v>0</v>
      </c>
      <c r="F43" s="70"/>
      <c r="G43" s="40"/>
      <c r="H43" s="14"/>
      <c r="I43" s="10"/>
      <c r="J43" s="121"/>
      <c r="K43" s="122"/>
      <c r="L43" s="34">
        <v>19</v>
      </c>
      <c r="M43" s="38" t="s">
        <v>46</v>
      </c>
      <c r="N43" s="14"/>
      <c r="O43" s="14"/>
      <c r="P43" s="14"/>
      <c r="Q43" s="10"/>
      <c r="R43" s="116">
        <v>0</v>
      </c>
      <c r="S43" s="7"/>
    </row>
    <row r="44" spans="1:19" ht="20.25" customHeight="1">
      <c r="A44" s="34">
        <v>7</v>
      </c>
      <c r="B44" s="35"/>
      <c r="C44" s="6"/>
      <c r="D44" s="36"/>
      <c r="E44" s="116"/>
      <c r="F44" s="70"/>
      <c r="G44" s="40"/>
      <c r="H44" s="14"/>
      <c r="I44" s="10"/>
      <c r="J44" s="121"/>
      <c r="K44" s="122"/>
      <c r="L44" s="34"/>
      <c r="M44" s="38"/>
      <c r="N44" s="14"/>
      <c r="O44" s="14"/>
      <c r="P44" s="14"/>
      <c r="Q44" s="10"/>
      <c r="R44" s="116"/>
      <c r="S44" s="7"/>
    </row>
    <row r="45" spans="1:19" ht="20.25" customHeight="1">
      <c r="A45" s="34">
        <v>8</v>
      </c>
      <c r="B45" s="35"/>
      <c r="C45" s="6"/>
      <c r="D45" s="36"/>
      <c r="E45" s="116"/>
      <c r="F45" s="70"/>
      <c r="G45" s="40"/>
      <c r="H45" s="14"/>
      <c r="I45" s="10"/>
      <c r="J45" s="122"/>
      <c r="K45" s="122"/>
      <c r="L45" s="34"/>
      <c r="M45" s="38"/>
      <c r="N45" s="14"/>
      <c r="O45" s="14"/>
      <c r="P45" s="14"/>
      <c r="Q45" s="10"/>
      <c r="R45" s="116"/>
      <c r="S45" s="7"/>
    </row>
    <row r="46" spans="1:19" ht="20.25" customHeight="1">
      <c r="A46" s="34">
        <v>9</v>
      </c>
      <c r="B46" s="41" t="s">
        <v>93</v>
      </c>
      <c r="C46" s="14"/>
      <c r="D46" s="10"/>
      <c r="E46" s="123">
        <f>SUM(E38:E45)</f>
        <v>0</v>
      </c>
      <c r="F46" s="42"/>
      <c r="G46" s="34">
        <v>13</v>
      </c>
      <c r="H46" s="41" t="s">
        <v>94</v>
      </c>
      <c r="I46" s="10"/>
      <c r="J46" s="124">
        <f>SUM(J38:J41)</f>
        <v>0</v>
      </c>
      <c r="K46" s="125"/>
      <c r="L46" s="34">
        <v>20</v>
      </c>
      <c r="M46" s="35" t="s">
        <v>95</v>
      </c>
      <c r="N46" s="9"/>
      <c r="O46" s="9"/>
      <c r="P46" s="9"/>
      <c r="Q46" s="43"/>
      <c r="R46" s="123">
        <f>SUM(R38:R43)</f>
        <v>0</v>
      </c>
      <c r="S46" s="21"/>
    </row>
    <row r="47" spans="1:19" ht="20.25" customHeight="1">
      <c r="A47" s="44">
        <v>21</v>
      </c>
      <c r="B47" s="45" t="s">
        <v>47</v>
      </c>
      <c r="C47" s="46"/>
      <c r="D47" s="47"/>
      <c r="E47" s="126">
        <v>0</v>
      </c>
      <c r="F47" s="48"/>
      <c r="G47" s="44">
        <v>22</v>
      </c>
      <c r="H47" s="45" t="s">
        <v>48</v>
      </c>
      <c r="I47" s="47"/>
      <c r="J47" s="127">
        <v>0</v>
      </c>
      <c r="K47" s="128" t="str">
        <f>M51</f>
        <v>21</v>
      </c>
      <c r="L47" s="44">
        <v>23</v>
      </c>
      <c r="M47" s="45" t="s">
        <v>49</v>
      </c>
      <c r="N47" s="46"/>
      <c r="O47" s="46"/>
      <c r="P47" s="46"/>
      <c r="Q47" s="47"/>
      <c r="R47" s="126">
        <v>0</v>
      </c>
      <c r="S47" s="17"/>
    </row>
    <row r="48" spans="1:19" ht="20.25" customHeight="1">
      <c r="A48" s="49" t="s">
        <v>17</v>
      </c>
      <c r="B48" s="3"/>
      <c r="C48" s="3"/>
      <c r="D48" s="3"/>
      <c r="E48" s="3"/>
      <c r="F48" s="50"/>
      <c r="G48" s="51"/>
      <c r="H48" s="3"/>
      <c r="I48" s="3"/>
      <c r="J48" s="3"/>
      <c r="K48" s="3"/>
      <c r="L48" s="52" t="s">
        <v>50</v>
      </c>
      <c r="M48" s="24"/>
      <c r="N48" s="30" t="s">
        <v>51</v>
      </c>
      <c r="O48" s="23"/>
      <c r="P48" s="23"/>
      <c r="Q48" s="23"/>
      <c r="R48" s="23"/>
      <c r="S48" s="26"/>
    </row>
    <row r="49" spans="1:19" ht="20.25" customHeight="1">
      <c r="A49" s="5"/>
      <c r="B49" s="1"/>
      <c r="C49" s="1"/>
      <c r="D49" s="1"/>
      <c r="E49" s="1"/>
      <c r="F49" s="8"/>
      <c r="G49" s="53"/>
      <c r="H49" s="1"/>
      <c r="I49" s="1"/>
      <c r="J49" s="1"/>
      <c r="K49" s="1"/>
      <c r="L49" s="34">
        <v>24</v>
      </c>
      <c r="M49" s="38" t="s">
        <v>96</v>
      </c>
      <c r="N49" s="14"/>
      <c r="O49" s="14"/>
      <c r="P49" s="14"/>
      <c r="Q49" s="39"/>
      <c r="R49" s="123">
        <f>ROUND(E46+J46+R46+E47+J47+R47,2)</f>
        <v>0</v>
      </c>
      <c r="S49" s="54">
        <f>E46+J46+R46+E47+J47+R47</f>
        <v>0</v>
      </c>
    </row>
    <row r="50" spans="1:19" ht="20.25" customHeight="1">
      <c r="A50" s="55" t="s">
        <v>52</v>
      </c>
      <c r="B50" s="11"/>
      <c r="C50" s="11"/>
      <c r="D50" s="11"/>
      <c r="E50" s="11"/>
      <c r="F50" s="12"/>
      <c r="G50" s="56" t="s">
        <v>53</v>
      </c>
      <c r="H50" s="11"/>
      <c r="I50" s="11"/>
      <c r="J50" s="11"/>
      <c r="K50" s="11"/>
      <c r="L50" s="34">
        <v>25</v>
      </c>
      <c r="M50" s="129" t="s">
        <v>54</v>
      </c>
      <c r="N50" s="12" t="s">
        <v>40</v>
      </c>
      <c r="O50" s="130">
        <f>ROUND(R49-O51,2)</f>
        <v>0</v>
      </c>
      <c r="P50" s="14" t="s">
        <v>55</v>
      </c>
      <c r="Q50" s="10"/>
      <c r="R50" s="131">
        <f>ROUND(O50*M50/100,2)</f>
        <v>0</v>
      </c>
      <c r="S50" s="57">
        <f>O50*M50/100</f>
        <v>0</v>
      </c>
    </row>
    <row r="51" spans="1:19" ht="20.25" customHeight="1" thickBot="1">
      <c r="A51" s="58" t="s">
        <v>16</v>
      </c>
      <c r="B51" s="9"/>
      <c r="C51" s="9"/>
      <c r="D51" s="9"/>
      <c r="E51" s="9"/>
      <c r="F51" s="6"/>
      <c r="G51" s="59"/>
      <c r="H51" s="9"/>
      <c r="I51" s="9"/>
      <c r="J51" s="9"/>
      <c r="K51" s="9"/>
      <c r="L51" s="34">
        <v>26</v>
      </c>
      <c r="M51" s="132" t="s">
        <v>39</v>
      </c>
      <c r="N51" s="10" t="s">
        <v>40</v>
      </c>
      <c r="O51" s="130">
        <f>R49</f>
        <v>0</v>
      </c>
      <c r="P51" s="14" t="s">
        <v>55</v>
      </c>
      <c r="Q51" s="10"/>
      <c r="R51" s="116">
        <f>ROUND(O51*M51/100,2)</f>
        <v>0</v>
      </c>
      <c r="S51" s="60">
        <f>O51*M51/100</f>
        <v>0</v>
      </c>
    </row>
    <row r="52" spans="1:19" ht="20.25" customHeight="1" thickBot="1">
      <c r="A52" s="5"/>
      <c r="B52" s="1"/>
      <c r="C52" s="1"/>
      <c r="D52" s="1"/>
      <c r="E52" s="1"/>
      <c r="F52" s="8"/>
      <c r="G52" s="53"/>
      <c r="H52" s="1"/>
      <c r="I52" s="1"/>
      <c r="J52" s="1"/>
      <c r="K52" s="1"/>
      <c r="L52" s="44">
        <v>27</v>
      </c>
      <c r="M52" s="61" t="s">
        <v>98</v>
      </c>
      <c r="N52" s="46"/>
      <c r="O52" s="46"/>
      <c r="P52" s="46"/>
      <c r="Q52" s="62"/>
      <c r="R52" s="133">
        <f>R49+R50+R51</f>
        <v>0</v>
      </c>
      <c r="S52" s="63"/>
    </row>
    <row r="53" spans="1:19" ht="20.25" customHeight="1">
      <c r="A53" s="55" t="s">
        <v>52</v>
      </c>
      <c r="B53" s="11"/>
      <c r="C53" s="11"/>
      <c r="D53" s="11"/>
      <c r="E53" s="11"/>
      <c r="F53" s="12"/>
      <c r="G53" s="56" t="s">
        <v>53</v>
      </c>
      <c r="H53" s="11"/>
      <c r="I53" s="11"/>
      <c r="J53" s="11"/>
      <c r="K53" s="11"/>
      <c r="L53" s="52" t="s">
        <v>56</v>
      </c>
      <c r="M53" s="24"/>
      <c r="N53" s="30" t="s">
        <v>57</v>
      </c>
      <c r="O53" s="23"/>
      <c r="P53" s="23"/>
      <c r="Q53" s="23"/>
      <c r="R53" s="134"/>
      <c r="S53" s="26"/>
    </row>
    <row r="54" spans="1:19" ht="20.25" customHeight="1">
      <c r="A54" s="58" t="s">
        <v>18</v>
      </c>
      <c r="B54" s="9"/>
      <c r="C54" s="9"/>
      <c r="D54" s="9"/>
      <c r="E54" s="9"/>
      <c r="F54" s="6"/>
      <c r="G54" s="59"/>
      <c r="H54" s="9"/>
      <c r="I54" s="9"/>
      <c r="J54" s="9"/>
      <c r="K54" s="9"/>
      <c r="L54" s="34">
        <v>28</v>
      </c>
      <c r="M54" s="38" t="s">
        <v>58</v>
      </c>
      <c r="N54" s="14"/>
      <c r="O54" s="14"/>
      <c r="P54" s="14"/>
      <c r="Q54" s="10"/>
      <c r="R54" s="116">
        <v>0</v>
      </c>
      <c r="S54" s="39"/>
    </row>
    <row r="55" spans="1:19" ht="20.25" customHeight="1">
      <c r="A55" s="5"/>
      <c r="B55" s="1"/>
      <c r="C55" s="1"/>
      <c r="D55" s="1"/>
      <c r="E55" s="1"/>
      <c r="F55" s="8"/>
      <c r="G55" s="53"/>
      <c r="H55" s="1"/>
      <c r="I55" s="1"/>
      <c r="J55" s="1"/>
      <c r="K55" s="1"/>
      <c r="L55" s="34">
        <v>29</v>
      </c>
      <c r="M55" s="38" t="s">
        <v>59</v>
      </c>
      <c r="N55" s="14"/>
      <c r="O55" s="14"/>
      <c r="P55" s="14"/>
      <c r="Q55" s="10"/>
      <c r="R55" s="116">
        <v>0</v>
      </c>
      <c r="S55" s="39"/>
    </row>
    <row r="56" spans="1:19" ht="20.25" customHeight="1">
      <c r="A56" s="64" t="s">
        <v>52</v>
      </c>
      <c r="B56" s="16"/>
      <c r="C56" s="16"/>
      <c r="D56" s="16"/>
      <c r="E56" s="16"/>
      <c r="F56" s="65"/>
      <c r="G56" s="66" t="s">
        <v>53</v>
      </c>
      <c r="H56" s="16"/>
      <c r="I56" s="16"/>
      <c r="J56" s="16"/>
      <c r="K56" s="16"/>
      <c r="L56" s="44">
        <v>30</v>
      </c>
      <c r="M56" s="45" t="s">
        <v>60</v>
      </c>
      <c r="N56" s="46"/>
      <c r="O56" s="46"/>
      <c r="P56" s="46"/>
      <c r="Q56" s="47"/>
      <c r="R56" s="110">
        <v>0</v>
      </c>
      <c r="S56" s="67"/>
    </row>
    <row r="59" spans="1:19" ht="27" customHeight="1">
      <c r="A59" s="215"/>
      <c r="B59" s="215"/>
      <c r="C59" s="215"/>
      <c r="D59" s="215"/>
      <c r="E59" s="215"/>
      <c r="F59" s="215"/>
      <c r="G59" s="215"/>
      <c r="H59" s="215"/>
      <c r="I59" s="215"/>
      <c r="J59" s="215"/>
      <c r="K59" s="215"/>
      <c r="L59" s="215"/>
      <c r="M59" s="215"/>
      <c r="N59" s="215"/>
      <c r="O59" s="215"/>
      <c r="P59" s="215"/>
      <c r="Q59" s="215"/>
      <c r="R59" s="215"/>
    </row>
  </sheetData>
  <sheetProtection formatCells="0" formatColumns="0" formatRows="0" insertColumns="0" insertRows="0" insertHyperlinks="0" deleteColumns="0" deleteRows="0" sort="0" autoFilter="0" pivotTables="0"/>
  <customSheetViews>
    <customSheetView guid="{65E3123D-ED26-44E3-A414-09EEEF825484}" showGridLines="0" fitToPage="1" hiddenRows="1" topLeftCell="A2">
      <selection activeCell="U30" sqref="U30"/>
      <pageMargins left="0.59055118110236227" right="0.59055118110236227" top="0.9055118110236221" bottom="0.9055118110236221" header="0.51181102362204722" footer="0.51181102362204722"/>
      <printOptions horizontalCentered="1" verticalCentered="1"/>
      <pageSetup paperSize="9" scale="94" orientation="portrait" errors="blank" horizontalDpi="200" verticalDpi="200" r:id="rId1"/>
      <headerFooter alignWithMargins="0">
        <oddFooter>&amp;A</oddFooter>
      </headerFooter>
    </customSheetView>
    <customSheetView guid="{82B4F4D9-5370-4303-A97E-2A49E01AF629}" showGridLines="0" fitToPage="1" hiddenRows="1" topLeftCell="A2">
      <selection activeCell="U30" sqref="U30"/>
      <pageMargins left="0.59055118110236227" right="0.59055118110236227" top="0.9055118110236221" bottom="0.9055118110236221" header="0.51181102362204722" footer="0.51181102362204722"/>
      <printOptions horizontalCentered="1" verticalCentered="1"/>
      <pageSetup paperSize="9" scale="94" orientation="portrait" errors="blank" horizontalDpi="200" verticalDpi="200" r:id="rId2"/>
      <headerFooter alignWithMargins="0">
        <oddFooter>&amp;A</oddFooter>
      </headerFooter>
    </customSheetView>
    <customSheetView guid="{D6CFA044-0C8C-4ECE-96A2-AFF3DD5E0425}" showGridLines="0" fitToPage="1" hiddenRows="1" topLeftCell="A2">
      <selection activeCell="U30" sqref="U30"/>
      <pageMargins left="0.59055118110236227" right="0.59055118110236227" top="0.9055118110236221" bottom="0.9055118110236221" header="0.51181102362204722" footer="0.51181102362204722"/>
      <printOptions horizontalCentered="1" verticalCentered="1"/>
      <pageSetup paperSize="9" scale="94" orientation="portrait" errors="blank" horizontalDpi="200" verticalDpi="200" r:id="rId3"/>
      <headerFooter alignWithMargins="0">
        <oddFooter>&amp;A</oddFooter>
      </headerFooter>
    </customSheetView>
  </customSheetViews>
  <mergeCells count="5">
    <mergeCell ref="E5:J5"/>
    <mergeCell ref="E7:J7"/>
    <mergeCell ref="E9:J9"/>
    <mergeCell ref="P9:R9"/>
    <mergeCell ref="A59:R59"/>
  </mergeCells>
  <printOptions horizontalCentered="1" verticalCentered="1"/>
  <pageMargins left="0.59055118110236227" right="0.59055118110236227" top="0.9055118110236221" bottom="0.9055118110236221" header="0.51181102362204722" footer="0.51181102362204722"/>
  <pageSetup paperSize="9" scale="94" orientation="portrait" errors="blank" horizontalDpi="200" verticalDpi="200" r:id="rId4"/>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D44"/>
  <sheetViews>
    <sheetView showGridLines="0" topLeftCell="A9" workbookViewId="0">
      <selection activeCell="D43" sqref="D43"/>
    </sheetView>
  </sheetViews>
  <sheetFormatPr defaultColWidth="9.140625" defaultRowHeight="11.25"/>
  <cols>
    <col min="1" max="1" width="11.7109375" style="171" customWidth="1"/>
    <col min="2" max="2" width="62.85546875" style="171" customWidth="1"/>
    <col min="3" max="3" width="13.5703125" style="171" customWidth="1"/>
    <col min="4" max="4" width="9.140625" style="172"/>
    <col min="5" max="16384" width="9.140625" style="171"/>
  </cols>
  <sheetData>
    <row r="1" spans="1:4" s="82" customFormat="1" ht="18">
      <c r="A1" s="73" t="s">
        <v>81</v>
      </c>
      <c r="B1" s="80"/>
      <c r="C1" s="80"/>
      <c r="D1" s="81"/>
    </row>
    <row r="2" spans="1:4" s="82" customFormat="1" ht="12.75">
      <c r="A2" s="74" t="s">
        <v>61</v>
      </c>
      <c r="B2" s="76" t="str">
        <f>'Krycí list'!E5</f>
        <v>Odborné učebny D.204, D.207, S.106, U3. 112, D.205</v>
      </c>
      <c r="C2" s="83"/>
      <c r="D2" s="81"/>
    </row>
    <row r="3" spans="1:4" s="82" customFormat="1" ht="12.75">
      <c r="A3" s="74" t="s">
        <v>62</v>
      </c>
      <c r="B3" s="76" t="str">
        <f>'Krycí list'!E7</f>
        <v>ZŠ Liberec, Jabloňová, SO-01 - Jazyková uč. D.204</v>
      </c>
      <c r="C3" s="84"/>
      <c r="D3" s="81"/>
    </row>
    <row r="4" spans="1:4" s="82" customFormat="1" ht="12.75">
      <c r="A4" s="74" t="s">
        <v>63</v>
      </c>
      <c r="B4" s="76" t="str">
        <f>'Krycí list'!E9</f>
        <v>OCENĚNÝ SOUPIS PRACÍ A DODÁVEK A SLUŽEB</v>
      </c>
      <c r="C4" s="84"/>
      <c r="D4" s="81"/>
    </row>
    <row r="5" spans="1:4" s="82" customFormat="1" ht="12.75">
      <c r="A5" s="75" t="s">
        <v>64</v>
      </c>
      <c r="B5" s="76" t="str">
        <f>'Krycí list'!P5</f>
        <v xml:space="preserve"> </v>
      </c>
      <c r="C5" s="84"/>
      <c r="D5" s="81"/>
    </row>
    <row r="6" spans="1:4" s="82" customFormat="1" ht="6" customHeight="1">
      <c r="A6" s="75"/>
      <c r="B6" s="76"/>
      <c r="C6" s="84"/>
      <c r="D6" s="81"/>
    </row>
    <row r="7" spans="1:4" s="82" customFormat="1" ht="12.75">
      <c r="A7" s="85" t="s">
        <v>65</v>
      </c>
      <c r="B7" s="76" t="str">
        <f>'Krycí list'!E26</f>
        <v>Statutární město Liberec</v>
      </c>
      <c r="C7" s="84"/>
      <c r="D7" s="81"/>
    </row>
    <row r="8" spans="1:4" s="82" customFormat="1" ht="12.75">
      <c r="A8" s="85" t="s">
        <v>66</v>
      </c>
      <c r="B8" s="76" t="str">
        <f>'Krycí list'!E28</f>
        <v xml:space="preserve"> </v>
      </c>
      <c r="C8" s="84"/>
      <c r="D8" s="81"/>
    </row>
    <row r="9" spans="1:4" s="82" customFormat="1" ht="12.75">
      <c r="A9" s="85" t="s">
        <v>67</v>
      </c>
      <c r="B9" s="77" t="str">
        <f>'Krycí list'!O31</f>
        <v>10/2022</v>
      </c>
      <c r="C9" s="84"/>
      <c r="D9" s="81"/>
    </row>
    <row r="10" spans="1:4" s="82" customFormat="1" ht="6.75" customHeight="1">
      <c r="A10" s="80"/>
      <c r="B10" s="80"/>
      <c r="C10" s="80"/>
      <c r="D10" s="81"/>
    </row>
    <row r="11" spans="1:4" s="82" customFormat="1" ht="12.75">
      <c r="A11" s="78" t="s">
        <v>68</v>
      </c>
      <c r="B11" s="71" t="s">
        <v>69</v>
      </c>
      <c r="C11" s="86" t="s">
        <v>70</v>
      </c>
      <c r="D11" s="81"/>
    </row>
    <row r="12" spans="1:4" s="82" customFormat="1" ht="12.75">
      <c r="A12" s="79">
        <v>1</v>
      </c>
      <c r="B12" s="72">
        <v>2</v>
      </c>
      <c r="C12" s="87">
        <v>3</v>
      </c>
      <c r="D12" s="81"/>
    </row>
    <row r="13" spans="1:4" s="82" customFormat="1" ht="4.5" customHeight="1">
      <c r="A13" s="88"/>
      <c r="B13" s="89"/>
      <c r="C13" s="89"/>
      <c r="D13" s="81"/>
    </row>
    <row r="14" spans="1:4" s="68" customFormat="1" ht="12" customHeight="1">
      <c r="A14" s="187" t="str">
        <f>'soupis oceněný'!$D$14</f>
        <v>AVT</v>
      </c>
      <c r="B14" s="188" t="str">
        <f>'soupis oceněný'!$E$14</f>
        <v>Koncové prvky, nábytek informatika D.204</v>
      </c>
      <c r="C14" s="189">
        <f>'soupis oceněný'!$I$14</f>
        <v>0</v>
      </c>
    </row>
    <row r="15" spans="1:4" s="69" customFormat="1" ht="12" customHeight="1">
      <c r="A15" s="190"/>
      <c r="B15" s="191" t="str">
        <f>'soupis oceněný'!$E$15</f>
        <v>Interaktivní systém+ vizualizér</v>
      </c>
      <c r="C15" s="192">
        <f>'soupis oceněný'!$I$15</f>
        <v>0</v>
      </c>
    </row>
    <row r="16" spans="1:4" s="69" customFormat="1" ht="12" customHeight="1">
      <c r="A16" s="190"/>
      <c r="B16" s="191" t="str">
        <f>'soupis oceněný'!$E$23</f>
        <v>Výukové pomůcky robotiky</v>
      </c>
      <c r="C16" s="192">
        <f>'soupis oceněný'!$I$23</f>
        <v>0</v>
      </c>
    </row>
    <row r="17" spans="1:4" s="167" customFormat="1" ht="12" customHeight="1">
      <c r="A17" s="187" t="str">
        <f>'soupis oceněný'!$D$14</f>
        <v>AVT</v>
      </c>
      <c r="B17" s="191" t="str">
        <f>'soupis oceněný'!$E$28</f>
        <v>Technologie učebny informatiky</v>
      </c>
      <c r="C17" s="192">
        <f>'soupis oceněný'!$I$28</f>
        <v>0</v>
      </c>
      <c r="D17" s="168"/>
    </row>
    <row r="18" spans="1:4" s="68" customFormat="1" ht="12" customHeight="1">
      <c r="A18" s="190"/>
      <c r="B18" s="191" t="str">
        <f>'soupis oceněný'!$E$42</f>
        <v>Nábytek</v>
      </c>
      <c r="C18" s="192">
        <f>'soupis oceněný'!$I$42</f>
        <v>0</v>
      </c>
    </row>
    <row r="19" spans="1:4" s="167" customFormat="1" ht="12" customHeight="1">
      <c r="A19" s="187" t="str">
        <f>'soupis oceněný'!$D$57</f>
        <v>AVT</v>
      </c>
      <c r="B19" s="188" t="str">
        <f>'soupis oceněný'!$E$57</f>
        <v>Koncové prvky, nábytek jazyky D.207</v>
      </c>
      <c r="C19" s="189">
        <f>'soupis oceněný'!$I$57</f>
        <v>0</v>
      </c>
      <c r="D19" s="168"/>
    </row>
    <row r="20" spans="1:4" s="167" customFormat="1" ht="12" customHeight="1">
      <c r="A20" s="190"/>
      <c r="B20" s="191" t="str">
        <f>'soupis oceněný'!$E$58</f>
        <v>Interaktivní systém</v>
      </c>
      <c r="C20" s="192">
        <f>'soupis oceněný'!$I$58</f>
        <v>0</v>
      </c>
      <c r="D20" s="168"/>
    </row>
    <row r="21" spans="1:4" s="167" customFormat="1" ht="12" customHeight="1">
      <c r="A21" s="190"/>
      <c r="B21" s="191" t="str">
        <f>'soupis oceněný'!$E$67</f>
        <v>Technologie jazykové laboratoře se sdílením obrazu a zvuku</v>
      </c>
      <c r="C21" s="192">
        <f>'soupis oceněný'!$I$67</f>
        <v>0</v>
      </c>
      <c r="D21" s="168"/>
    </row>
    <row r="22" spans="1:4" s="167" customFormat="1" ht="12" customHeight="1">
      <c r="A22" s="190"/>
      <c r="B22" s="191" t="str">
        <f>'soupis oceněný'!$E$94</f>
        <v>Nábytek</v>
      </c>
      <c r="C22" s="192">
        <f>'soupis oceněný'!$I$94</f>
        <v>0</v>
      </c>
      <c r="D22" s="168"/>
    </row>
    <row r="23" spans="1:4" s="169" customFormat="1" ht="12" customHeight="1">
      <c r="A23" s="187" t="str">
        <f>'soupis oceněný'!$D$106</f>
        <v>AVT</v>
      </c>
      <c r="B23" s="188" t="str">
        <f>'soupis oceněný'!$E$106</f>
        <v>Koncové prvky, nábytek jazyky S.106</v>
      </c>
      <c r="C23" s="189">
        <f>'soupis oceněný'!$I$106</f>
        <v>0</v>
      </c>
      <c r="D23" s="170"/>
    </row>
    <row r="24" spans="1:4">
      <c r="A24" s="190"/>
      <c r="B24" s="191" t="str">
        <f>'soupis oceněný'!$E$107</f>
        <v>Interaktivní systém+ vizualizér</v>
      </c>
      <c r="C24" s="194">
        <f>'soupis oceněný'!$I$107</f>
        <v>0</v>
      </c>
    </row>
    <row r="25" spans="1:4">
      <c r="A25" s="187"/>
      <c r="B25" s="191" t="str">
        <f>'soupis oceněný'!$E$116</f>
        <v>Technologie jazykové laboratoře se sdílením obrazu a zvuku</v>
      </c>
      <c r="C25" s="192">
        <f>'soupis oceněný'!$I$116</f>
        <v>0</v>
      </c>
    </row>
    <row r="26" spans="1:4">
      <c r="A26" s="190"/>
      <c r="B26" s="193" t="str">
        <f>'soupis oceněný'!$E$142</f>
        <v>Technologie jazykové laboratoře pro vzdálený přístup ke studijním materiálům</v>
      </c>
      <c r="C26" s="194">
        <f>'soupis oceněný'!$I$142</f>
        <v>0</v>
      </c>
    </row>
    <row r="27" spans="1:4">
      <c r="A27" s="190"/>
      <c r="B27" s="193" t="str">
        <f>'soupis oceněný'!$E$147</f>
        <v>Nábytek</v>
      </c>
      <c r="C27" s="194">
        <f>'soupis oceněný'!$I$147</f>
        <v>0</v>
      </c>
    </row>
    <row r="28" spans="1:4">
      <c r="A28" s="187" t="str">
        <f>'soupis oceněný'!$D$157</f>
        <v>AVT</v>
      </c>
      <c r="B28" s="196" t="str">
        <f>'soupis oceněný'!$E$157</f>
        <v>Koncové prvky, nábytek jazyky D.208</v>
      </c>
      <c r="C28" s="197">
        <f>'soupis oceněný'!$I$157</f>
        <v>0</v>
      </c>
    </row>
    <row r="29" spans="1:4">
      <c r="A29" s="187"/>
      <c r="B29" s="191" t="str">
        <f>'soupis oceněný'!$E$158</f>
        <v>Interaktivní systém+ vizualizér</v>
      </c>
      <c r="C29" s="192">
        <f>'soupis oceněný'!$I$158</f>
        <v>0</v>
      </c>
    </row>
    <row r="30" spans="1:4">
      <c r="A30" s="198"/>
      <c r="B30" s="193" t="str">
        <f>'soupis oceněný'!$E$166</f>
        <v>Technologie jazykové laboratoře se sdílením obrazu a zvuku</v>
      </c>
      <c r="C30" s="194">
        <f>'soupis oceněný'!$I$166</f>
        <v>0</v>
      </c>
    </row>
    <row r="31" spans="1:4">
      <c r="A31" s="198"/>
      <c r="B31" s="193" t="str">
        <f>'soupis oceněný'!$E$188</f>
        <v>Nábytek</v>
      </c>
      <c r="C31" s="194">
        <f>'soupis oceněný'!$I$188</f>
        <v>0</v>
      </c>
    </row>
    <row r="32" spans="1:4">
      <c r="A32" s="199" t="str">
        <f>'soupis oceněný'!$D$197</f>
        <v>AVT</v>
      </c>
      <c r="B32" s="196" t="str">
        <f>'soupis oceněný'!$E$197</f>
        <v>Koncové prvky, nábytek, vybavení kuchyňka U3. 112</v>
      </c>
      <c r="C32" s="197">
        <f>'soupis oceněný'!$I$197</f>
        <v>0</v>
      </c>
    </row>
    <row r="33" spans="1:3">
      <c r="A33" s="198"/>
      <c r="B33" s="193" t="str">
        <f>'soupis oceněný'!$E$198</f>
        <v>Interaktivní systém+ vizualizér</v>
      </c>
      <c r="C33" s="194">
        <f>'soupis oceněný'!$I$198</f>
        <v>0</v>
      </c>
    </row>
    <row r="34" spans="1:3">
      <c r="A34" s="198"/>
      <c r="B34" s="193" t="str">
        <f>'soupis oceněný'!$E$206</f>
        <v>Prezentační PC</v>
      </c>
      <c r="C34" s="194">
        <f>'soupis oceněný'!$I$206</f>
        <v>0</v>
      </c>
    </row>
    <row r="35" spans="1:3">
      <c r="A35" s="198"/>
      <c r="B35" s="193" t="str">
        <f>'soupis oceněný'!$E$211</f>
        <v>Vybavení</v>
      </c>
      <c r="C35" s="194">
        <f>'soupis oceněný'!$I$211</f>
        <v>0</v>
      </c>
    </row>
    <row r="36" spans="1:3">
      <c r="A36" s="198"/>
      <c r="B36" s="193" t="str">
        <f>'soupis oceněný'!$E$232</f>
        <v>Nábytek</v>
      </c>
      <c r="C36" s="194">
        <f>'soupis oceněný'!$I$232</f>
        <v>0</v>
      </c>
    </row>
    <row r="37" spans="1:3">
      <c r="A37" s="199" t="str">
        <f>'soupis oceněný'!$D$238</f>
        <v>AVT</v>
      </c>
      <c r="B37" s="196" t="str">
        <f>'soupis oceněný'!$E$238</f>
        <v>Koncové prvky, nábytek přírodní vědy D.205</v>
      </c>
      <c r="C37" s="197">
        <f>'soupis oceněný'!$I$238</f>
        <v>0</v>
      </c>
    </row>
    <row r="38" spans="1:3">
      <c r="A38" s="198"/>
      <c r="B38" s="193" t="str">
        <f>'soupis oceněný'!$E$239</f>
        <v>Interaktivní systém + vizualizér</v>
      </c>
      <c r="C38" s="194">
        <f>'soupis oceněný'!$I$239</f>
        <v>0</v>
      </c>
    </row>
    <row r="39" spans="1:3">
      <c r="A39" s="198"/>
      <c r="B39" s="193" t="str">
        <f>'soupis oceněný'!$E$247</f>
        <v>Pracovní stanice + vybavení učebny přírodních věd</v>
      </c>
      <c r="C39" s="194">
        <f>'soupis oceněný'!$I$247</f>
        <v>0</v>
      </c>
    </row>
    <row r="40" spans="1:3">
      <c r="A40" s="198"/>
      <c r="B40" s="193" t="str">
        <f>'soupis oceněný'!$E$263</f>
        <v>Výukové pomůcky</v>
      </c>
      <c r="C40" s="194">
        <f>'soupis oceněný'!$I$263</f>
        <v>0</v>
      </c>
    </row>
    <row r="41" spans="1:3">
      <c r="A41" s="198"/>
      <c r="B41" s="193" t="str">
        <f>'soupis oceněný'!$E$283</f>
        <v>Nábytek</v>
      </c>
      <c r="C41" s="194">
        <f>'soupis oceněný'!$I$283</f>
        <v>0</v>
      </c>
    </row>
    <row r="42" spans="1:3">
      <c r="A42" s="198"/>
      <c r="B42" s="201" t="str">
        <f>'soupis oceněný'!$E$305</f>
        <v>Celkem bez DPH</v>
      </c>
      <c r="C42" s="202">
        <f>'soupis oceněný'!$I$305</f>
        <v>0</v>
      </c>
    </row>
    <row r="43" spans="1:3">
      <c r="A43" s="200"/>
    </row>
    <row r="44" spans="1:3">
      <c r="A44" s="200"/>
    </row>
  </sheetData>
  <sheetProtection formatCells="0" formatColumns="0" formatRows="0" insertColumns="0" insertRows="0" insertHyperlinks="0" deleteColumns="0" deleteRows="0" sort="0" autoFilter="0" pivotTables="0"/>
  <customSheetViews>
    <customSheetView guid="{65E3123D-ED26-44E3-A414-09EEEF825484}" showGridLines="0" fitToPage="1" hiddenColumns="1">
      <selection activeCell="B43" sqref="B43"/>
      <pageMargins left="1.1023622047244095" right="1.1023622047244095" top="0.78740157480314965" bottom="0.78740157480314965" header="0.51181102362204722" footer="0.51181102362204722"/>
      <printOptions horizontalCentered="1"/>
      <pageSetup paperSize="9" scale="89" fitToHeight="999" orientation="portrait" errors="blank" horizontalDpi="8189" verticalDpi="8189" r:id="rId1"/>
      <headerFooter alignWithMargins="0"/>
    </customSheetView>
    <customSheetView guid="{82B4F4D9-5370-4303-A97E-2A49E01AF629}" showGridLines="0" fitToPage="1" hiddenColumns="1">
      <selection activeCell="B43" sqref="B43"/>
      <pageMargins left="1.1023622047244095" right="1.1023622047244095" top="0.78740157480314965" bottom="0.78740157480314965" header="0.51181102362204722" footer="0.51181102362204722"/>
      <printOptions horizontalCentered="1"/>
      <pageSetup paperSize="9" scale="89" fitToHeight="999" orientation="portrait" errors="blank" horizontalDpi="8189" verticalDpi="8189" r:id="rId2"/>
      <headerFooter alignWithMargins="0"/>
    </customSheetView>
    <customSheetView guid="{D6CFA044-0C8C-4ECE-96A2-AFF3DD5E0425}" showPageBreaks="1" showGridLines="0" fitToPage="1" hiddenColumns="1">
      <selection activeCell="B43" sqref="B43"/>
      <pageMargins left="1.1023622047244095" right="1.1023622047244095" top="0.78740157480314965" bottom="0.78740157480314965" header="0.51181102362204722" footer="0.51181102362204722"/>
      <printOptions horizontalCentered="1"/>
      <pageSetup paperSize="9" scale="89" fitToHeight="999" orientation="portrait" errors="blank" horizontalDpi="8189" verticalDpi="8189" r:id="rId3"/>
      <headerFooter alignWithMargins="0"/>
    </customSheetView>
  </customSheetViews>
  <printOptions horizontalCentered="1"/>
  <pageMargins left="1.1023622047244095" right="1.1023622047244095" top="0.78740157480314965" bottom="0.78740157480314965" header="0.51181102362204722" footer="0.51181102362204722"/>
  <pageSetup paperSize="9" scale="89" fitToHeight="999" orientation="portrait" errors="blank" horizontalDpi="8189" verticalDpi="8189"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P305"/>
  <sheetViews>
    <sheetView showGridLines="0" tabSelected="1" topLeftCell="A304" zoomScale="90" zoomScaleNormal="90" workbookViewId="0">
      <selection activeCell="M29" sqref="M29"/>
    </sheetView>
  </sheetViews>
  <sheetFormatPr defaultColWidth="9.140625" defaultRowHeight="12.75"/>
  <cols>
    <col min="1" max="1" width="5.5703125" style="82" customWidth="1"/>
    <col min="2" max="2" width="4.42578125" style="175" customWidth="1"/>
    <col min="3" max="3" width="6" style="175" customWidth="1"/>
    <col min="4" max="4" width="12.7109375" style="165" customWidth="1"/>
    <col min="5" max="5" width="94.28515625" style="186" customWidth="1"/>
    <col min="6" max="6" width="7.7109375" style="82" customWidth="1"/>
    <col min="7" max="7" width="9.85546875" style="82" customWidth="1"/>
    <col min="8" max="8" width="13.140625" style="82" customWidth="1"/>
    <col min="9" max="9" width="15.5703125" style="82" customWidth="1"/>
    <col min="10" max="10" width="6.7109375" style="82" customWidth="1"/>
    <col min="11" max="11" width="15.5703125" style="82" customWidth="1"/>
    <col min="12" max="12" width="9.140625" style="82"/>
    <col min="13" max="13" width="23" style="82" customWidth="1"/>
    <col min="14" max="14" width="1.5703125" style="82" customWidth="1"/>
    <col min="15" max="15" width="1.42578125" style="82" customWidth="1"/>
    <col min="16" max="16" width="38.28515625" style="82" customWidth="1"/>
    <col min="17" max="16384" width="9.140625" style="82"/>
  </cols>
  <sheetData>
    <row r="1" spans="1:16" ht="18">
      <c r="A1" s="73" t="s">
        <v>109</v>
      </c>
      <c r="B1" s="137"/>
      <c r="C1" s="137"/>
      <c r="D1" s="164"/>
      <c r="E1" s="180"/>
      <c r="F1" s="158"/>
      <c r="G1" s="158"/>
      <c r="H1" s="158"/>
      <c r="I1" s="158"/>
      <c r="J1" s="158"/>
      <c r="K1" s="158"/>
    </row>
    <row r="2" spans="1:16">
      <c r="A2" s="136" t="s">
        <v>61</v>
      </c>
      <c r="B2" s="137"/>
      <c r="C2" s="138" t="str">
        <f>'Krycí list'!E5</f>
        <v>Odborné učebny D.204, D.207, S.106, U3. 112, D.205</v>
      </c>
      <c r="D2" s="139"/>
      <c r="E2" s="181"/>
      <c r="F2" s="137"/>
      <c r="G2" s="137"/>
      <c r="H2" s="137"/>
      <c r="I2" s="137"/>
      <c r="J2" s="158"/>
      <c r="K2" s="158"/>
    </row>
    <row r="3" spans="1:16">
      <c r="A3" s="136" t="s">
        <v>62</v>
      </c>
      <c r="B3" s="137"/>
      <c r="C3" s="221" t="str">
        <f>'Krycí list'!E7</f>
        <v>ZŠ Liberec, Jabloňová, SO-01 - Jazyková uč. D.204</v>
      </c>
      <c r="D3" s="220"/>
      <c r="E3" s="220"/>
      <c r="F3" s="137"/>
      <c r="G3" s="137"/>
      <c r="H3" s="137"/>
      <c r="I3" s="138"/>
      <c r="J3" s="158"/>
      <c r="K3" s="158"/>
    </row>
    <row r="4" spans="1:16">
      <c r="A4" s="136" t="s">
        <v>63</v>
      </c>
      <c r="B4" s="137"/>
      <c r="C4" s="138" t="str">
        <f>'Krycí list'!E9</f>
        <v>OCENĚNÝ SOUPIS PRACÍ A DODÁVEK A SLUŽEB</v>
      </c>
      <c r="D4" s="139"/>
      <c r="E4" s="181"/>
      <c r="F4" s="137"/>
      <c r="G4" s="137"/>
      <c r="H4" s="137"/>
      <c r="I4" s="138"/>
      <c r="J4" s="158"/>
      <c r="K4" s="158"/>
    </row>
    <row r="5" spans="1:16">
      <c r="A5" s="137" t="s">
        <v>71</v>
      </c>
      <c r="B5" s="137"/>
      <c r="C5" s="138" t="str">
        <f>'Krycí list'!P5</f>
        <v xml:space="preserve"> </v>
      </c>
      <c r="D5" s="139"/>
      <c r="E5" s="181"/>
      <c r="F5" s="137"/>
      <c r="G5" s="137"/>
      <c r="H5" s="137"/>
      <c r="I5" s="138"/>
      <c r="J5" s="158"/>
      <c r="K5" s="158"/>
    </row>
    <row r="6" spans="1:16">
      <c r="A6" s="137"/>
      <c r="B6" s="137"/>
      <c r="C6" s="138"/>
      <c r="D6" s="139"/>
      <c r="E6" s="181"/>
      <c r="F6" s="137"/>
      <c r="G6" s="137"/>
      <c r="H6" s="137"/>
      <c r="I6" s="138"/>
      <c r="J6" s="158"/>
      <c r="K6" s="158"/>
    </row>
    <row r="7" spans="1:16">
      <c r="A7" s="137" t="s">
        <v>65</v>
      </c>
      <c r="B7" s="137"/>
      <c r="C7" s="221" t="str">
        <f>'Krycí list'!E26</f>
        <v>Statutární město Liberec</v>
      </c>
      <c r="D7" s="220"/>
      <c r="E7" s="220"/>
      <c r="F7" s="137"/>
      <c r="G7" s="137"/>
      <c r="H7" s="137"/>
      <c r="I7" s="138"/>
      <c r="J7" s="158"/>
      <c r="K7" s="158"/>
    </row>
    <row r="8" spans="1:16">
      <c r="A8" s="137" t="s">
        <v>66</v>
      </c>
      <c r="B8" s="137"/>
      <c r="C8" s="221" t="str">
        <f>'Krycí list'!E28</f>
        <v xml:space="preserve"> </v>
      </c>
      <c r="D8" s="220"/>
      <c r="E8" s="181"/>
      <c r="F8" s="137"/>
      <c r="G8" s="137"/>
      <c r="H8" s="137"/>
      <c r="I8" s="138"/>
      <c r="J8" s="158"/>
      <c r="K8" s="158"/>
    </row>
    <row r="9" spans="1:16">
      <c r="A9" s="137" t="s">
        <v>67</v>
      </c>
      <c r="B9" s="137"/>
      <c r="C9" s="219" t="str">
        <f>'Krycí list'!O31</f>
        <v>10/2022</v>
      </c>
      <c r="D9" s="220"/>
      <c r="E9" s="181"/>
      <c r="F9" s="137"/>
      <c r="G9" s="137"/>
      <c r="H9" s="137"/>
      <c r="I9" s="138"/>
      <c r="J9" s="158"/>
      <c r="K9" s="158"/>
    </row>
    <row r="10" spans="1:16">
      <c r="A10" s="158"/>
      <c r="B10" s="137"/>
      <c r="C10" s="137"/>
      <c r="D10" s="164"/>
      <c r="E10" s="180"/>
      <c r="F10" s="158"/>
      <c r="G10" s="158"/>
      <c r="H10" s="158"/>
      <c r="I10" s="158"/>
      <c r="J10" s="158"/>
      <c r="K10" s="158"/>
    </row>
    <row r="11" spans="1:16" s="156" customFormat="1" ht="38.25">
      <c r="A11" s="176" t="s">
        <v>72</v>
      </c>
      <c r="B11" s="140" t="s">
        <v>73</v>
      </c>
      <c r="C11" s="140" t="s">
        <v>74</v>
      </c>
      <c r="D11" s="140" t="s">
        <v>103</v>
      </c>
      <c r="E11" s="140" t="s">
        <v>99</v>
      </c>
      <c r="F11" s="140" t="s">
        <v>75</v>
      </c>
      <c r="G11" s="140" t="s">
        <v>76</v>
      </c>
      <c r="H11" s="140" t="s">
        <v>101</v>
      </c>
      <c r="I11" s="140" t="s">
        <v>102</v>
      </c>
      <c r="J11" s="140" t="s">
        <v>77</v>
      </c>
      <c r="K11" s="140" t="s">
        <v>100</v>
      </c>
      <c r="L11" s="157"/>
      <c r="M11" s="222" t="s">
        <v>408</v>
      </c>
      <c r="N11" s="223"/>
      <c r="O11" s="224"/>
      <c r="P11" s="272" t="s">
        <v>410</v>
      </c>
    </row>
    <row r="12" spans="1:16">
      <c r="A12" s="177">
        <v>1</v>
      </c>
      <c r="B12" s="160">
        <v>2</v>
      </c>
      <c r="C12" s="160">
        <v>3</v>
      </c>
      <c r="D12" s="141">
        <v>4</v>
      </c>
      <c r="E12" s="182">
        <v>5</v>
      </c>
      <c r="F12" s="160">
        <v>6</v>
      </c>
      <c r="G12" s="160">
        <v>7</v>
      </c>
      <c r="H12" s="160">
        <v>8</v>
      </c>
      <c r="I12" s="160">
        <v>9</v>
      </c>
      <c r="J12" s="160">
        <v>10</v>
      </c>
      <c r="K12" s="160">
        <v>11</v>
      </c>
      <c r="L12" s="159"/>
      <c r="M12" s="216">
        <v>12</v>
      </c>
      <c r="N12" s="217"/>
      <c r="O12" s="218"/>
      <c r="P12" s="273">
        <v>13</v>
      </c>
    </row>
    <row r="13" spans="1:16">
      <c r="A13" s="166"/>
      <c r="B13" s="174"/>
      <c r="C13" s="174"/>
      <c r="D13" s="173"/>
      <c r="E13" s="183"/>
      <c r="F13" s="166"/>
      <c r="G13" s="166"/>
      <c r="H13" s="166"/>
      <c r="I13" s="166"/>
      <c r="J13" s="166"/>
      <c r="K13" s="166"/>
    </row>
    <row r="14" spans="1:16" s="142" customFormat="1">
      <c r="A14" s="178"/>
      <c r="B14" s="149"/>
      <c r="D14" s="150" t="s">
        <v>92</v>
      </c>
      <c r="E14" s="184" t="s">
        <v>176</v>
      </c>
      <c r="I14" s="151">
        <f>I15+I23+I28+I42</f>
        <v>0</v>
      </c>
      <c r="K14" s="147"/>
    </row>
    <row r="15" spans="1:16" s="135" customFormat="1">
      <c r="A15" s="178"/>
      <c r="B15" s="144"/>
      <c r="C15" s="143"/>
      <c r="D15" s="145"/>
      <c r="E15" s="179" t="s">
        <v>166</v>
      </c>
      <c r="F15" s="143"/>
      <c r="G15" s="143"/>
      <c r="H15" s="143"/>
      <c r="I15" s="146">
        <f>SUM(I16:I22)</f>
        <v>0</v>
      </c>
      <c r="J15" s="148"/>
      <c r="K15" s="147"/>
    </row>
    <row r="16" spans="1:16" s="233" customFormat="1" ht="91.5" customHeight="1">
      <c r="A16" s="225">
        <v>1</v>
      </c>
      <c r="B16" s="226"/>
      <c r="C16" s="226" t="s">
        <v>107</v>
      </c>
      <c r="D16" s="227" t="s">
        <v>167</v>
      </c>
      <c r="E16" s="228" t="s">
        <v>135</v>
      </c>
      <c r="F16" s="226" t="s">
        <v>78</v>
      </c>
      <c r="G16" s="229">
        <v>1</v>
      </c>
      <c r="H16" s="230"/>
      <c r="I16" s="230">
        <f>ROUND(G16*H16,2)</f>
        <v>0</v>
      </c>
      <c r="J16" s="231">
        <v>21</v>
      </c>
      <c r="K16" s="230">
        <f t="shared" ref="K16:K22" si="0">I16+((I16/100)*J16)</f>
        <v>0</v>
      </c>
      <c r="L16" s="226"/>
      <c r="M16" s="232"/>
    </row>
    <row r="17" spans="1:16" s="233" customFormat="1" ht="51">
      <c r="A17" s="225">
        <v>2</v>
      </c>
      <c r="B17" s="226"/>
      <c r="C17" s="226" t="s">
        <v>107</v>
      </c>
      <c r="D17" s="227" t="s">
        <v>114</v>
      </c>
      <c r="E17" s="228" t="s">
        <v>168</v>
      </c>
      <c r="F17" s="226" t="s">
        <v>78</v>
      </c>
      <c r="G17" s="229">
        <v>1</v>
      </c>
      <c r="H17" s="230"/>
      <c r="I17" s="230">
        <f>ROUND(G17*H17,2)</f>
        <v>0</v>
      </c>
      <c r="J17" s="231">
        <v>21</v>
      </c>
      <c r="K17" s="230">
        <f t="shared" ref="K17" si="1">I17+((I17/100)*J17)</f>
        <v>0</v>
      </c>
      <c r="L17" s="226"/>
      <c r="M17" s="234"/>
      <c r="N17" s="235"/>
      <c r="O17" s="235"/>
    </row>
    <row r="18" spans="1:16" s="233" customFormat="1" ht="25.5">
      <c r="A18" s="225">
        <v>3</v>
      </c>
      <c r="B18" s="226"/>
      <c r="C18" s="226" t="s">
        <v>107</v>
      </c>
      <c r="D18" s="227" t="s">
        <v>108</v>
      </c>
      <c r="E18" s="228" t="s">
        <v>122</v>
      </c>
      <c r="F18" s="226" t="s">
        <v>80</v>
      </c>
      <c r="G18" s="229">
        <v>1</v>
      </c>
      <c r="H18" s="230"/>
      <c r="I18" s="230">
        <f t="shared" ref="I18" si="2">ROUND(G18*H18,2)</f>
        <v>0</v>
      </c>
      <c r="J18" s="231">
        <v>21</v>
      </c>
      <c r="K18" s="230">
        <f t="shared" si="0"/>
        <v>0</v>
      </c>
    </row>
    <row r="19" spans="1:16" s="233" customFormat="1" ht="51">
      <c r="A19" s="225">
        <v>4</v>
      </c>
      <c r="B19" s="226"/>
      <c r="C19" s="226" t="s">
        <v>107</v>
      </c>
      <c r="D19" s="232" t="s">
        <v>121</v>
      </c>
      <c r="E19" s="228" t="s">
        <v>127</v>
      </c>
      <c r="F19" s="226" t="s">
        <v>78</v>
      </c>
      <c r="G19" s="229">
        <v>1</v>
      </c>
      <c r="H19" s="230"/>
      <c r="I19" s="230">
        <f t="shared" ref="I19:I22" si="3">ROUND(G19*H19,2)</f>
        <v>0</v>
      </c>
      <c r="J19" s="231">
        <v>21</v>
      </c>
      <c r="K19" s="230">
        <f t="shared" si="0"/>
        <v>0</v>
      </c>
      <c r="M19" s="232"/>
      <c r="N19" s="232"/>
      <c r="O19" s="232"/>
    </row>
    <row r="20" spans="1:16" s="233" customFormat="1" ht="25.5">
      <c r="A20" s="225">
        <v>5</v>
      </c>
      <c r="B20" s="226"/>
      <c r="C20" s="226" t="s">
        <v>107</v>
      </c>
      <c r="D20" s="232" t="s">
        <v>118</v>
      </c>
      <c r="E20" s="228" t="s">
        <v>126</v>
      </c>
      <c r="F20" s="226" t="s">
        <v>78</v>
      </c>
      <c r="G20" s="229">
        <v>1</v>
      </c>
      <c r="H20" s="230"/>
      <c r="I20" s="230">
        <f t="shared" si="3"/>
        <v>0</v>
      </c>
      <c r="J20" s="231">
        <v>21</v>
      </c>
      <c r="K20" s="230">
        <f t="shared" si="0"/>
        <v>0</v>
      </c>
      <c r="M20" s="232"/>
      <c r="N20" s="232"/>
      <c r="O20" s="232"/>
    </row>
    <row r="21" spans="1:16" s="233" customFormat="1" ht="25.5">
      <c r="A21" s="225">
        <v>6</v>
      </c>
      <c r="B21" s="226"/>
      <c r="C21" s="226" t="s">
        <v>107</v>
      </c>
      <c r="D21" s="232" t="s">
        <v>125</v>
      </c>
      <c r="E21" s="228" t="s">
        <v>124</v>
      </c>
      <c r="F21" s="226" t="s">
        <v>78</v>
      </c>
      <c r="G21" s="229">
        <v>1</v>
      </c>
      <c r="H21" s="230"/>
      <c r="I21" s="230">
        <f t="shared" si="3"/>
        <v>0</v>
      </c>
      <c r="J21" s="231">
        <v>21</v>
      </c>
      <c r="K21" s="230">
        <f t="shared" si="0"/>
        <v>0</v>
      </c>
      <c r="M21" s="232"/>
      <c r="N21" s="232"/>
      <c r="O21" s="232"/>
    </row>
    <row r="22" spans="1:16" s="233" customFormat="1" ht="63.75">
      <c r="A22" s="225">
        <v>7</v>
      </c>
      <c r="B22" s="226"/>
      <c r="C22" s="226" t="s">
        <v>107</v>
      </c>
      <c r="D22" s="227" t="s">
        <v>85</v>
      </c>
      <c r="E22" s="228" t="s">
        <v>130</v>
      </c>
      <c r="F22" s="226" t="s">
        <v>78</v>
      </c>
      <c r="G22" s="229">
        <v>1</v>
      </c>
      <c r="H22" s="230"/>
      <c r="I22" s="230">
        <f t="shared" si="3"/>
        <v>0</v>
      </c>
      <c r="J22" s="231">
        <v>21</v>
      </c>
      <c r="K22" s="230">
        <f t="shared" si="0"/>
        <v>0</v>
      </c>
    </row>
    <row r="23" spans="1:16" s="233" customFormat="1">
      <c r="A23" s="225"/>
      <c r="B23" s="226"/>
      <c r="C23" s="226"/>
      <c r="D23" s="227"/>
      <c r="E23" s="236" t="s">
        <v>138</v>
      </c>
      <c r="F23" s="226"/>
      <c r="G23" s="229"/>
      <c r="H23" s="230"/>
      <c r="I23" s="237">
        <f>SUM(I24:I27)</f>
        <v>0</v>
      </c>
      <c r="J23" s="231"/>
      <c r="K23" s="230"/>
    </row>
    <row r="24" spans="1:16" s="233" customFormat="1" ht="63.75">
      <c r="A24" s="225">
        <v>8</v>
      </c>
      <c r="B24" s="226"/>
      <c r="C24" s="226" t="s">
        <v>107</v>
      </c>
      <c r="D24" s="238" t="s">
        <v>139</v>
      </c>
      <c r="E24" s="239" t="s">
        <v>140</v>
      </c>
      <c r="F24" s="226" t="s">
        <v>78</v>
      </c>
      <c r="G24" s="229">
        <v>2</v>
      </c>
      <c r="H24" s="230"/>
      <c r="I24" s="240">
        <f t="shared" ref="I24:I26" si="4">ROUND(G24*H24,2)</f>
        <v>0</v>
      </c>
      <c r="J24" s="231">
        <v>21</v>
      </c>
      <c r="K24" s="230">
        <f t="shared" ref="K24:K26" si="5">I24+((I24/100)*J24)</f>
        <v>0</v>
      </c>
      <c r="L24" s="241"/>
      <c r="M24" s="232"/>
      <c r="N24" s="232"/>
      <c r="O24" s="232"/>
    </row>
    <row r="25" spans="1:16" s="233" customFormat="1" ht="63.75">
      <c r="A25" s="225">
        <v>9</v>
      </c>
      <c r="B25" s="226"/>
      <c r="C25" s="226" t="s">
        <v>107</v>
      </c>
      <c r="D25" s="238" t="s">
        <v>139</v>
      </c>
      <c r="E25" s="239" t="s">
        <v>141</v>
      </c>
      <c r="F25" s="226" t="s">
        <v>78</v>
      </c>
      <c r="G25" s="229">
        <v>2</v>
      </c>
      <c r="H25" s="230"/>
      <c r="I25" s="240">
        <f t="shared" si="4"/>
        <v>0</v>
      </c>
      <c r="J25" s="231">
        <v>21</v>
      </c>
      <c r="K25" s="230">
        <f t="shared" si="5"/>
        <v>0</v>
      </c>
      <c r="L25" s="241"/>
      <c r="M25" s="232"/>
      <c r="N25" s="232"/>
      <c r="O25" s="232"/>
    </row>
    <row r="26" spans="1:16" s="233" customFormat="1" ht="76.5">
      <c r="A26" s="225">
        <v>10</v>
      </c>
      <c r="B26" s="226"/>
      <c r="C26" s="226" t="s">
        <v>107</v>
      </c>
      <c r="D26" s="238" t="s">
        <v>139</v>
      </c>
      <c r="E26" s="239" t="s">
        <v>160</v>
      </c>
      <c r="F26" s="226" t="s">
        <v>78</v>
      </c>
      <c r="G26" s="229">
        <v>2</v>
      </c>
      <c r="H26" s="230"/>
      <c r="I26" s="240">
        <f t="shared" si="4"/>
        <v>0</v>
      </c>
      <c r="J26" s="231">
        <v>21</v>
      </c>
      <c r="K26" s="230">
        <f t="shared" si="5"/>
        <v>0</v>
      </c>
      <c r="L26" s="241"/>
      <c r="M26" s="232"/>
      <c r="N26" s="232"/>
      <c r="O26" s="232"/>
    </row>
    <row r="27" spans="1:16" s="242" customFormat="1" ht="63.75">
      <c r="A27" s="225">
        <v>11</v>
      </c>
      <c r="C27" s="226" t="s">
        <v>107</v>
      </c>
      <c r="D27" s="243" t="s">
        <v>142</v>
      </c>
      <c r="E27" s="244" t="s">
        <v>169</v>
      </c>
      <c r="F27" s="226" t="s">
        <v>78</v>
      </c>
      <c r="G27" s="229">
        <v>2</v>
      </c>
      <c r="H27" s="230"/>
      <c r="I27" s="230">
        <f t="shared" ref="I27" si="6">ROUND(G27*H27,2)</f>
        <v>0</v>
      </c>
      <c r="J27" s="231">
        <v>21</v>
      </c>
      <c r="K27" s="230">
        <f t="shared" ref="K27" si="7">I27+((I27/100)*J27)</f>
        <v>0</v>
      </c>
      <c r="L27" s="241"/>
      <c r="M27" s="232"/>
      <c r="N27" s="232"/>
      <c r="O27" s="232"/>
    </row>
    <row r="28" spans="1:16" s="233" customFormat="1">
      <c r="A28" s="225"/>
      <c r="B28" s="226"/>
      <c r="C28" s="245"/>
      <c r="D28" s="246"/>
      <c r="E28" s="236" t="s">
        <v>137</v>
      </c>
      <c r="F28" s="247"/>
      <c r="G28" s="246"/>
      <c r="H28" s="246"/>
      <c r="I28" s="237">
        <f>SUM(I29:I41)</f>
        <v>0</v>
      </c>
      <c r="J28" s="231"/>
      <c r="K28" s="230"/>
    </row>
    <row r="29" spans="1:16" s="233" customFormat="1" ht="102">
      <c r="A29" s="225">
        <v>12</v>
      </c>
      <c r="B29" s="226"/>
      <c r="C29" s="226" t="s">
        <v>107</v>
      </c>
      <c r="D29" s="227" t="s">
        <v>86</v>
      </c>
      <c r="E29" s="228" t="s">
        <v>405</v>
      </c>
      <c r="F29" s="226" t="s">
        <v>78</v>
      </c>
      <c r="G29" s="229">
        <v>1</v>
      </c>
      <c r="H29" s="230"/>
      <c r="I29" s="240">
        <f t="shared" ref="I29:I34" si="8">ROUND(G29*H29,2)</f>
        <v>0</v>
      </c>
      <c r="J29" s="231">
        <v>21</v>
      </c>
      <c r="K29" s="230">
        <f t="shared" ref="K29:K34" si="9">I29+((I29/100)*J29)</f>
        <v>0</v>
      </c>
      <c r="L29" s="248"/>
      <c r="M29" s="248"/>
      <c r="N29" s="248"/>
      <c r="O29" s="248"/>
      <c r="P29" s="232" t="s">
        <v>409</v>
      </c>
    </row>
    <row r="30" spans="1:16" s="233" customFormat="1" ht="102">
      <c r="A30" s="225">
        <v>13</v>
      </c>
      <c r="B30" s="226"/>
      <c r="C30" s="226" t="s">
        <v>107</v>
      </c>
      <c r="D30" s="238" t="s">
        <v>143</v>
      </c>
      <c r="E30" s="232" t="s">
        <v>144</v>
      </c>
      <c r="F30" s="226" t="s">
        <v>78</v>
      </c>
      <c r="G30" s="229">
        <v>1</v>
      </c>
      <c r="H30" s="230"/>
      <c r="I30" s="240">
        <f t="shared" ref="I30" si="10">ROUND(G30*H30,2)</f>
        <v>0</v>
      </c>
      <c r="J30" s="231">
        <v>21</v>
      </c>
      <c r="K30" s="230">
        <f t="shared" si="9"/>
        <v>0</v>
      </c>
      <c r="L30" s="248"/>
    </row>
    <row r="31" spans="1:16" s="233" customFormat="1" ht="76.5">
      <c r="A31" s="225">
        <v>14</v>
      </c>
      <c r="B31" s="226"/>
      <c r="C31" s="226" t="s">
        <v>107</v>
      </c>
      <c r="D31" s="227" t="s">
        <v>87</v>
      </c>
      <c r="E31" s="228" t="s">
        <v>123</v>
      </c>
      <c r="F31" s="226" t="s">
        <v>78</v>
      </c>
      <c r="G31" s="229">
        <v>2</v>
      </c>
      <c r="H31" s="230"/>
      <c r="I31" s="240">
        <f t="shared" si="8"/>
        <v>0</v>
      </c>
      <c r="J31" s="231">
        <v>21</v>
      </c>
      <c r="K31" s="230">
        <f t="shared" si="9"/>
        <v>0</v>
      </c>
    </row>
    <row r="32" spans="1:16" s="233" customFormat="1" ht="25.5">
      <c r="A32" s="225">
        <v>15</v>
      </c>
      <c r="B32" s="226"/>
      <c r="C32" s="226" t="s">
        <v>107</v>
      </c>
      <c r="D32" s="249" t="s">
        <v>119</v>
      </c>
      <c r="E32" s="228" t="s">
        <v>128</v>
      </c>
      <c r="F32" s="226" t="s">
        <v>78</v>
      </c>
      <c r="G32" s="229">
        <v>1</v>
      </c>
      <c r="H32" s="230"/>
      <c r="I32" s="240">
        <f>ROUND(G32*H32,2)</f>
        <v>0</v>
      </c>
      <c r="J32" s="231">
        <v>21</v>
      </c>
      <c r="K32" s="230">
        <f t="shared" si="9"/>
        <v>0</v>
      </c>
      <c r="M32" s="232"/>
    </row>
    <row r="33" spans="1:16" s="233" customFormat="1" ht="38.25">
      <c r="A33" s="225">
        <v>16</v>
      </c>
      <c r="B33" s="226"/>
      <c r="C33" s="226" t="s">
        <v>107</v>
      </c>
      <c r="D33" s="249" t="s">
        <v>120</v>
      </c>
      <c r="E33" s="228" t="s">
        <v>129</v>
      </c>
      <c r="F33" s="226" t="s">
        <v>78</v>
      </c>
      <c r="G33" s="229">
        <v>1</v>
      </c>
      <c r="H33" s="230"/>
      <c r="I33" s="240">
        <f>ROUND(G33*H33,2)</f>
        <v>0</v>
      </c>
      <c r="J33" s="231">
        <v>21</v>
      </c>
      <c r="K33" s="230">
        <f t="shared" si="9"/>
        <v>0</v>
      </c>
      <c r="M33" s="232"/>
    </row>
    <row r="34" spans="1:16" s="233" customFormat="1" ht="102">
      <c r="A34" s="225">
        <v>17</v>
      </c>
      <c r="B34" s="226"/>
      <c r="C34" s="226" t="s">
        <v>107</v>
      </c>
      <c r="D34" s="227" t="s">
        <v>88</v>
      </c>
      <c r="E34" s="228" t="s">
        <v>136</v>
      </c>
      <c r="F34" s="226" t="s">
        <v>78</v>
      </c>
      <c r="G34" s="229">
        <v>18</v>
      </c>
      <c r="H34" s="230"/>
      <c r="I34" s="240">
        <f t="shared" si="8"/>
        <v>0</v>
      </c>
      <c r="J34" s="231">
        <v>21</v>
      </c>
      <c r="K34" s="230">
        <f t="shared" si="9"/>
        <v>0</v>
      </c>
      <c r="M34" s="249"/>
      <c r="N34" s="249"/>
      <c r="O34" s="249"/>
      <c r="P34" s="232" t="s">
        <v>409</v>
      </c>
    </row>
    <row r="35" spans="1:16" s="242" customFormat="1" ht="89.25">
      <c r="A35" s="225">
        <v>18</v>
      </c>
      <c r="C35" s="226" t="s">
        <v>107</v>
      </c>
      <c r="D35" s="238" t="s">
        <v>161</v>
      </c>
      <c r="E35" s="232" t="s">
        <v>170</v>
      </c>
      <c r="F35" s="226" t="s">
        <v>78</v>
      </c>
      <c r="G35" s="229">
        <v>1</v>
      </c>
      <c r="H35" s="230"/>
      <c r="I35" s="240">
        <f t="shared" ref="I35:I36" si="11">ROUND(G35*H35,2)</f>
        <v>0</v>
      </c>
      <c r="J35" s="231">
        <v>21</v>
      </c>
      <c r="K35" s="230">
        <f t="shared" ref="K35:K36" si="12">I35+((I35/100)*J35)</f>
        <v>0</v>
      </c>
      <c r="L35" s="241"/>
      <c r="M35" s="232"/>
      <c r="N35" s="232"/>
      <c r="O35" s="232"/>
    </row>
    <row r="36" spans="1:16" s="242" customFormat="1" ht="38.25">
      <c r="A36" s="225">
        <v>19</v>
      </c>
      <c r="C36" s="226" t="s">
        <v>107</v>
      </c>
      <c r="D36" s="238" t="s">
        <v>162</v>
      </c>
      <c r="E36" s="232" t="s">
        <v>163</v>
      </c>
      <c r="F36" s="226" t="s">
        <v>78</v>
      </c>
      <c r="G36" s="229">
        <f>G35*5</f>
        <v>5</v>
      </c>
      <c r="H36" s="230"/>
      <c r="I36" s="240">
        <f t="shared" si="11"/>
        <v>0</v>
      </c>
      <c r="J36" s="231">
        <v>21</v>
      </c>
      <c r="K36" s="230">
        <f t="shared" si="12"/>
        <v>0</v>
      </c>
      <c r="L36" s="241"/>
      <c r="M36" s="232"/>
      <c r="N36" s="232"/>
      <c r="O36" s="232"/>
    </row>
    <row r="37" spans="1:16" s="233" customFormat="1" ht="51">
      <c r="A37" s="225">
        <v>20</v>
      </c>
      <c r="B37" s="226"/>
      <c r="C37" s="226" t="s">
        <v>107</v>
      </c>
      <c r="D37" s="238" t="s">
        <v>161</v>
      </c>
      <c r="E37" s="232" t="s">
        <v>164</v>
      </c>
      <c r="F37" s="226" t="s">
        <v>78</v>
      </c>
      <c r="G37" s="229">
        <v>1</v>
      </c>
      <c r="H37" s="230"/>
      <c r="I37" s="240">
        <f t="shared" ref="I37" si="13">ROUND(G37*H37,2)</f>
        <v>0</v>
      </c>
      <c r="J37" s="231">
        <v>21</v>
      </c>
      <c r="K37" s="230">
        <f t="shared" ref="K37" si="14">I37+((I37/100)*J37)</f>
        <v>0</v>
      </c>
      <c r="L37" s="241"/>
      <c r="M37" s="232"/>
      <c r="N37" s="231">
        <v>21</v>
      </c>
      <c r="O37" s="250"/>
      <c r="P37" s="242"/>
    </row>
    <row r="38" spans="1:16" s="233" customFormat="1" ht="51">
      <c r="A38" s="225">
        <v>21</v>
      </c>
      <c r="B38" s="226"/>
      <c r="C38" s="226" t="s">
        <v>107</v>
      </c>
      <c r="D38" s="227" t="s">
        <v>145</v>
      </c>
      <c r="E38" s="228" t="s">
        <v>156</v>
      </c>
      <c r="F38" s="226" t="s">
        <v>78</v>
      </c>
      <c r="G38" s="229">
        <v>1</v>
      </c>
      <c r="H38" s="230"/>
      <c r="I38" s="240">
        <f>H38*G38</f>
        <v>0</v>
      </c>
      <c r="J38" s="231">
        <v>21</v>
      </c>
      <c r="K38" s="230">
        <f>I38*1.21</f>
        <v>0</v>
      </c>
      <c r="M38" s="249"/>
      <c r="N38" s="249"/>
      <c r="O38" s="249"/>
    </row>
    <row r="39" spans="1:16" s="233" customFormat="1" ht="51">
      <c r="A39" s="225">
        <v>22</v>
      </c>
      <c r="B39" s="226"/>
      <c r="C39" s="226" t="s">
        <v>107</v>
      </c>
      <c r="D39" s="227" t="s">
        <v>89</v>
      </c>
      <c r="E39" s="228" t="s">
        <v>134</v>
      </c>
      <c r="F39" s="226" t="s">
        <v>78</v>
      </c>
      <c r="G39" s="229">
        <v>2</v>
      </c>
      <c r="H39" s="230"/>
      <c r="I39" s="230">
        <f>ROUND(G39*H39,2)</f>
        <v>0</v>
      </c>
      <c r="J39" s="231">
        <v>21</v>
      </c>
      <c r="K39" s="230">
        <f>I39+((I39/100)*J39)</f>
        <v>0</v>
      </c>
      <c r="M39" s="232"/>
      <c r="N39" s="232"/>
      <c r="O39" s="232"/>
    </row>
    <row r="40" spans="1:16" s="233" customFormat="1" ht="38.25">
      <c r="A40" s="225">
        <v>23</v>
      </c>
      <c r="B40" s="226"/>
      <c r="C40" s="226" t="s">
        <v>107</v>
      </c>
      <c r="D40" s="227" t="s">
        <v>132</v>
      </c>
      <c r="E40" s="228" t="s">
        <v>133</v>
      </c>
      <c r="F40" s="226" t="s">
        <v>78</v>
      </c>
      <c r="G40" s="229">
        <v>2</v>
      </c>
      <c r="H40" s="230"/>
      <c r="I40" s="230">
        <f t="shared" ref="I40" si="15">ROUND(G40*H40,2)</f>
        <v>0</v>
      </c>
      <c r="J40" s="231">
        <v>21</v>
      </c>
      <c r="K40" s="230">
        <f>I40+((I40/100)*J40)</f>
        <v>0</v>
      </c>
      <c r="M40" s="232"/>
    </row>
    <row r="41" spans="1:16" s="233" customFormat="1" ht="43.5" customHeight="1">
      <c r="A41" s="225">
        <v>24</v>
      </c>
      <c r="B41" s="226"/>
      <c r="C41" s="226" t="s">
        <v>107</v>
      </c>
      <c r="D41" s="227" t="s">
        <v>90</v>
      </c>
      <c r="E41" s="228" t="s">
        <v>131</v>
      </c>
      <c r="F41" s="226" t="s">
        <v>78</v>
      </c>
      <c r="G41" s="229">
        <v>1</v>
      </c>
      <c r="H41" s="230"/>
      <c r="I41" s="230">
        <f t="shared" ref="I41" si="16">ROUND(G41*H41,2)</f>
        <v>0</v>
      </c>
      <c r="J41" s="231">
        <v>21</v>
      </c>
      <c r="K41" s="230">
        <f>I41+((I41/100)*J41)</f>
        <v>0</v>
      </c>
      <c r="M41" s="232"/>
    </row>
    <row r="42" spans="1:16" s="233" customFormat="1">
      <c r="A42" s="225"/>
      <c r="B42" s="226"/>
      <c r="C42" s="226"/>
      <c r="D42" s="227"/>
      <c r="E42" s="236" t="s">
        <v>84</v>
      </c>
      <c r="F42" s="247"/>
      <c r="G42" s="246"/>
      <c r="H42" s="246"/>
      <c r="I42" s="237">
        <f>SUM(I43:I56)</f>
        <v>0</v>
      </c>
      <c r="J42" s="231"/>
      <c r="K42" s="230"/>
    </row>
    <row r="43" spans="1:16" s="233" customFormat="1" ht="127.5">
      <c r="A43" s="225">
        <v>25</v>
      </c>
      <c r="B43" s="226"/>
      <c r="C43" s="226" t="s">
        <v>107</v>
      </c>
      <c r="D43" s="227" t="s">
        <v>104</v>
      </c>
      <c r="E43" s="228" t="s">
        <v>149</v>
      </c>
      <c r="F43" s="226" t="s">
        <v>78</v>
      </c>
      <c r="G43" s="229">
        <v>1</v>
      </c>
      <c r="H43" s="230"/>
      <c r="I43" s="230">
        <f t="shared" ref="I43:I49" si="17">ROUND(G43*H43,2)</f>
        <v>0</v>
      </c>
      <c r="J43" s="231">
        <v>21</v>
      </c>
      <c r="K43" s="230">
        <f t="shared" ref="K43:K49" si="18">I43+((I43/100)*J43)</f>
        <v>0</v>
      </c>
      <c r="M43" s="232"/>
    </row>
    <row r="44" spans="1:16" s="233" customFormat="1" ht="89.25">
      <c r="A44" s="225">
        <v>26</v>
      </c>
      <c r="B44" s="226"/>
      <c r="C44" s="226" t="s">
        <v>107</v>
      </c>
      <c r="D44" s="227" t="s">
        <v>165</v>
      </c>
      <c r="E44" s="228" t="s">
        <v>172</v>
      </c>
      <c r="F44" s="226" t="s">
        <v>78</v>
      </c>
      <c r="G44" s="229">
        <v>1</v>
      </c>
      <c r="H44" s="229"/>
      <c r="I44" s="230">
        <f t="shared" si="17"/>
        <v>0</v>
      </c>
      <c r="J44" s="231">
        <v>21</v>
      </c>
      <c r="K44" s="230">
        <f t="shared" si="18"/>
        <v>0</v>
      </c>
      <c r="M44" s="232"/>
    </row>
    <row r="45" spans="1:16" s="252" customFormat="1" ht="89.25">
      <c r="A45" s="225">
        <v>27</v>
      </c>
      <c r="B45" s="251"/>
      <c r="C45" s="226" t="s">
        <v>107</v>
      </c>
      <c r="D45" s="227" t="s">
        <v>110</v>
      </c>
      <c r="E45" s="228" t="s">
        <v>173</v>
      </c>
      <c r="F45" s="226" t="s">
        <v>78</v>
      </c>
      <c r="G45" s="229">
        <v>17</v>
      </c>
      <c r="H45" s="230"/>
      <c r="I45" s="230">
        <f t="shared" si="17"/>
        <v>0</v>
      </c>
      <c r="J45" s="231">
        <v>21</v>
      </c>
      <c r="K45" s="230">
        <f t="shared" si="18"/>
        <v>0</v>
      </c>
      <c r="L45" s="233"/>
      <c r="M45" s="232"/>
      <c r="N45" s="233"/>
      <c r="O45" s="233"/>
    </row>
    <row r="46" spans="1:16" s="252" customFormat="1" ht="38.25">
      <c r="A46" s="225">
        <v>28</v>
      </c>
      <c r="B46" s="251"/>
      <c r="C46" s="226" t="s">
        <v>107</v>
      </c>
      <c r="D46" s="227" t="s">
        <v>111</v>
      </c>
      <c r="E46" s="228" t="s">
        <v>115</v>
      </c>
      <c r="F46" s="226" t="s">
        <v>78</v>
      </c>
      <c r="G46" s="229">
        <v>18</v>
      </c>
      <c r="H46" s="230"/>
      <c r="I46" s="230">
        <f t="shared" si="17"/>
        <v>0</v>
      </c>
      <c r="J46" s="231">
        <v>21</v>
      </c>
      <c r="K46" s="230">
        <f t="shared" si="18"/>
        <v>0</v>
      </c>
      <c r="L46" s="233"/>
      <c r="M46" s="232"/>
      <c r="N46" s="233"/>
      <c r="O46" s="233"/>
    </row>
    <row r="47" spans="1:16" s="252" customFormat="1" ht="25.5">
      <c r="A47" s="225">
        <v>29</v>
      </c>
      <c r="B47" s="251"/>
      <c r="C47" s="226" t="s">
        <v>107</v>
      </c>
      <c r="D47" s="227" t="s">
        <v>112</v>
      </c>
      <c r="E47" s="228" t="s">
        <v>116</v>
      </c>
      <c r="F47" s="226" t="s">
        <v>78</v>
      </c>
      <c r="G47" s="229">
        <v>36</v>
      </c>
      <c r="H47" s="230"/>
      <c r="I47" s="230">
        <f t="shared" si="17"/>
        <v>0</v>
      </c>
      <c r="J47" s="231">
        <v>21</v>
      </c>
      <c r="K47" s="230">
        <f t="shared" si="18"/>
        <v>0</v>
      </c>
      <c r="L47" s="233"/>
      <c r="M47" s="232"/>
      <c r="N47" s="233"/>
      <c r="O47" s="233"/>
    </row>
    <row r="48" spans="1:16" s="252" customFormat="1" ht="89.25">
      <c r="A48" s="225">
        <v>30</v>
      </c>
      <c r="B48" s="251"/>
      <c r="C48" s="226" t="s">
        <v>107</v>
      </c>
      <c r="D48" s="227" t="s">
        <v>113</v>
      </c>
      <c r="E48" s="228" t="s">
        <v>148</v>
      </c>
      <c r="F48" s="226" t="s">
        <v>78</v>
      </c>
      <c r="G48" s="229">
        <v>1</v>
      </c>
      <c r="H48" s="230"/>
      <c r="I48" s="230">
        <f t="shared" si="17"/>
        <v>0</v>
      </c>
      <c r="J48" s="231">
        <v>21</v>
      </c>
      <c r="K48" s="230">
        <f t="shared" si="18"/>
        <v>0</v>
      </c>
      <c r="L48" s="233"/>
      <c r="M48" s="232"/>
      <c r="N48" s="233"/>
      <c r="O48" s="233"/>
    </row>
    <row r="49" spans="1:15" s="252" customFormat="1" ht="89.25">
      <c r="A49" s="225">
        <v>31</v>
      </c>
      <c r="B49" s="251"/>
      <c r="C49" s="226" t="s">
        <v>107</v>
      </c>
      <c r="D49" s="227" t="s">
        <v>113</v>
      </c>
      <c r="E49" s="228" t="s">
        <v>147</v>
      </c>
      <c r="F49" s="226" t="s">
        <v>78</v>
      </c>
      <c r="G49" s="229">
        <v>8</v>
      </c>
      <c r="H49" s="230"/>
      <c r="I49" s="230">
        <f t="shared" si="17"/>
        <v>0</v>
      </c>
      <c r="J49" s="231">
        <v>21</v>
      </c>
      <c r="K49" s="230">
        <f t="shared" si="18"/>
        <v>0</v>
      </c>
      <c r="L49" s="233"/>
      <c r="M49" s="232"/>
      <c r="N49" s="233"/>
      <c r="O49" s="233"/>
    </row>
    <row r="50" spans="1:15" s="252" customFormat="1" ht="102">
      <c r="A50" s="225">
        <v>32</v>
      </c>
      <c r="B50" s="251"/>
      <c r="C50" s="226" t="s">
        <v>107</v>
      </c>
      <c r="D50" s="227" t="s">
        <v>146</v>
      </c>
      <c r="E50" s="228" t="s">
        <v>174</v>
      </c>
      <c r="F50" s="226" t="s">
        <v>78</v>
      </c>
      <c r="G50" s="229">
        <v>1</v>
      </c>
      <c r="H50" s="230"/>
      <c r="I50" s="230">
        <f>H50*G50</f>
        <v>0</v>
      </c>
      <c r="J50" s="231">
        <v>21</v>
      </c>
      <c r="K50" s="230">
        <f>I50*1.21</f>
        <v>0</v>
      </c>
      <c r="L50" s="233"/>
      <c r="M50" s="232"/>
      <c r="N50" s="233"/>
      <c r="O50" s="233"/>
    </row>
    <row r="51" spans="1:15" s="252" customFormat="1" ht="76.5">
      <c r="A51" s="225">
        <v>33</v>
      </c>
      <c r="B51" s="226"/>
      <c r="C51" s="226" t="s">
        <v>107</v>
      </c>
      <c r="D51" s="238" t="s">
        <v>150</v>
      </c>
      <c r="E51" s="232" t="s">
        <v>151</v>
      </c>
      <c r="F51" s="226" t="s">
        <v>78</v>
      </c>
      <c r="G51" s="229">
        <v>2</v>
      </c>
      <c r="H51" s="230"/>
      <c r="I51" s="230">
        <f>H51*G51</f>
        <v>0</v>
      </c>
      <c r="J51" s="231">
        <v>21</v>
      </c>
      <c r="K51" s="230">
        <f>I51*1.21</f>
        <v>0</v>
      </c>
      <c r="L51" s="233"/>
      <c r="M51" s="232"/>
      <c r="N51" s="233"/>
      <c r="O51" s="233"/>
    </row>
    <row r="52" spans="1:15" s="252" customFormat="1" ht="76.5">
      <c r="A52" s="225">
        <v>34</v>
      </c>
      <c r="B52" s="226"/>
      <c r="C52" s="226" t="s">
        <v>107</v>
      </c>
      <c r="D52" s="238" t="s">
        <v>152</v>
      </c>
      <c r="E52" s="232" t="s">
        <v>153</v>
      </c>
      <c r="F52" s="226" t="s">
        <v>78</v>
      </c>
      <c r="G52" s="229">
        <v>4</v>
      </c>
      <c r="H52" s="230"/>
      <c r="I52" s="230">
        <f>H52*G52</f>
        <v>0</v>
      </c>
      <c r="J52" s="231">
        <v>21</v>
      </c>
      <c r="K52" s="230">
        <f>I52*1.21</f>
        <v>0</v>
      </c>
      <c r="L52" s="233"/>
      <c r="M52" s="232"/>
      <c r="N52" s="233"/>
      <c r="O52" s="233"/>
    </row>
    <row r="53" spans="1:15" s="252" customFormat="1" ht="89.25">
      <c r="A53" s="225">
        <v>35</v>
      </c>
      <c r="B53" s="226"/>
      <c r="C53" s="226" t="s">
        <v>107</v>
      </c>
      <c r="D53" s="238" t="s">
        <v>154</v>
      </c>
      <c r="E53" s="232" t="s">
        <v>155</v>
      </c>
      <c r="F53" s="226" t="s">
        <v>78</v>
      </c>
      <c r="G53" s="229">
        <v>4</v>
      </c>
      <c r="H53" s="230"/>
      <c r="I53" s="230">
        <f>H53*G53</f>
        <v>0</v>
      </c>
      <c r="J53" s="231">
        <v>21</v>
      </c>
      <c r="K53" s="230">
        <f>I53*1.21</f>
        <v>0</v>
      </c>
      <c r="L53" s="233"/>
      <c r="M53" s="232"/>
      <c r="N53" s="233"/>
      <c r="O53" s="233"/>
    </row>
    <row r="54" spans="1:15" s="252" customFormat="1">
      <c r="A54" s="253"/>
      <c r="B54" s="251"/>
      <c r="C54" s="226"/>
      <c r="D54" s="227"/>
      <c r="E54" s="228"/>
      <c r="F54" s="226"/>
      <c r="G54" s="229"/>
      <c r="H54" s="230"/>
      <c r="I54" s="230"/>
      <c r="J54" s="231"/>
      <c r="K54" s="230"/>
      <c r="L54" s="233"/>
      <c r="M54" s="232"/>
      <c r="N54" s="233"/>
      <c r="O54" s="233"/>
    </row>
    <row r="55" spans="1:15" s="233" customFormat="1" ht="76.5">
      <c r="A55" s="225">
        <v>36</v>
      </c>
      <c r="B55" s="226"/>
      <c r="C55" s="226" t="s">
        <v>107</v>
      </c>
      <c r="D55" s="227" t="s">
        <v>91</v>
      </c>
      <c r="E55" s="228" t="s">
        <v>175</v>
      </c>
      <c r="F55" s="226" t="s">
        <v>78</v>
      </c>
      <c r="G55" s="229">
        <v>1</v>
      </c>
      <c r="H55" s="230"/>
      <c r="I55" s="230">
        <f>ROUND(G55*H55,2)</f>
        <v>0</v>
      </c>
      <c r="J55" s="231">
        <v>21</v>
      </c>
      <c r="K55" s="230">
        <f>I55+((I55/100)*J55)</f>
        <v>0</v>
      </c>
      <c r="M55" s="232"/>
    </row>
    <row r="56" spans="1:15" s="233" customFormat="1" ht="76.5">
      <c r="A56" s="225">
        <v>37</v>
      </c>
      <c r="B56" s="226"/>
      <c r="C56" s="226" t="s">
        <v>107</v>
      </c>
      <c r="D56" s="227" t="s">
        <v>106</v>
      </c>
      <c r="E56" s="228" t="s">
        <v>407</v>
      </c>
      <c r="F56" s="226" t="s">
        <v>78</v>
      </c>
      <c r="G56" s="229">
        <v>18</v>
      </c>
      <c r="H56" s="230"/>
      <c r="I56" s="230">
        <f>ROUND(G56*H56,2)</f>
        <v>0</v>
      </c>
      <c r="J56" s="231">
        <v>21</v>
      </c>
      <c r="K56" s="230">
        <f>I56+((I56/100)*J56)</f>
        <v>0</v>
      </c>
      <c r="M56" s="232"/>
    </row>
    <row r="57" spans="1:15" s="255" customFormat="1">
      <c r="A57" s="225"/>
      <c r="B57" s="254"/>
      <c r="D57" s="256" t="s">
        <v>92</v>
      </c>
      <c r="E57" s="257" t="s">
        <v>177</v>
      </c>
      <c r="I57" s="258">
        <f>I58+I67+I94</f>
        <v>0</v>
      </c>
      <c r="K57" s="230"/>
    </row>
    <row r="58" spans="1:15" s="233" customFormat="1">
      <c r="A58" s="225"/>
      <c r="B58" s="245"/>
      <c r="C58" s="246"/>
      <c r="D58" s="247"/>
      <c r="E58" s="236" t="s">
        <v>178</v>
      </c>
      <c r="F58" s="246"/>
      <c r="G58" s="246"/>
      <c r="H58" s="246"/>
      <c r="I58" s="237">
        <f>SUM(I59:I66)</f>
        <v>0</v>
      </c>
      <c r="J58" s="231"/>
      <c r="K58" s="230"/>
    </row>
    <row r="59" spans="1:15" s="233" customFormat="1" ht="91.5" customHeight="1">
      <c r="A59" s="225">
        <v>38</v>
      </c>
      <c r="B59" s="226"/>
      <c r="C59" s="226" t="s">
        <v>107</v>
      </c>
      <c r="D59" s="227" t="s">
        <v>167</v>
      </c>
      <c r="E59" s="228" t="s">
        <v>135</v>
      </c>
      <c r="F59" s="226" t="s">
        <v>78</v>
      </c>
      <c r="G59" s="229">
        <v>1</v>
      </c>
      <c r="H59" s="230"/>
      <c r="I59" s="230">
        <f>ROUND(G59*H59,2)</f>
        <v>0</v>
      </c>
      <c r="J59" s="231">
        <v>21</v>
      </c>
      <c r="K59" s="230">
        <f t="shared" ref="K59:K66" si="19">I59+((I59/100)*J59)</f>
        <v>0</v>
      </c>
      <c r="L59" s="226"/>
      <c r="M59" s="232"/>
    </row>
    <row r="60" spans="1:15" s="233" customFormat="1" ht="62.25" customHeight="1">
      <c r="A60" s="225">
        <v>39</v>
      </c>
      <c r="B60" s="226"/>
      <c r="C60" s="226" t="s">
        <v>107</v>
      </c>
      <c r="D60" s="227" t="s">
        <v>179</v>
      </c>
      <c r="E60" s="228" t="s">
        <v>180</v>
      </c>
      <c r="F60" s="226" t="s">
        <v>78</v>
      </c>
      <c r="G60" s="229">
        <v>1</v>
      </c>
      <c r="H60" s="230"/>
      <c r="I60" s="230">
        <f t="shared" ref="I60:I66" si="20">ROUND(G60*H60,2)</f>
        <v>0</v>
      </c>
      <c r="J60" s="231">
        <v>21</v>
      </c>
      <c r="K60" s="230">
        <f t="shared" si="19"/>
        <v>0</v>
      </c>
      <c r="M60" s="232"/>
    </row>
    <row r="61" spans="1:15" s="233" customFormat="1" ht="25.5">
      <c r="A61" s="225">
        <v>40</v>
      </c>
      <c r="B61" s="226"/>
      <c r="C61" s="226" t="s">
        <v>107</v>
      </c>
      <c r="D61" s="227" t="s">
        <v>108</v>
      </c>
      <c r="E61" s="228" t="s">
        <v>122</v>
      </c>
      <c r="F61" s="226" t="s">
        <v>80</v>
      </c>
      <c r="G61" s="229">
        <v>1</v>
      </c>
      <c r="H61" s="230"/>
      <c r="I61" s="230">
        <f t="shared" si="20"/>
        <v>0</v>
      </c>
      <c r="J61" s="231">
        <v>21</v>
      </c>
      <c r="K61" s="230">
        <f t="shared" si="19"/>
        <v>0</v>
      </c>
    </row>
    <row r="62" spans="1:15" s="233" customFormat="1" ht="25.5">
      <c r="A62" s="225">
        <v>41</v>
      </c>
      <c r="B62" s="226"/>
      <c r="C62" s="232" t="s">
        <v>107</v>
      </c>
      <c r="D62" s="232" t="s">
        <v>181</v>
      </c>
      <c r="E62" s="232" t="s">
        <v>182</v>
      </c>
      <c r="F62" s="226" t="s">
        <v>78</v>
      </c>
      <c r="G62" s="229">
        <v>1</v>
      </c>
      <c r="H62" s="230"/>
      <c r="I62" s="230">
        <f t="shared" si="20"/>
        <v>0</v>
      </c>
      <c r="J62" s="231">
        <v>21</v>
      </c>
      <c r="K62" s="230">
        <f t="shared" si="19"/>
        <v>0</v>
      </c>
      <c r="L62" s="232"/>
    </row>
    <row r="63" spans="1:15" s="233" customFormat="1" ht="51">
      <c r="A63" s="225">
        <v>42</v>
      </c>
      <c r="B63" s="226"/>
      <c r="C63" s="226" t="s">
        <v>107</v>
      </c>
      <c r="D63" s="232" t="s">
        <v>121</v>
      </c>
      <c r="E63" s="228" t="s">
        <v>127</v>
      </c>
      <c r="F63" s="226" t="s">
        <v>78</v>
      </c>
      <c r="G63" s="229">
        <v>1</v>
      </c>
      <c r="H63" s="230"/>
      <c r="I63" s="230">
        <f t="shared" si="20"/>
        <v>0</v>
      </c>
      <c r="J63" s="231">
        <v>21</v>
      </c>
      <c r="K63" s="230">
        <f t="shared" si="19"/>
        <v>0</v>
      </c>
      <c r="M63" s="232"/>
      <c r="N63" s="232"/>
      <c r="O63" s="232"/>
    </row>
    <row r="64" spans="1:15" s="233" customFormat="1" ht="25.5">
      <c r="A64" s="225">
        <v>43</v>
      </c>
      <c r="B64" s="226"/>
      <c r="C64" s="226" t="s">
        <v>107</v>
      </c>
      <c r="D64" s="232" t="s">
        <v>118</v>
      </c>
      <c r="E64" s="228" t="s">
        <v>126</v>
      </c>
      <c r="F64" s="226" t="s">
        <v>78</v>
      </c>
      <c r="G64" s="229">
        <v>1</v>
      </c>
      <c r="H64" s="230"/>
      <c r="I64" s="230">
        <f t="shared" si="20"/>
        <v>0</v>
      </c>
      <c r="J64" s="231">
        <v>21</v>
      </c>
      <c r="K64" s="230">
        <f t="shared" si="19"/>
        <v>0</v>
      </c>
      <c r="M64" s="232"/>
      <c r="N64" s="232"/>
      <c r="O64" s="232"/>
    </row>
    <row r="65" spans="1:16" s="233" customFormat="1" ht="25.5">
      <c r="A65" s="225">
        <v>44</v>
      </c>
      <c r="B65" s="226"/>
      <c r="C65" s="226" t="s">
        <v>107</v>
      </c>
      <c r="D65" s="232" t="s">
        <v>125</v>
      </c>
      <c r="E65" s="228" t="s">
        <v>124</v>
      </c>
      <c r="F65" s="226" t="s">
        <v>78</v>
      </c>
      <c r="G65" s="229">
        <v>1</v>
      </c>
      <c r="H65" s="230"/>
      <c r="I65" s="230">
        <f t="shared" si="20"/>
        <v>0</v>
      </c>
      <c r="J65" s="231">
        <v>21</v>
      </c>
      <c r="K65" s="230">
        <f t="shared" si="19"/>
        <v>0</v>
      </c>
      <c r="M65" s="232"/>
      <c r="N65" s="232"/>
      <c r="O65" s="232"/>
    </row>
    <row r="66" spans="1:16" s="233" customFormat="1" ht="63.75">
      <c r="A66" s="225">
        <v>45</v>
      </c>
      <c r="B66" s="226"/>
      <c r="C66" s="226" t="s">
        <v>107</v>
      </c>
      <c r="D66" s="227" t="s">
        <v>183</v>
      </c>
      <c r="E66" s="228" t="s">
        <v>184</v>
      </c>
      <c r="F66" s="226" t="s">
        <v>78</v>
      </c>
      <c r="G66" s="229">
        <v>1</v>
      </c>
      <c r="H66" s="230"/>
      <c r="I66" s="240">
        <f t="shared" si="20"/>
        <v>0</v>
      </c>
      <c r="J66" s="231">
        <v>21</v>
      </c>
      <c r="K66" s="230">
        <f t="shared" si="19"/>
        <v>0</v>
      </c>
    </row>
    <row r="67" spans="1:16" s="233" customFormat="1">
      <c r="A67" s="225"/>
      <c r="B67" s="226"/>
      <c r="C67" s="245"/>
      <c r="D67" s="246"/>
      <c r="E67" s="236" t="s">
        <v>185</v>
      </c>
      <c r="F67" s="247"/>
      <c r="G67" s="246"/>
      <c r="H67" s="246"/>
      <c r="I67" s="237">
        <f>SUM(I68:I93)</f>
        <v>0</v>
      </c>
      <c r="J67" s="231"/>
      <c r="K67" s="230"/>
    </row>
    <row r="68" spans="1:16" s="233" customFormat="1" ht="102">
      <c r="A68" s="225">
        <v>46</v>
      </c>
      <c r="B68" s="226"/>
      <c r="C68" s="226" t="s">
        <v>107</v>
      </c>
      <c r="D68" s="227" t="s">
        <v>186</v>
      </c>
      <c r="E68" s="228" t="s">
        <v>187</v>
      </c>
      <c r="F68" s="226" t="s">
        <v>78</v>
      </c>
      <c r="G68" s="229">
        <v>15</v>
      </c>
      <c r="H68" s="230"/>
      <c r="I68" s="240">
        <f>ROUND(G68*H68,2)</f>
        <v>0</v>
      </c>
      <c r="J68" s="231">
        <v>21</v>
      </c>
      <c r="K68" s="230">
        <f t="shared" ref="K68:K93" si="21">I68+((I68/100)*J68)</f>
        <v>0</v>
      </c>
      <c r="M68" s="259"/>
      <c r="N68" s="235"/>
      <c r="O68" s="235"/>
    </row>
    <row r="69" spans="1:16" s="233" customFormat="1" ht="114.75">
      <c r="A69" s="225">
        <v>47</v>
      </c>
      <c r="B69" s="226"/>
      <c r="C69" s="226" t="s">
        <v>107</v>
      </c>
      <c r="D69" s="227" t="s">
        <v>188</v>
      </c>
      <c r="E69" s="228" t="s">
        <v>189</v>
      </c>
      <c r="F69" s="226" t="s">
        <v>78</v>
      </c>
      <c r="G69" s="229">
        <f>G68</f>
        <v>15</v>
      </c>
      <c r="H69" s="230"/>
      <c r="I69" s="240">
        <f t="shared" ref="I69:I93" si="22">ROUND(G69*H69,2)</f>
        <v>0</v>
      </c>
      <c r="J69" s="231">
        <v>21</v>
      </c>
      <c r="K69" s="230">
        <f t="shared" si="21"/>
        <v>0</v>
      </c>
      <c r="M69" s="259"/>
      <c r="N69" s="235"/>
      <c r="O69" s="235"/>
    </row>
    <row r="70" spans="1:16" s="233" customFormat="1" ht="38.25">
      <c r="A70" s="225">
        <v>48</v>
      </c>
      <c r="B70" s="226"/>
      <c r="C70" s="226" t="s">
        <v>107</v>
      </c>
      <c r="D70" s="227" t="s">
        <v>190</v>
      </c>
      <c r="E70" s="228" t="s">
        <v>191</v>
      </c>
      <c r="F70" s="226" t="s">
        <v>78</v>
      </c>
      <c r="G70" s="229">
        <v>4</v>
      </c>
      <c r="H70" s="230"/>
      <c r="I70" s="240">
        <f t="shared" si="22"/>
        <v>0</v>
      </c>
      <c r="J70" s="231">
        <v>21</v>
      </c>
      <c r="K70" s="230">
        <f t="shared" si="21"/>
        <v>0</v>
      </c>
      <c r="M70" s="259"/>
      <c r="N70" s="235"/>
      <c r="O70" s="235"/>
    </row>
    <row r="71" spans="1:16" s="233" customFormat="1" ht="38.25">
      <c r="A71" s="225">
        <v>49</v>
      </c>
      <c r="B71" s="226"/>
      <c r="C71" s="226" t="s">
        <v>107</v>
      </c>
      <c r="D71" s="227" t="s">
        <v>192</v>
      </c>
      <c r="E71" s="228" t="s">
        <v>193</v>
      </c>
      <c r="F71" s="226" t="s">
        <v>78</v>
      </c>
      <c r="G71" s="229">
        <v>1</v>
      </c>
      <c r="H71" s="230"/>
      <c r="I71" s="240">
        <f t="shared" si="22"/>
        <v>0</v>
      </c>
      <c r="J71" s="231">
        <v>21</v>
      </c>
      <c r="K71" s="230">
        <f t="shared" si="21"/>
        <v>0</v>
      </c>
      <c r="M71" s="259"/>
      <c r="N71" s="235"/>
      <c r="O71" s="235"/>
    </row>
    <row r="72" spans="1:16" s="233" customFormat="1" ht="76.5">
      <c r="A72" s="225">
        <v>50</v>
      </c>
      <c r="B72" s="226"/>
      <c r="C72" s="226" t="s">
        <v>107</v>
      </c>
      <c r="D72" s="227" t="s">
        <v>194</v>
      </c>
      <c r="E72" s="228" t="s">
        <v>195</v>
      </c>
      <c r="F72" s="226" t="s">
        <v>78</v>
      </c>
      <c r="G72" s="229">
        <v>1</v>
      </c>
      <c r="H72" s="230"/>
      <c r="I72" s="240">
        <f t="shared" si="22"/>
        <v>0</v>
      </c>
      <c r="J72" s="231">
        <v>21</v>
      </c>
      <c r="K72" s="230">
        <f t="shared" si="21"/>
        <v>0</v>
      </c>
      <c r="M72" s="259"/>
      <c r="N72" s="235"/>
      <c r="O72" s="235"/>
    </row>
    <row r="73" spans="1:16" s="233" customFormat="1" ht="76.5">
      <c r="A73" s="225">
        <v>51</v>
      </c>
      <c r="B73" s="226"/>
      <c r="C73" s="226" t="s">
        <v>107</v>
      </c>
      <c r="D73" s="227" t="s">
        <v>196</v>
      </c>
      <c r="E73" s="228" t="s">
        <v>197</v>
      </c>
      <c r="F73" s="226" t="s">
        <v>78</v>
      </c>
      <c r="G73" s="229">
        <f>G68</f>
        <v>15</v>
      </c>
      <c r="H73" s="230"/>
      <c r="I73" s="240">
        <f t="shared" si="22"/>
        <v>0</v>
      </c>
      <c r="J73" s="231">
        <v>21</v>
      </c>
      <c r="K73" s="230">
        <f t="shared" si="21"/>
        <v>0</v>
      </c>
      <c r="M73" s="259"/>
      <c r="N73" s="235"/>
      <c r="O73" s="235"/>
    </row>
    <row r="74" spans="1:16" s="233" customFormat="1" ht="76.5">
      <c r="A74" s="225">
        <v>52</v>
      </c>
      <c r="B74" s="226"/>
      <c r="C74" s="226" t="s">
        <v>107</v>
      </c>
      <c r="D74" s="227" t="s">
        <v>198</v>
      </c>
      <c r="E74" s="228" t="s">
        <v>199</v>
      </c>
      <c r="F74" s="226" t="s">
        <v>78</v>
      </c>
      <c r="G74" s="229">
        <f>G68+1</f>
        <v>16</v>
      </c>
      <c r="H74" s="230"/>
      <c r="I74" s="240">
        <f t="shared" si="22"/>
        <v>0</v>
      </c>
      <c r="J74" s="231">
        <v>21</v>
      </c>
      <c r="K74" s="230">
        <f t="shared" si="21"/>
        <v>0</v>
      </c>
      <c r="M74" s="259"/>
      <c r="N74" s="235"/>
      <c r="O74" s="235"/>
    </row>
    <row r="75" spans="1:16" s="233" customFormat="1" ht="51">
      <c r="A75" s="225">
        <v>53</v>
      </c>
      <c r="B75" s="226"/>
      <c r="C75" s="226" t="s">
        <v>107</v>
      </c>
      <c r="D75" s="227" t="s">
        <v>200</v>
      </c>
      <c r="E75" s="228" t="s">
        <v>201</v>
      </c>
      <c r="F75" s="226" t="s">
        <v>78</v>
      </c>
      <c r="G75" s="229">
        <f>G68</f>
        <v>15</v>
      </c>
      <c r="H75" s="230"/>
      <c r="I75" s="240">
        <f t="shared" si="22"/>
        <v>0</v>
      </c>
      <c r="J75" s="231">
        <v>21</v>
      </c>
      <c r="K75" s="230">
        <f t="shared" si="21"/>
        <v>0</v>
      </c>
      <c r="M75" s="259"/>
      <c r="N75" s="235"/>
      <c r="O75" s="235"/>
    </row>
    <row r="76" spans="1:16" s="233" customFormat="1" ht="38.25">
      <c r="A76" s="225">
        <v>54</v>
      </c>
      <c r="B76" s="226"/>
      <c r="C76" s="226" t="s">
        <v>107</v>
      </c>
      <c r="D76" s="227" t="s">
        <v>202</v>
      </c>
      <c r="E76" s="228" t="s">
        <v>203</v>
      </c>
      <c r="F76" s="226" t="s">
        <v>78</v>
      </c>
      <c r="G76" s="229">
        <v>1</v>
      </c>
      <c r="H76" s="230"/>
      <c r="I76" s="240">
        <f t="shared" si="22"/>
        <v>0</v>
      </c>
      <c r="J76" s="231">
        <v>21</v>
      </c>
      <c r="K76" s="230">
        <f t="shared" si="21"/>
        <v>0</v>
      </c>
      <c r="M76" s="259"/>
      <c r="N76" s="235"/>
      <c r="O76" s="235"/>
    </row>
    <row r="77" spans="1:16" s="233" customFormat="1" ht="102">
      <c r="A77" s="225">
        <v>55</v>
      </c>
      <c r="B77" s="226"/>
      <c r="C77" s="226" t="s">
        <v>107</v>
      </c>
      <c r="D77" s="227" t="s">
        <v>86</v>
      </c>
      <c r="E77" s="228" t="s">
        <v>405</v>
      </c>
      <c r="F77" s="226" t="s">
        <v>78</v>
      </c>
      <c r="G77" s="229">
        <v>1</v>
      </c>
      <c r="H77" s="230"/>
      <c r="I77" s="240">
        <f t="shared" si="22"/>
        <v>0</v>
      </c>
      <c r="J77" s="231">
        <v>21</v>
      </c>
      <c r="K77" s="230">
        <f t="shared" si="21"/>
        <v>0</v>
      </c>
      <c r="L77" s="248"/>
      <c r="M77" s="248"/>
      <c r="N77" s="248"/>
      <c r="O77" s="248"/>
      <c r="P77" s="232" t="s">
        <v>409</v>
      </c>
    </row>
    <row r="78" spans="1:16" s="233" customFormat="1" ht="38.25">
      <c r="A78" s="225">
        <v>56</v>
      </c>
      <c r="B78" s="226"/>
      <c r="C78" s="226" t="s">
        <v>107</v>
      </c>
      <c r="D78" s="232" t="s">
        <v>204</v>
      </c>
      <c r="E78" s="228" t="s">
        <v>205</v>
      </c>
      <c r="F78" s="226" t="s">
        <v>78</v>
      </c>
      <c r="G78" s="229">
        <f>G68+1</f>
        <v>16</v>
      </c>
      <c r="H78" s="230"/>
      <c r="I78" s="240">
        <f t="shared" si="22"/>
        <v>0</v>
      </c>
      <c r="J78" s="231">
        <v>21</v>
      </c>
      <c r="K78" s="230">
        <f t="shared" si="21"/>
        <v>0</v>
      </c>
    </row>
    <row r="79" spans="1:16" s="233" customFormat="1" ht="76.5">
      <c r="A79" s="225">
        <v>57</v>
      </c>
      <c r="B79" s="226"/>
      <c r="C79" s="226" t="s">
        <v>107</v>
      </c>
      <c r="D79" s="227" t="s">
        <v>87</v>
      </c>
      <c r="E79" s="228" t="s">
        <v>123</v>
      </c>
      <c r="F79" s="226" t="s">
        <v>78</v>
      </c>
      <c r="G79" s="229">
        <v>2</v>
      </c>
      <c r="H79" s="230"/>
      <c r="I79" s="240">
        <f t="shared" si="22"/>
        <v>0</v>
      </c>
      <c r="J79" s="231">
        <v>21</v>
      </c>
      <c r="K79" s="230">
        <f t="shared" si="21"/>
        <v>0</v>
      </c>
    </row>
    <row r="80" spans="1:16" s="233" customFormat="1" ht="25.5">
      <c r="A80" s="225">
        <v>58</v>
      </c>
      <c r="B80" s="226"/>
      <c r="C80" s="226" t="s">
        <v>107</v>
      </c>
      <c r="D80" s="249" t="s">
        <v>119</v>
      </c>
      <c r="E80" s="228" t="s">
        <v>128</v>
      </c>
      <c r="F80" s="226" t="s">
        <v>78</v>
      </c>
      <c r="G80" s="229">
        <v>1</v>
      </c>
      <c r="H80" s="230"/>
      <c r="I80" s="240">
        <f>ROUND(G80*H80,2)</f>
        <v>0</v>
      </c>
      <c r="J80" s="231">
        <v>21</v>
      </c>
      <c r="K80" s="230">
        <f t="shared" si="21"/>
        <v>0</v>
      </c>
      <c r="M80" s="232"/>
    </row>
    <row r="81" spans="1:16" s="233" customFormat="1" ht="25.5">
      <c r="A81" s="225">
        <v>59</v>
      </c>
      <c r="B81" s="226"/>
      <c r="C81" s="226" t="s">
        <v>107</v>
      </c>
      <c r="D81" s="249" t="s">
        <v>206</v>
      </c>
      <c r="E81" s="228" t="s">
        <v>207</v>
      </c>
      <c r="F81" s="226" t="s">
        <v>78</v>
      </c>
      <c r="G81" s="229">
        <v>1</v>
      </c>
      <c r="H81" s="230"/>
      <c r="I81" s="240">
        <f>ROUND(G81*H81,2)</f>
        <v>0</v>
      </c>
      <c r="J81" s="231">
        <v>21</v>
      </c>
      <c r="K81" s="230">
        <f t="shared" si="21"/>
        <v>0</v>
      </c>
      <c r="M81" s="232"/>
    </row>
    <row r="82" spans="1:16" s="233" customFormat="1" ht="38.25">
      <c r="A82" s="225">
        <v>60</v>
      </c>
      <c r="B82" s="226"/>
      <c r="C82" s="226" t="s">
        <v>107</v>
      </c>
      <c r="D82" s="249" t="s">
        <v>120</v>
      </c>
      <c r="E82" s="228" t="s">
        <v>129</v>
      </c>
      <c r="F82" s="226" t="s">
        <v>78</v>
      </c>
      <c r="G82" s="229">
        <v>1</v>
      </c>
      <c r="H82" s="230"/>
      <c r="I82" s="240">
        <f>ROUND(G82*H82,2)</f>
        <v>0</v>
      </c>
      <c r="J82" s="231">
        <v>21</v>
      </c>
      <c r="K82" s="230">
        <f t="shared" si="21"/>
        <v>0</v>
      </c>
      <c r="M82" s="232"/>
    </row>
    <row r="83" spans="1:16" s="233" customFormat="1" ht="51">
      <c r="A83" s="225">
        <v>61</v>
      </c>
      <c r="B83" s="226"/>
      <c r="C83" s="226" t="s">
        <v>107</v>
      </c>
      <c r="D83" s="227" t="s">
        <v>208</v>
      </c>
      <c r="E83" s="228" t="s">
        <v>209</v>
      </c>
      <c r="F83" s="226" t="s">
        <v>78</v>
      </c>
      <c r="G83" s="229">
        <v>1</v>
      </c>
      <c r="H83" s="230"/>
      <c r="I83" s="240">
        <f t="shared" si="22"/>
        <v>0</v>
      </c>
      <c r="J83" s="231">
        <v>21</v>
      </c>
      <c r="K83" s="230">
        <f t="shared" si="21"/>
        <v>0</v>
      </c>
      <c r="M83" s="248"/>
    </row>
    <row r="84" spans="1:16" s="233" customFormat="1" ht="87" customHeight="1">
      <c r="A84" s="225">
        <v>62</v>
      </c>
      <c r="B84" s="226"/>
      <c r="C84" s="226" t="s">
        <v>107</v>
      </c>
      <c r="D84" s="238" t="s">
        <v>88</v>
      </c>
      <c r="E84" s="232" t="s">
        <v>210</v>
      </c>
      <c r="F84" s="226" t="s">
        <v>78</v>
      </c>
      <c r="G84" s="229">
        <f>G68</f>
        <v>15</v>
      </c>
      <c r="H84" s="230"/>
      <c r="I84" s="230">
        <f t="shared" si="22"/>
        <v>0</v>
      </c>
      <c r="J84" s="231">
        <v>21</v>
      </c>
      <c r="K84" s="230">
        <f t="shared" si="21"/>
        <v>0</v>
      </c>
      <c r="L84" s="241"/>
      <c r="M84" s="232"/>
      <c r="N84" s="232"/>
      <c r="O84" s="232"/>
      <c r="P84" s="232" t="s">
        <v>409</v>
      </c>
    </row>
    <row r="85" spans="1:16" s="233" customFormat="1" ht="38.25">
      <c r="A85" s="225">
        <v>63</v>
      </c>
      <c r="B85" s="226"/>
      <c r="C85" s="226" t="s">
        <v>107</v>
      </c>
      <c r="D85" s="238" t="s">
        <v>211</v>
      </c>
      <c r="E85" s="232" t="s">
        <v>212</v>
      </c>
      <c r="F85" s="226" t="s">
        <v>78</v>
      </c>
      <c r="G85" s="229">
        <f>G84</f>
        <v>15</v>
      </c>
      <c r="H85" s="230"/>
      <c r="I85" s="230">
        <f t="shared" si="22"/>
        <v>0</v>
      </c>
      <c r="J85" s="231">
        <v>21</v>
      </c>
      <c r="K85" s="230">
        <f t="shared" si="21"/>
        <v>0</v>
      </c>
      <c r="M85" s="232"/>
      <c r="N85" s="232"/>
      <c r="O85" s="232"/>
    </row>
    <row r="86" spans="1:16" s="233" customFormat="1" ht="76.5">
      <c r="A86" s="225">
        <v>64</v>
      </c>
      <c r="B86" s="226"/>
      <c r="C86" s="226" t="s">
        <v>107</v>
      </c>
      <c r="D86" s="227" t="s">
        <v>87</v>
      </c>
      <c r="E86" s="228" t="s">
        <v>123</v>
      </c>
      <c r="F86" s="226" t="s">
        <v>78</v>
      </c>
      <c r="G86" s="229">
        <f>G84</f>
        <v>15</v>
      </c>
      <c r="H86" s="230"/>
      <c r="I86" s="240">
        <f t="shared" si="22"/>
        <v>0</v>
      </c>
      <c r="J86" s="231">
        <v>21</v>
      </c>
      <c r="K86" s="230">
        <f t="shared" si="21"/>
        <v>0</v>
      </c>
      <c r="M86" s="234"/>
      <c r="N86" s="234"/>
      <c r="O86" s="234"/>
    </row>
    <row r="87" spans="1:16" s="233" customFormat="1" ht="25.5">
      <c r="A87" s="225">
        <v>65</v>
      </c>
      <c r="B87" s="226"/>
      <c r="C87" s="226" t="s">
        <v>107</v>
      </c>
      <c r="D87" s="249" t="s">
        <v>119</v>
      </c>
      <c r="E87" s="228" t="s">
        <v>213</v>
      </c>
      <c r="F87" s="226" t="s">
        <v>78</v>
      </c>
      <c r="G87" s="229">
        <f>G84</f>
        <v>15</v>
      </c>
      <c r="H87" s="230"/>
      <c r="I87" s="240">
        <f t="shared" si="22"/>
        <v>0</v>
      </c>
      <c r="J87" s="231">
        <v>21</v>
      </c>
      <c r="K87" s="230">
        <f t="shared" si="21"/>
        <v>0</v>
      </c>
      <c r="M87" s="234"/>
      <c r="N87" s="234"/>
      <c r="O87" s="234"/>
    </row>
    <row r="88" spans="1:16" s="233" customFormat="1" ht="51">
      <c r="A88" s="225">
        <v>66</v>
      </c>
      <c r="B88" s="226"/>
      <c r="C88" s="226" t="s">
        <v>107</v>
      </c>
      <c r="D88" s="227" t="s">
        <v>214</v>
      </c>
      <c r="E88" s="228" t="s">
        <v>209</v>
      </c>
      <c r="F88" s="226" t="s">
        <v>78</v>
      </c>
      <c r="G88" s="229">
        <f>G84</f>
        <v>15</v>
      </c>
      <c r="H88" s="230"/>
      <c r="I88" s="240">
        <f t="shared" si="22"/>
        <v>0</v>
      </c>
      <c r="J88" s="231">
        <v>21</v>
      </c>
      <c r="K88" s="230">
        <f t="shared" si="21"/>
        <v>0</v>
      </c>
      <c r="M88" s="259"/>
      <c r="N88" s="235"/>
      <c r="O88" s="235"/>
    </row>
    <row r="89" spans="1:16" s="233" customFormat="1" ht="51">
      <c r="A89" s="225">
        <v>67</v>
      </c>
      <c r="B89" s="226"/>
      <c r="C89" s="226" t="s">
        <v>107</v>
      </c>
      <c r="D89" s="227" t="s">
        <v>145</v>
      </c>
      <c r="E89" s="228" t="s">
        <v>156</v>
      </c>
      <c r="F89" s="226" t="s">
        <v>78</v>
      </c>
      <c r="G89" s="229">
        <v>1</v>
      </c>
      <c r="H89" s="230"/>
      <c r="I89" s="240">
        <f t="shared" si="22"/>
        <v>0</v>
      </c>
      <c r="J89" s="231">
        <v>21</v>
      </c>
      <c r="K89" s="230">
        <f t="shared" si="21"/>
        <v>0</v>
      </c>
      <c r="M89" s="249"/>
      <c r="N89" s="249"/>
      <c r="O89" s="249"/>
    </row>
    <row r="90" spans="1:16" s="233" customFormat="1" ht="25.5">
      <c r="A90" s="225">
        <v>68</v>
      </c>
      <c r="B90" s="226"/>
      <c r="C90" s="226" t="s">
        <v>107</v>
      </c>
      <c r="D90" s="227" t="s">
        <v>215</v>
      </c>
      <c r="E90" s="228" t="s">
        <v>216</v>
      </c>
      <c r="F90" s="226" t="s">
        <v>78</v>
      </c>
      <c r="G90" s="229">
        <v>1</v>
      </c>
      <c r="H90" s="230"/>
      <c r="I90" s="240">
        <f t="shared" si="22"/>
        <v>0</v>
      </c>
      <c r="J90" s="231">
        <v>21</v>
      </c>
      <c r="K90" s="230">
        <f t="shared" si="21"/>
        <v>0</v>
      </c>
    </row>
    <row r="91" spans="1:16" s="233" customFormat="1" ht="63.75">
      <c r="A91" s="225">
        <v>69</v>
      </c>
      <c r="B91" s="226"/>
      <c r="C91" s="226" t="s">
        <v>107</v>
      </c>
      <c r="D91" s="227" t="s">
        <v>217</v>
      </c>
      <c r="E91" s="228" t="s">
        <v>218</v>
      </c>
      <c r="F91" s="226" t="s">
        <v>78</v>
      </c>
      <c r="G91" s="229">
        <v>1</v>
      </c>
      <c r="H91" s="230"/>
      <c r="I91" s="240">
        <f t="shared" si="22"/>
        <v>0</v>
      </c>
      <c r="J91" s="231">
        <v>21</v>
      </c>
      <c r="K91" s="230">
        <f t="shared" si="21"/>
        <v>0</v>
      </c>
      <c r="L91" s="248"/>
    </row>
    <row r="92" spans="1:16" s="233" customFormat="1" ht="39" customHeight="1">
      <c r="A92" s="225">
        <v>70</v>
      </c>
      <c r="B92" s="226"/>
      <c r="C92" s="226" t="s">
        <v>107</v>
      </c>
      <c r="D92" s="227" t="s">
        <v>219</v>
      </c>
      <c r="E92" s="228" t="s">
        <v>220</v>
      </c>
      <c r="F92" s="226" t="s">
        <v>78</v>
      </c>
      <c r="G92" s="229">
        <v>2</v>
      </c>
      <c r="H92" s="230"/>
      <c r="I92" s="240">
        <f t="shared" si="22"/>
        <v>0</v>
      </c>
      <c r="J92" s="231">
        <v>21</v>
      </c>
      <c r="K92" s="230">
        <f t="shared" si="21"/>
        <v>0</v>
      </c>
      <c r="L92" s="241"/>
      <c r="M92" s="235"/>
      <c r="N92" s="235"/>
      <c r="O92" s="235"/>
    </row>
    <row r="93" spans="1:16" s="233" customFormat="1" ht="51">
      <c r="A93" s="225">
        <v>71</v>
      </c>
      <c r="B93" s="226"/>
      <c r="C93" s="226" t="s">
        <v>107</v>
      </c>
      <c r="D93" s="227" t="s">
        <v>89</v>
      </c>
      <c r="E93" s="228" t="s">
        <v>221</v>
      </c>
      <c r="F93" s="226" t="s">
        <v>78</v>
      </c>
      <c r="G93" s="229">
        <v>1</v>
      </c>
      <c r="H93" s="230"/>
      <c r="I93" s="240">
        <f t="shared" si="22"/>
        <v>0</v>
      </c>
      <c r="J93" s="231">
        <v>21</v>
      </c>
      <c r="K93" s="230">
        <f t="shared" si="21"/>
        <v>0</v>
      </c>
      <c r="L93" s="241"/>
      <c r="M93" s="234"/>
      <c r="N93" s="235"/>
      <c r="O93" s="235"/>
    </row>
    <row r="94" spans="1:16" s="233" customFormat="1">
      <c r="A94" s="225"/>
      <c r="B94" s="226"/>
      <c r="C94" s="226"/>
      <c r="D94" s="227"/>
      <c r="E94" s="236" t="s">
        <v>84</v>
      </c>
      <c r="F94" s="247"/>
      <c r="G94" s="246"/>
      <c r="H94" s="246"/>
      <c r="I94" s="237">
        <f>SUM(I95:I105)</f>
        <v>0</v>
      </c>
      <c r="J94" s="231"/>
      <c r="K94" s="230"/>
    </row>
    <row r="95" spans="1:16" s="233" customFormat="1" ht="178.5">
      <c r="A95" s="225">
        <v>72</v>
      </c>
      <c r="B95" s="226"/>
      <c r="C95" s="226" t="s">
        <v>107</v>
      </c>
      <c r="D95" s="227" t="s">
        <v>104</v>
      </c>
      <c r="E95" s="228" t="s">
        <v>222</v>
      </c>
      <c r="F95" s="226" t="s">
        <v>78</v>
      </c>
      <c r="G95" s="229">
        <v>1</v>
      </c>
      <c r="H95" s="230"/>
      <c r="I95" s="230">
        <f t="shared" ref="I95:I104" si="23">ROUND(G95*H95,2)</f>
        <v>0</v>
      </c>
      <c r="J95" s="231">
        <v>21</v>
      </c>
      <c r="K95" s="230">
        <f t="shared" ref="K95:K105" si="24">I95+((I95/100)*J95)</f>
        <v>0</v>
      </c>
      <c r="M95" s="232"/>
    </row>
    <row r="96" spans="1:16" s="233" customFormat="1" ht="140.25">
      <c r="A96" s="225">
        <v>73</v>
      </c>
      <c r="B96" s="226"/>
      <c r="C96" s="226" t="s">
        <v>107</v>
      </c>
      <c r="D96" s="227" t="s">
        <v>223</v>
      </c>
      <c r="E96" s="228" t="s">
        <v>224</v>
      </c>
      <c r="F96" s="226" t="s">
        <v>78</v>
      </c>
      <c r="G96" s="229">
        <v>1</v>
      </c>
      <c r="H96" s="229"/>
      <c r="I96" s="230">
        <f t="shared" si="23"/>
        <v>0</v>
      </c>
      <c r="J96" s="231">
        <v>21</v>
      </c>
      <c r="K96" s="230">
        <f t="shared" si="24"/>
        <v>0</v>
      </c>
      <c r="M96" s="232"/>
    </row>
    <row r="97" spans="1:15" s="233" customFormat="1" ht="140.25">
      <c r="A97" s="225">
        <v>74</v>
      </c>
      <c r="B97" s="226"/>
      <c r="C97" s="226" t="s">
        <v>107</v>
      </c>
      <c r="D97" s="227" t="s">
        <v>110</v>
      </c>
      <c r="E97" s="228" t="s">
        <v>225</v>
      </c>
      <c r="F97" s="226" t="s">
        <v>78</v>
      </c>
      <c r="G97" s="229">
        <v>14</v>
      </c>
      <c r="H97" s="229"/>
      <c r="I97" s="230">
        <f t="shared" si="23"/>
        <v>0</v>
      </c>
      <c r="J97" s="231">
        <v>21</v>
      </c>
      <c r="K97" s="230">
        <f t="shared" si="24"/>
        <v>0</v>
      </c>
      <c r="M97" s="232"/>
    </row>
    <row r="98" spans="1:15" s="233" customFormat="1" ht="25.5">
      <c r="A98" s="225">
        <v>75</v>
      </c>
      <c r="B98" s="226"/>
      <c r="C98" s="226" t="s">
        <v>107</v>
      </c>
      <c r="D98" s="227" t="s">
        <v>112</v>
      </c>
      <c r="E98" s="228" t="s">
        <v>116</v>
      </c>
      <c r="F98" s="226" t="s">
        <v>78</v>
      </c>
      <c r="G98" s="229">
        <v>30</v>
      </c>
      <c r="H98" s="230"/>
      <c r="I98" s="230">
        <f t="shared" si="23"/>
        <v>0</v>
      </c>
      <c r="J98" s="231">
        <v>21</v>
      </c>
      <c r="K98" s="230">
        <f t="shared" si="24"/>
        <v>0</v>
      </c>
    </row>
    <row r="99" spans="1:15" s="233" customFormat="1" ht="89.25">
      <c r="A99" s="225">
        <v>76</v>
      </c>
      <c r="B99" s="226"/>
      <c r="C99" s="226" t="s">
        <v>107</v>
      </c>
      <c r="D99" s="227" t="s">
        <v>113</v>
      </c>
      <c r="E99" s="228" t="s">
        <v>226</v>
      </c>
      <c r="F99" s="226" t="s">
        <v>78</v>
      </c>
      <c r="G99" s="229">
        <v>1</v>
      </c>
      <c r="H99" s="230"/>
      <c r="I99" s="230">
        <f t="shared" si="23"/>
        <v>0</v>
      </c>
      <c r="J99" s="231">
        <v>21</v>
      </c>
      <c r="K99" s="230">
        <f t="shared" si="24"/>
        <v>0</v>
      </c>
      <c r="M99" s="232"/>
    </row>
    <row r="100" spans="1:15" s="233" customFormat="1" ht="89.25">
      <c r="A100" s="225">
        <v>77</v>
      </c>
      <c r="B100" s="226"/>
      <c r="C100" s="226" t="s">
        <v>107</v>
      </c>
      <c r="D100" s="227" t="s">
        <v>227</v>
      </c>
      <c r="E100" s="228" t="s">
        <v>228</v>
      </c>
      <c r="F100" s="226" t="s">
        <v>78</v>
      </c>
      <c r="G100" s="229">
        <v>2</v>
      </c>
      <c r="H100" s="230"/>
      <c r="I100" s="230">
        <f t="shared" si="23"/>
        <v>0</v>
      </c>
      <c r="J100" s="231">
        <v>21</v>
      </c>
      <c r="K100" s="230">
        <f t="shared" si="24"/>
        <v>0</v>
      </c>
      <c r="M100" s="232"/>
    </row>
    <row r="101" spans="1:15" s="233" customFormat="1" ht="89.25">
      <c r="A101" s="225">
        <v>78</v>
      </c>
      <c r="B101" s="226"/>
      <c r="C101" s="226" t="s">
        <v>107</v>
      </c>
      <c r="D101" s="227" t="s">
        <v>227</v>
      </c>
      <c r="E101" s="228" t="s">
        <v>229</v>
      </c>
      <c r="F101" s="226" t="s">
        <v>78</v>
      </c>
      <c r="G101" s="229">
        <v>1</v>
      </c>
      <c r="H101" s="230"/>
      <c r="I101" s="230">
        <f t="shared" si="23"/>
        <v>0</v>
      </c>
      <c r="J101" s="231">
        <v>21</v>
      </c>
      <c r="K101" s="230">
        <f t="shared" si="24"/>
        <v>0</v>
      </c>
      <c r="M101" s="232"/>
    </row>
    <row r="102" spans="1:15" s="233" customFormat="1" ht="89.25">
      <c r="A102" s="225">
        <v>79</v>
      </c>
      <c r="B102" s="226"/>
      <c r="C102" s="226" t="s">
        <v>107</v>
      </c>
      <c r="D102" s="227" t="s">
        <v>227</v>
      </c>
      <c r="E102" s="228" t="s">
        <v>230</v>
      </c>
      <c r="F102" s="226" t="s">
        <v>78</v>
      </c>
      <c r="G102" s="229">
        <v>5</v>
      </c>
      <c r="H102" s="230"/>
      <c r="I102" s="230">
        <f t="shared" si="23"/>
        <v>0</v>
      </c>
      <c r="J102" s="231">
        <v>21</v>
      </c>
      <c r="K102" s="230">
        <f t="shared" si="24"/>
        <v>0</v>
      </c>
      <c r="M102" s="232"/>
    </row>
    <row r="103" spans="1:15" s="233" customFormat="1" ht="25.5">
      <c r="A103" s="225">
        <v>80</v>
      </c>
      <c r="B103" s="226"/>
      <c r="C103" s="226" t="s">
        <v>107</v>
      </c>
      <c r="D103" s="227" t="s">
        <v>231</v>
      </c>
      <c r="E103" s="228" t="s">
        <v>232</v>
      </c>
      <c r="F103" s="226" t="s">
        <v>78</v>
      </c>
      <c r="G103" s="229">
        <v>6</v>
      </c>
      <c r="H103" s="230"/>
      <c r="I103" s="230">
        <f t="shared" si="23"/>
        <v>0</v>
      </c>
      <c r="J103" s="231">
        <v>21</v>
      </c>
      <c r="K103" s="230">
        <f t="shared" si="24"/>
        <v>0</v>
      </c>
      <c r="M103" s="232"/>
    </row>
    <row r="104" spans="1:15" s="233" customFormat="1" ht="76.5">
      <c r="A104" s="225">
        <v>81</v>
      </c>
      <c r="B104" s="226"/>
      <c r="C104" s="226" t="s">
        <v>107</v>
      </c>
      <c r="D104" s="227" t="s">
        <v>91</v>
      </c>
      <c r="E104" s="228" t="s">
        <v>175</v>
      </c>
      <c r="F104" s="226" t="s">
        <v>78</v>
      </c>
      <c r="G104" s="229">
        <v>1</v>
      </c>
      <c r="H104" s="230"/>
      <c r="I104" s="230">
        <f t="shared" si="23"/>
        <v>0</v>
      </c>
      <c r="J104" s="231">
        <v>21</v>
      </c>
      <c r="K104" s="230">
        <f t="shared" si="24"/>
        <v>0</v>
      </c>
      <c r="M104" s="232"/>
    </row>
    <row r="105" spans="1:15" s="233" customFormat="1" ht="76.5">
      <c r="A105" s="225">
        <v>82</v>
      </c>
      <c r="B105" s="226"/>
      <c r="C105" s="226" t="s">
        <v>107</v>
      </c>
      <c r="D105" s="227" t="s">
        <v>106</v>
      </c>
      <c r="E105" s="228" t="s">
        <v>407</v>
      </c>
      <c r="F105" s="226" t="s">
        <v>78</v>
      </c>
      <c r="G105" s="229">
        <v>15</v>
      </c>
      <c r="H105" s="230"/>
      <c r="I105" s="230">
        <f>ROUND(G105*H105,2)</f>
        <v>0</v>
      </c>
      <c r="J105" s="231">
        <v>21</v>
      </c>
      <c r="K105" s="230">
        <f t="shared" si="24"/>
        <v>0</v>
      </c>
      <c r="M105" s="232"/>
    </row>
    <row r="106" spans="1:15" s="255" customFormat="1">
      <c r="A106" s="225"/>
      <c r="B106" s="254"/>
      <c r="D106" s="256" t="s">
        <v>92</v>
      </c>
      <c r="E106" s="257" t="s">
        <v>233</v>
      </c>
      <c r="I106" s="258">
        <f>I107+I116+I142+I147</f>
        <v>0</v>
      </c>
      <c r="K106" s="230"/>
    </row>
    <row r="107" spans="1:15" s="233" customFormat="1">
      <c r="A107" s="225"/>
      <c r="B107" s="245"/>
      <c r="C107" s="246"/>
      <c r="D107" s="247"/>
      <c r="E107" s="236" t="s">
        <v>166</v>
      </c>
      <c r="F107" s="246"/>
      <c r="G107" s="246"/>
      <c r="H107" s="246"/>
      <c r="I107" s="237">
        <f>SUM(I108:I115)</f>
        <v>0</v>
      </c>
      <c r="J107" s="231"/>
      <c r="K107" s="230"/>
    </row>
    <row r="108" spans="1:15" s="233" customFormat="1" ht="91.5" customHeight="1">
      <c r="A108" s="225">
        <v>83</v>
      </c>
      <c r="B108" s="226"/>
      <c r="C108" s="226" t="s">
        <v>107</v>
      </c>
      <c r="D108" s="227" t="s">
        <v>167</v>
      </c>
      <c r="E108" s="228" t="s">
        <v>135</v>
      </c>
      <c r="F108" s="226" t="s">
        <v>78</v>
      </c>
      <c r="G108" s="229">
        <v>1</v>
      </c>
      <c r="H108" s="230"/>
      <c r="I108" s="230">
        <f>ROUND(G108*H108,2)</f>
        <v>0</v>
      </c>
      <c r="J108" s="231">
        <v>21</v>
      </c>
      <c r="K108" s="230">
        <f t="shared" ref="K108:K115" si="25">I108+((I108/100)*J108)</f>
        <v>0</v>
      </c>
      <c r="L108" s="226"/>
      <c r="M108" s="232"/>
    </row>
    <row r="109" spans="1:15" s="233" customFormat="1" ht="51">
      <c r="A109" s="225">
        <v>84</v>
      </c>
      <c r="B109" s="226"/>
      <c r="C109" s="226" t="s">
        <v>107</v>
      </c>
      <c r="D109" s="227" t="s">
        <v>114</v>
      </c>
      <c r="E109" s="228" t="s">
        <v>168</v>
      </c>
      <c r="F109" s="226" t="s">
        <v>78</v>
      </c>
      <c r="G109" s="229">
        <v>1</v>
      </c>
      <c r="H109" s="230"/>
      <c r="I109" s="230">
        <f>ROUND(G109*H109,2)</f>
        <v>0</v>
      </c>
      <c r="J109" s="231">
        <v>21</v>
      </c>
      <c r="K109" s="230">
        <f t="shared" si="25"/>
        <v>0</v>
      </c>
      <c r="L109" s="226"/>
      <c r="M109" s="234"/>
      <c r="N109" s="235"/>
      <c r="O109" s="235"/>
    </row>
    <row r="110" spans="1:15" s="233" customFormat="1" ht="25.5">
      <c r="A110" s="225">
        <v>85</v>
      </c>
      <c r="B110" s="226"/>
      <c r="C110" s="226" t="s">
        <v>107</v>
      </c>
      <c r="D110" s="227" t="s">
        <v>108</v>
      </c>
      <c r="E110" s="228" t="s">
        <v>122</v>
      </c>
      <c r="F110" s="226" t="s">
        <v>80</v>
      </c>
      <c r="G110" s="229">
        <v>1</v>
      </c>
      <c r="H110" s="230"/>
      <c r="I110" s="230">
        <f t="shared" ref="I110:I115" si="26">ROUND(G110*H110,2)</f>
        <v>0</v>
      </c>
      <c r="J110" s="231">
        <v>21</v>
      </c>
      <c r="K110" s="230">
        <f t="shared" si="25"/>
        <v>0</v>
      </c>
    </row>
    <row r="111" spans="1:15" s="233" customFormat="1" ht="51">
      <c r="A111" s="225">
        <v>86</v>
      </c>
      <c r="B111" s="226"/>
      <c r="C111" s="226" t="s">
        <v>107</v>
      </c>
      <c r="D111" s="232" t="s">
        <v>121</v>
      </c>
      <c r="E111" s="228" t="s">
        <v>127</v>
      </c>
      <c r="F111" s="226" t="s">
        <v>78</v>
      </c>
      <c r="G111" s="229">
        <v>1</v>
      </c>
      <c r="H111" s="230"/>
      <c r="I111" s="230">
        <f t="shared" si="26"/>
        <v>0</v>
      </c>
      <c r="J111" s="231">
        <v>21</v>
      </c>
      <c r="K111" s="230">
        <f t="shared" si="25"/>
        <v>0</v>
      </c>
      <c r="M111" s="232"/>
      <c r="N111" s="232"/>
      <c r="O111" s="232"/>
    </row>
    <row r="112" spans="1:15" s="233" customFormat="1" ht="25.5">
      <c r="A112" s="225">
        <v>87</v>
      </c>
      <c r="B112" s="226"/>
      <c r="C112" s="226" t="s">
        <v>107</v>
      </c>
      <c r="D112" s="249" t="s">
        <v>118</v>
      </c>
      <c r="E112" s="228" t="s">
        <v>126</v>
      </c>
      <c r="F112" s="226" t="s">
        <v>78</v>
      </c>
      <c r="G112" s="229">
        <v>1</v>
      </c>
      <c r="H112" s="230"/>
      <c r="I112" s="240">
        <f t="shared" si="26"/>
        <v>0</v>
      </c>
      <c r="J112" s="231">
        <v>21</v>
      </c>
      <c r="K112" s="230">
        <f t="shared" si="25"/>
        <v>0</v>
      </c>
      <c r="M112" s="232"/>
      <c r="N112" s="232"/>
      <c r="O112" s="232"/>
    </row>
    <row r="113" spans="1:16" s="233" customFormat="1" ht="25.5">
      <c r="A113" s="225">
        <v>88</v>
      </c>
      <c r="B113" s="226"/>
      <c r="C113" s="226" t="s">
        <v>107</v>
      </c>
      <c r="D113" s="232" t="s">
        <v>125</v>
      </c>
      <c r="E113" s="228" t="s">
        <v>124</v>
      </c>
      <c r="F113" s="226" t="s">
        <v>78</v>
      </c>
      <c r="G113" s="229">
        <v>1</v>
      </c>
      <c r="H113" s="230"/>
      <c r="I113" s="230">
        <f t="shared" si="26"/>
        <v>0</v>
      </c>
      <c r="J113" s="231">
        <v>21</v>
      </c>
      <c r="K113" s="230">
        <f t="shared" si="25"/>
        <v>0</v>
      </c>
      <c r="M113" s="232"/>
      <c r="N113" s="232"/>
      <c r="O113" s="232"/>
    </row>
    <row r="114" spans="1:16" s="233" customFormat="1" ht="63.75">
      <c r="A114" s="225">
        <v>89</v>
      </c>
      <c r="B114" s="226"/>
      <c r="C114" s="226" t="s">
        <v>107</v>
      </c>
      <c r="D114" s="227" t="s">
        <v>183</v>
      </c>
      <c r="E114" s="228" t="s">
        <v>184</v>
      </c>
      <c r="F114" s="226" t="s">
        <v>78</v>
      </c>
      <c r="G114" s="229">
        <v>1</v>
      </c>
      <c r="H114" s="230"/>
      <c r="I114" s="240">
        <f t="shared" si="26"/>
        <v>0</v>
      </c>
      <c r="J114" s="231">
        <v>21</v>
      </c>
      <c r="K114" s="230">
        <f t="shared" si="25"/>
        <v>0</v>
      </c>
    </row>
    <row r="115" spans="1:16" s="233" customFormat="1" ht="63.75">
      <c r="A115" s="225">
        <v>90</v>
      </c>
      <c r="B115" s="226"/>
      <c r="C115" s="226" t="s">
        <v>107</v>
      </c>
      <c r="D115" s="227" t="s">
        <v>85</v>
      </c>
      <c r="E115" s="228" t="s">
        <v>130</v>
      </c>
      <c r="F115" s="226" t="s">
        <v>78</v>
      </c>
      <c r="G115" s="229">
        <v>1</v>
      </c>
      <c r="H115" s="230"/>
      <c r="I115" s="230">
        <f t="shared" si="26"/>
        <v>0</v>
      </c>
      <c r="J115" s="231">
        <v>21</v>
      </c>
      <c r="K115" s="230">
        <f t="shared" si="25"/>
        <v>0</v>
      </c>
    </row>
    <row r="116" spans="1:16" s="233" customFormat="1">
      <c r="A116" s="225"/>
      <c r="B116" s="226"/>
      <c r="C116" s="245"/>
      <c r="D116" s="246"/>
      <c r="E116" s="236" t="s">
        <v>185</v>
      </c>
      <c r="F116" s="247"/>
      <c r="G116" s="246"/>
      <c r="H116" s="246"/>
      <c r="I116" s="237">
        <f>SUM(I117:I141)</f>
        <v>0</v>
      </c>
      <c r="J116" s="231"/>
      <c r="K116" s="230"/>
    </row>
    <row r="117" spans="1:16" s="233" customFormat="1" ht="102">
      <c r="A117" s="225">
        <v>91</v>
      </c>
      <c r="B117" s="226"/>
      <c r="C117" s="226" t="s">
        <v>107</v>
      </c>
      <c r="D117" s="227" t="s">
        <v>186</v>
      </c>
      <c r="E117" s="228" t="s">
        <v>187</v>
      </c>
      <c r="F117" s="226" t="s">
        <v>78</v>
      </c>
      <c r="G117" s="229">
        <v>32</v>
      </c>
      <c r="H117" s="230"/>
      <c r="I117" s="240">
        <f>ROUND(G117*H117,2)</f>
        <v>0</v>
      </c>
      <c r="J117" s="231">
        <v>21</v>
      </c>
      <c r="K117" s="230">
        <f t="shared" ref="K117:K141" si="27">I117+((I117/100)*J117)</f>
        <v>0</v>
      </c>
      <c r="M117" s="248"/>
    </row>
    <row r="118" spans="1:16" s="233" customFormat="1" ht="114.75">
      <c r="A118" s="225">
        <v>92</v>
      </c>
      <c r="B118" s="226"/>
      <c r="C118" s="226" t="s">
        <v>107</v>
      </c>
      <c r="D118" s="227" t="s">
        <v>188</v>
      </c>
      <c r="E118" s="228" t="s">
        <v>189</v>
      </c>
      <c r="F118" s="226" t="s">
        <v>78</v>
      </c>
      <c r="G118" s="229">
        <f>G117</f>
        <v>32</v>
      </c>
      <c r="H118" s="230"/>
      <c r="I118" s="240">
        <f t="shared" ref="I118:I146" si="28">ROUND(G118*H118,2)</f>
        <v>0</v>
      </c>
      <c r="J118" s="231">
        <v>21</v>
      </c>
      <c r="K118" s="230">
        <f t="shared" si="27"/>
        <v>0</v>
      </c>
      <c r="M118" s="248"/>
    </row>
    <row r="119" spans="1:16" s="233" customFormat="1" ht="38.25">
      <c r="A119" s="225">
        <v>93</v>
      </c>
      <c r="B119" s="226"/>
      <c r="C119" s="226" t="s">
        <v>107</v>
      </c>
      <c r="D119" s="227" t="s">
        <v>190</v>
      </c>
      <c r="E119" s="228" t="s">
        <v>191</v>
      </c>
      <c r="F119" s="226" t="s">
        <v>78</v>
      </c>
      <c r="G119" s="229">
        <v>4</v>
      </c>
      <c r="H119" s="230"/>
      <c r="I119" s="240">
        <f t="shared" si="28"/>
        <v>0</v>
      </c>
      <c r="J119" s="231">
        <v>21</v>
      </c>
      <c r="K119" s="230">
        <f t="shared" si="27"/>
        <v>0</v>
      </c>
      <c r="M119" s="248"/>
    </row>
    <row r="120" spans="1:16" s="233" customFormat="1" ht="38.25">
      <c r="A120" s="225">
        <v>94</v>
      </c>
      <c r="B120" s="226"/>
      <c r="C120" s="226" t="s">
        <v>107</v>
      </c>
      <c r="D120" s="227" t="s">
        <v>192</v>
      </c>
      <c r="E120" s="228" t="s">
        <v>193</v>
      </c>
      <c r="F120" s="226" t="s">
        <v>78</v>
      </c>
      <c r="G120" s="229">
        <v>1</v>
      </c>
      <c r="H120" s="230"/>
      <c r="I120" s="240">
        <f t="shared" si="28"/>
        <v>0</v>
      </c>
      <c r="J120" s="231">
        <v>21</v>
      </c>
      <c r="K120" s="230">
        <f t="shared" si="27"/>
        <v>0</v>
      </c>
      <c r="M120" s="248"/>
    </row>
    <row r="121" spans="1:16" s="233" customFormat="1" ht="76.5">
      <c r="A121" s="225">
        <v>95</v>
      </c>
      <c r="B121" s="226"/>
      <c r="C121" s="226" t="s">
        <v>107</v>
      </c>
      <c r="D121" s="227" t="s">
        <v>194</v>
      </c>
      <c r="E121" s="228" t="s">
        <v>195</v>
      </c>
      <c r="F121" s="226" t="s">
        <v>78</v>
      </c>
      <c r="G121" s="229">
        <v>1</v>
      </c>
      <c r="H121" s="230"/>
      <c r="I121" s="240">
        <f t="shared" si="28"/>
        <v>0</v>
      </c>
      <c r="J121" s="231">
        <v>21</v>
      </c>
      <c r="K121" s="230">
        <f t="shared" si="27"/>
        <v>0</v>
      </c>
      <c r="M121" s="248"/>
    </row>
    <row r="122" spans="1:16" s="233" customFormat="1" ht="76.5">
      <c r="A122" s="225">
        <v>96</v>
      </c>
      <c r="B122" s="226"/>
      <c r="C122" s="226" t="s">
        <v>107</v>
      </c>
      <c r="D122" s="227" t="s">
        <v>196</v>
      </c>
      <c r="E122" s="228" t="s">
        <v>197</v>
      </c>
      <c r="F122" s="226" t="s">
        <v>78</v>
      </c>
      <c r="G122" s="229">
        <f>G117</f>
        <v>32</v>
      </c>
      <c r="H122" s="230"/>
      <c r="I122" s="240">
        <f t="shared" si="28"/>
        <v>0</v>
      </c>
      <c r="J122" s="231">
        <v>21</v>
      </c>
      <c r="K122" s="230">
        <f t="shared" si="27"/>
        <v>0</v>
      </c>
      <c r="M122" s="248"/>
    </row>
    <row r="123" spans="1:16" s="233" customFormat="1" ht="76.5">
      <c r="A123" s="225">
        <v>97</v>
      </c>
      <c r="B123" s="226"/>
      <c r="C123" s="226" t="s">
        <v>107</v>
      </c>
      <c r="D123" s="227" t="s">
        <v>198</v>
      </c>
      <c r="E123" s="228" t="s">
        <v>199</v>
      </c>
      <c r="F123" s="226" t="s">
        <v>78</v>
      </c>
      <c r="G123" s="229">
        <f>G117+1</f>
        <v>33</v>
      </c>
      <c r="H123" s="230"/>
      <c r="I123" s="240">
        <f t="shared" si="28"/>
        <v>0</v>
      </c>
      <c r="J123" s="231">
        <v>21</v>
      </c>
      <c r="K123" s="230">
        <f t="shared" si="27"/>
        <v>0</v>
      </c>
      <c r="M123" s="248"/>
    </row>
    <row r="124" spans="1:16" s="233" customFormat="1" ht="51">
      <c r="A124" s="225">
        <v>98</v>
      </c>
      <c r="B124" s="226"/>
      <c r="C124" s="226" t="s">
        <v>107</v>
      </c>
      <c r="D124" s="227" t="s">
        <v>200</v>
      </c>
      <c r="E124" s="228" t="s">
        <v>201</v>
      </c>
      <c r="F124" s="226" t="s">
        <v>78</v>
      </c>
      <c r="G124" s="229">
        <f>G117</f>
        <v>32</v>
      </c>
      <c r="H124" s="230"/>
      <c r="I124" s="240">
        <f>ROUND(G124*H124,2)</f>
        <v>0</v>
      </c>
      <c r="J124" s="231">
        <v>21</v>
      </c>
      <c r="K124" s="230">
        <f t="shared" si="27"/>
        <v>0</v>
      </c>
      <c r="M124" s="248"/>
    </row>
    <row r="125" spans="1:16" s="233" customFormat="1" ht="38.25">
      <c r="A125" s="225">
        <v>99</v>
      </c>
      <c r="B125" s="226"/>
      <c r="C125" s="226" t="s">
        <v>107</v>
      </c>
      <c r="D125" s="227" t="s">
        <v>202</v>
      </c>
      <c r="E125" s="228" t="s">
        <v>203</v>
      </c>
      <c r="F125" s="226" t="s">
        <v>78</v>
      </c>
      <c r="G125" s="229">
        <v>1</v>
      </c>
      <c r="H125" s="230"/>
      <c r="I125" s="240">
        <f>ROUND(G125*H125,2)</f>
        <v>0</v>
      </c>
      <c r="J125" s="231">
        <v>21</v>
      </c>
      <c r="K125" s="230">
        <f t="shared" si="27"/>
        <v>0</v>
      </c>
      <c r="M125" s="248"/>
    </row>
    <row r="126" spans="1:16" s="233" customFormat="1" ht="102">
      <c r="A126" s="225">
        <v>100</v>
      </c>
      <c r="B126" s="226"/>
      <c r="C126" s="226" t="s">
        <v>107</v>
      </c>
      <c r="D126" s="227" t="s">
        <v>86</v>
      </c>
      <c r="E126" s="228" t="s">
        <v>405</v>
      </c>
      <c r="F126" s="226" t="s">
        <v>78</v>
      </c>
      <c r="G126" s="229">
        <v>1</v>
      </c>
      <c r="H126" s="230"/>
      <c r="I126" s="240">
        <f t="shared" si="28"/>
        <v>0</v>
      </c>
      <c r="J126" s="231">
        <v>21</v>
      </c>
      <c r="K126" s="230">
        <f t="shared" si="27"/>
        <v>0</v>
      </c>
      <c r="L126" s="248"/>
      <c r="M126" s="248"/>
      <c r="N126" s="248"/>
      <c r="O126" s="248"/>
      <c r="P126" s="232" t="s">
        <v>409</v>
      </c>
    </row>
    <row r="127" spans="1:16" s="233" customFormat="1" ht="38.25">
      <c r="A127" s="225">
        <v>101</v>
      </c>
      <c r="B127" s="226"/>
      <c r="C127" s="226" t="s">
        <v>107</v>
      </c>
      <c r="D127" s="232" t="s">
        <v>204</v>
      </c>
      <c r="E127" s="228" t="s">
        <v>205</v>
      </c>
      <c r="F127" s="226" t="s">
        <v>78</v>
      </c>
      <c r="G127" s="229">
        <f>G117+1</f>
        <v>33</v>
      </c>
      <c r="H127" s="230"/>
      <c r="I127" s="240">
        <f t="shared" si="28"/>
        <v>0</v>
      </c>
      <c r="J127" s="231">
        <v>21</v>
      </c>
      <c r="K127" s="230">
        <f t="shared" si="27"/>
        <v>0</v>
      </c>
    </row>
    <row r="128" spans="1:16" s="233" customFormat="1" ht="76.5">
      <c r="A128" s="225">
        <v>102</v>
      </c>
      <c r="B128" s="226"/>
      <c r="C128" s="226" t="s">
        <v>107</v>
      </c>
      <c r="D128" s="227" t="s">
        <v>87</v>
      </c>
      <c r="E128" s="228" t="s">
        <v>123</v>
      </c>
      <c r="F128" s="226" t="s">
        <v>78</v>
      </c>
      <c r="G128" s="229">
        <v>2</v>
      </c>
      <c r="H128" s="230"/>
      <c r="I128" s="240">
        <f t="shared" si="28"/>
        <v>0</v>
      </c>
      <c r="J128" s="231">
        <v>21</v>
      </c>
      <c r="K128" s="230">
        <f t="shared" si="27"/>
        <v>0</v>
      </c>
    </row>
    <row r="129" spans="1:16" s="233" customFormat="1" ht="25.5">
      <c r="A129" s="225">
        <v>103</v>
      </c>
      <c r="B129" s="226"/>
      <c r="C129" s="226" t="s">
        <v>107</v>
      </c>
      <c r="D129" s="249" t="s">
        <v>119</v>
      </c>
      <c r="E129" s="228" t="s">
        <v>128</v>
      </c>
      <c r="F129" s="226" t="s">
        <v>78</v>
      </c>
      <c r="G129" s="229">
        <v>1</v>
      </c>
      <c r="H129" s="230"/>
      <c r="I129" s="240">
        <f>ROUND(G129*H129,2)</f>
        <v>0</v>
      </c>
      <c r="J129" s="231">
        <v>21</v>
      </c>
      <c r="K129" s="230">
        <f t="shared" si="27"/>
        <v>0</v>
      </c>
      <c r="M129" s="232"/>
    </row>
    <row r="130" spans="1:16" s="233" customFormat="1" ht="25.5">
      <c r="A130" s="225">
        <v>104</v>
      </c>
      <c r="B130" s="226"/>
      <c r="C130" s="226" t="s">
        <v>107</v>
      </c>
      <c r="D130" s="249" t="s">
        <v>206</v>
      </c>
      <c r="E130" s="228" t="s">
        <v>207</v>
      </c>
      <c r="F130" s="226" t="s">
        <v>78</v>
      </c>
      <c r="G130" s="229">
        <v>1</v>
      </c>
      <c r="H130" s="230"/>
      <c r="I130" s="240">
        <f>ROUND(G130*H130,2)</f>
        <v>0</v>
      </c>
      <c r="J130" s="231">
        <v>21</v>
      </c>
      <c r="K130" s="230">
        <f t="shared" si="27"/>
        <v>0</v>
      </c>
      <c r="M130" s="232"/>
    </row>
    <row r="131" spans="1:16" s="233" customFormat="1" ht="38.25">
      <c r="A131" s="225">
        <v>105</v>
      </c>
      <c r="B131" s="226"/>
      <c r="C131" s="226" t="s">
        <v>107</v>
      </c>
      <c r="D131" s="249" t="s">
        <v>120</v>
      </c>
      <c r="E131" s="228" t="s">
        <v>129</v>
      </c>
      <c r="F131" s="226" t="s">
        <v>78</v>
      </c>
      <c r="G131" s="229">
        <v>1</v>
      </c>
      <c r="H131" s="230"/>
      <c r="I131" s="240">
        <f>ROUND(G131*H131,2)</f>
        <v>0</v>
      </c>
      <c r="J131" s="231">
        <v>21</v>
      </c>
      <c r="K131" s="230">
        <f t="shared" si="27"/>
        <v>0</v>
      </c>
      <c r="M131" s="232"/>
    </row>
    <row r="132" spans="1:16" s="233" customFormat="1" ht="51">
      <c r="A132" s="225">
        <v>106</v>
      </c>
      <c r="B132" s="226"/>
      <c r="C132" s="226" t="s">
        <v>107</v>
      </c>
      <c r="D132" s="227" t="s">
        <v>208</v>
      </c>
      <c r="E132" s="228" t="s">
        <v>209</v>
      </c>
      <c r="F132" s="226" t="s">
        <v>78</v>
      </c>
      <c r="G132" s="229">
        <v>1</v>
      </c>
      <c r="H132" s="230"/>
      <c r="I132" s="240">
        <f t="shared" si="28"/>
        <v>0</v>
      </c>
      <c r="J132" s="231">
        <v>21</v>
      </c>
      <c r="K132" s="230">
        <f t="shared" si="27"/>
        <v>0</v>
      </c>
      <c r="M132" s="248"/>
    </row>
    <row r="133" spans="1:16" s="233" customFormat="1" ht="102">
      <c r="A133" s="225">
        <v>107</v>
      </c>
      <c r="B133" s="226"/>
      <c r="C133" s="226" t="s">
        <v>107</v>
      </c>
      <c r="D133" s="227" t="s">
        <v>88</v>
      </c>
      <c r="E133" s="228" t="s">
        <v>234</v>
      </c>
      <c r="F133" s="226" t="s">
        <v>78</v>
      </c>
      <c r="G133" s="229">
        <f>G117</f>
        <v>32</v>
      </c>
      <c r="H133" s="230"/>
      <c r="I133" s="240">
        <f t="shared" si="28"/>
        <v>0</v>
      </c>
      <c r="J133" s="231">
        <v>21</v>
      </c>
      <c r="K133" s="230">
        <f t="shared" si="27"/>
        <v>0</v>
      </c>
      <c r="L133" s="241"/>
      <c r="M133" s="260"/>
      <c r="N133" s="260"/>
      <c r="O133" s="260"/>
      <c r="P133" s="232" t="s">
        <v>409</v>
      </c>
    </row>
    <row r="134" spans="1:16" s="233" customFormat="1" ht="76.5">
      <c r="A134" s="225">
        <v>108</v>
      </c>
      <c r="B134" s="226"/>
      <c r="C134" s="226" t="s">
        <v>107</v>
      </c>
      <c r="D134" s="227" t="s">
        <v>87</v>
      </c>
      <c r="E134" s="228" t="s">
        <v>123</v>
      </c>
      <c r="F134" s="226" t="s">
        <v>78</v>
      </c>
      <c r="G134" s="229">
        <f>G117</f>
        <v>32</v>
      </c>
      <c r="H134" s="230"/>
      <c r="I134" s="240">
        <f t="shared" si="28"/>
        <v>0</v>
      </c>
      <c r="J134" s="231">
        <v>21</v>
      </c>
      <c r="K134" s="230">
        <f t="shared" si="27"/>
        <v>0</v>
      </c>
      <c r="M134" s="232"/>
      <c r="N134" s="232"/>
      <c r="O134" s="232"/>
    </row>
    <row r="135" spans="1:16" s="233" customFormat="1" ht="25.5">
      <c r="A135" s="225">
        <v>109</v>
      </c>
      <c r="B135" s="226"/>
      <c r="C135" s="226" t="s">
        <v>107</v>
      </c>
      <c r="D135" s="249" t="s">
        <v>119</v>
      </c>
      <c r="E135" s="228" t="s">
        <v>235</v>
      </c>
      <c r="F135" s="226" t="s">
        <v>78</v>
      </c>
      <c r="G135" s="229">
        <f>G118</f>
        <v>32</v>
      </c>
      <c r="H135" s="230"/>
      <c r="I135" s="240">
        <f t="shared" si="28"/>
        <v>0</v>
      </c>
      <c r="J135" s="231">
        <v>21</v>
      </c>
      <c r="K135" s="230">
        <f t="shared" si="27"/>
        <v>0</v>
      </c>
      <c r="M135" s="232"/>
      <c r="N135" s="232"/>
      <c r="O135" s="232"/>
    </row>
    <row r="136" spans="1:16" s="233" customFormat="1" ht="51">
      <c r="A136" s="225">
        <v>110</v>
      </c>
      <c r="B136" s="226"/>
      <c r="C136" s="226" t="s">
        <v>107</v>
      </c>
      <c r="D136" s="227" t="s">
        <v>214</v>
      </c>
      <c r="E136" s="228" t="s">
        <v>209</v>
      </c>
      <c r="F136" s="226" t="s">
        <v>78</v>
      </c>
      <c r="G136" s="229">
        <f>G117</f>
        <v>32</v>
      </c>
      <c r="H136" s="230"/>
      <c r="I136" s="240">
        <f t="shared" si="28"/>
        <v>0</v>
      </c>
      <c r="J136" s="231">
        <v>21</v>
      </c>
      <c r="K136" s="230">
        <f t="shared" si="27"/>
        <v>0</v>
      </c>
      <c r="M136" s="248"/>
    </row>
    <row r="137" spans="1:16" s="233" customFormat="1" ht="25.5">
      <c r="A137" s="225">
        <v>111</v>
      </c>
      <c r="B137" s="226"/>
      <c r="C137" s="226" t="s">
        <v>107</v>
      </c>
      <c r="D137" s="227" t="s">
        <v>215</v>
      </c>
      <c r="E137" s="228" t="s">
        <v>216</v>
      </c>
      <c r="F137" s="226" t="s">
        <v>78</v>
      </c>
      <c r="G137" s="229">
        <v>1</v>
      </c>
      <c r="H137" s="230"/>
      <c r="I137" s="240">
        <f t="shared" si="28"/>
        <v>0</v>
      </c>
      <c r="J137" s="231">
        <v>21</v>
      </c>
      <c r="K137" s="230">
        <f t="shared" si="27"/>
        <v>0</v>
      </c>
      <c r="L137" s="241"/>
      <c r="M137" s="235"/>
      <c r="N137" s="235"/>
      <c r="O137" s="235"/>
    </row>
    <row r="138" spans="1:16" s="233" customFormat="1" ht="63.75">
      <c r="A138" s="225">
        <v>112</v>
      </c>
      <c r="B138" s="226"/>
      <c r="C138" s="226" t="s">
        <v>107</v>
      </c>
      <c r="D138" s="227" t="s">
        <v>217</v>
      </c>
      <c r="E138" s="228" t="s">
        <v>218</v>
      </c>
      <c r="F138" s="226" t="s">
        <v>78</v>
      </c>
      <c r="G138" s="229">
        <v>1</v>
      </c>
      <c r="H138" s="230"/>
      <c r="I138" s="240">
        <f t="shared" si="28"/>
        <v>0</v>
      </c>
      <c r="J138" s="231">
        <v>21</v>
      </c>
      <c r="K138" s="230">
        <f t="shared" si="27"/>
        <v>0</v>
      </c>
      <c r="L138" s="241"/>
      <c r="M138" s="235"/>
      <c r="N138" s="235"/>
      <c r="O138" s="235"/>
    </row>
    <row r="139" spans="1:16" s="233" customFormat="1" ht="39" customHeight="1">
      <c r="A139" s="225">
        <v>113</v>
      </c>
      <c r="B139" s="226"/>
      <c r="C139" s="226" t="s">
        <v>107</v>
      </c>
      <c r="D139" s="227" t="s">
        <v>219</v>
      </c>
      <c r="E139" s="228" t="s">
        <v>220</v>
      </c>
      <c r="F139" s="226" t="s">
        <v>78</v>
      </c>
      <c r="G139" s="229">
        <v>2</v>
      </c>
      <c r="H139" s="230"/>
      <c r="I139" s="240">
        <f t="shared" si="28"/>
        <v>0</v>
      </c>
      <c r="J139" s="231">
        <v>21</v>
      </c>
      <c r="K139" s="230">
        <f t="shared" si="27"/>
        <v>0</v>
      </c>
      <c r="L139" s="241"/>
      <c r="M139" s="235"/>
      <c r="N139" s="235"/>
      <c r="O139" s="235"/>
    </row>
    <row r="140" spans="1:16" s="233" customFormat="1" ht="51">
      <c r="A140" s="225">
        <v>114</v>
      </c>
      <c r="B140" s="226"/>
      <c r="C140" s="226" t="s">
        <v>107</v>
      </c>
      <c r="D140" s="227" t="s">
        <v>89</v>
      </c>
      <c r="E140" s="228" t="s">
        <v>221</v>
      </c>
      <c r="F140" s="226" t="s">
        <v>78</v>
      </c>
      <c r="G140" s="229">
        <v>2</v>
      </c>
      <c r="H140" s="230"/>
      <c r="I140" s="240">
        <f t="shared" si="28"/>
        <v>0</v>
      </c>
      <c r="J140" s="231">
        <v>21</v>
      </c>
      <c r="K140" s="230">
        <f t="shared" si="27"/>
        <v>0</v>
      </c>
      <c r="M140" s="232"/>
    </row>
    <row r="141" spans="1:16" s="233" customFormat="1" ht="38.25">
      <c r="A141" s="225">
        <v>115</v>
      </c>
      <c r="B141" s="226"/>
      <c r="C141" s="226" t="s">
        <v>107</v>
      </c>
      <c r="D141" s="227" t="s">
        <v>132</v>
      </c>
      <c r="E141" s="228" t="s">
        <v>133</v>
      </c>
      <c r="F141" s="226" t="s">
        <v>78</v>
      </c>
      <c r="G141" s="229">
        <v>2</v>
      </c>
      <c r="H141" s="230"/>
      <c r="I141" s="230">
        <f t="shared" si="28"/>
        <v>0</v>
      </c>
      <c r="J141" s="231">
        <v>21</v>
      </c>
      <c r="K141" s="230">
        <f t="shared" si="27"/>
        <v>0</v>
      </c>
      <c r="M141" s="232"/>
    </row>
    <row r="142" spans="1:16" s="233" customFormat="1">
      <c r="A142" s="225"/>
      <c r="B142" s="226"/>
      <c r="C142" s="226"/>
      <c r="D142" s="227"/>
      <c r="E142" s="236" t="s">
        <v>236</v>
      </c>
      <c r="F142" s="247"/>
      <c r="G142" s="246"/>
      <c r="H142" s="246"/>
      <c r="I142" s="237">
        <f>SUM(I143:I146)</f>
        <v>0</v>
      </c>
      <c r="J142" s="231"/>
      <c r="K142" s="230"/>
    </row>
    <row r="143" spans="1:16" s="233" customFormat="1" ht="93.75" customHeight="1">
      <c r="A143" s="225">
        <v>116</v>
      </c>
      <c r="B143" s="226"/>
      <c r="C143" s="226" t="s">
        <v>107</v>
      </c>
      <c r="D143" s="227" t="s">
        <v>237</v>
      </c>
      <c r="E143" s="261" t="s">
        <v>238</v>
      </c>
      <c r="F143" s="226" t="s">
        <v>78</v>
      </c>
      <c r="G143" s="229">
        <v>1</v>
      </c>
      <c r="H143" s="230"/>
      <c r="I143" s="240">
        <f>ROUND(G143*H143,2)</f>
        <v>0</v>
      </c>
      <c r="J143" s="231">
        <v>21</v>
      </c>
      <c r="K143" s="230">
        <f>I143+((I143/100)*J143)</f>
        <v>0</v>
      </c>
      <c r="M143" s="248"/>
      <c r="P143" s="232" t="s">
        <v>409</v>
      </c>
    </row>
    <row r="144" spans="1:16" s="233" customFormat="1" ht="51">
      <c r="A144" s="225">
        <v>117</v>
      </c>
      <c r="B144" s="226"/>
      <c r="C144" s="226" t="s">
        <v>107</v>
      </c>
      <c r="D144" s="249" t="s">
        <v>239</v>
      </c>
      <c r="E144" s="261" t="s">
        <v>240</v>
      </c>
      <c r="F144" s="226" t="s">
        <v>78</v>
      </c>
      <c r="G144" s="229">
        <v>1</v>
      </c>
      <c r="H144" s="230"/>
      <c r="I144" s="240">
        <f t="shared" si="28"/>
        <v>0</v>
      </c>
      <c r="J144" s="231">
        <v>21</v>
      </c>
      <c r="K144" s="230">
        <f>I144+((I144/100)*J144)</f>
        <v>0</v>
      </c>
      <c r="M144" s="248"/>
      <c r="N144" s="232"/>
      <c r="O144" s="232"/>
    </row>
    <row r="145" spans="1:15" s="233" customFormat="1" ht="48" customHeight="1">
      <c r="A145" s="225">
        <v>118</v>
      </c>
      <c r="B145" s="226"/>
      <c r="C145" s="226" t="s">
        <v>107</v>
      </c>
      <c r="D145" s="227" t="s">
        <v>90</v>
      </c>
      <c r="E145" s="228" t="s">
        <v>241</v>
      </c>
      <c r="F145" s="226" t="s">
        <v>78</v>
      </c>
      <c r="G145" s="229">
        <v>1</v>
      </c>
      <c r="H145" s="230"/>
      <c r="I145" s="240">
        <f t="shared" si="28"/>
        <v>0</v>
      </c>
      <c r="J145" s="231">
        <v>21</v>
      </c>
      <c r="K145" s="230">
        <f>I145+((I145/100)*J145)</f>
        <v>0</v>
      </c>
      <c r="M145" s="232"/>
    </row>
    <row r="146" spans="1:15" s="233" customFormat="1" ht="102">
      <c r="A146" s="225">
        <v>119</v>
      </c>
      <c r="B146" s="226"/>
      <c r="C146" s="226" t="s">
        <v>107</v>
      </c>
      <c r="D146" s="227" t="s">
        <v>242</v>
      </c>
      <c r="E146" s="228" t="s">
        <v>243</v>
      </c>
      <c r="F146" s="226" t="s">
        <v>78</v>
      </c>
      <c r="G146" s="229">
        <v>1</v>
      </c>
      <c r="H146" s="230"/>
      <c r="I146" s="240">
        <f t="shared" si="28"/>
        <v>0</v>
      </c>
      <c r="J146" s="231">
        <v>21</v>
      </c>
      <c r="K146" s="230">
        <f>I146+((I146/100)*J146)</f>
        <v>0</v>
      </c>
      <c r="M146" s="232"/>
    </row>
    <row r="147" spans="1:15" s="233" customFormat="1">
      <c r="A147" s="225"/>
      <c r="B147" s="226"/>
      <c r="C147" s="226"/>
      <c r="D147" s="227"/>
      <c r="E147" s="236" t="s">
        <v>84</v>
      </c>
      <c r="F147" s="247"/>
      <c r="G147" s="246"/>
      <c r="H147" s="246"/>
      <c r="I147" s="237">
        <f>SUM(I148:I156)</f>
        <v>0</v>
      </c>
      <c r="J147" s="231"/>
      <c r="K147" s="230"/>
    </row>
    <row r="148" spans="1:15" s="233" customFormat="1" ht="178.5">
      <c r="A148" s="225">
        <v>120</v>
      </c>
      <c r="B148" s="226"/>
      <c r="C148" s="226" t="s">
        <v>107</v>
      </c>
      <c r="D148" s="227" t="s">
        <v>104</v>
      </c>
      <c r="E148" s="228" t="s">
        <v>222</v>
      </c>
      <c r="F148" s="226" t="s">
        <v>78</v>
      </c>
      <c r="G148" s="229">
        <v>1</v>
      </c>
      <c r="H148" s="230"/>
      <c r="I148" s="230">
        <f t="shared" ref="I148:I154" si="29">ROUND(G148*H148,2)</f>
        <v>0</v>
      </c>
      <c r="J148" s="231">
        <v>21</v>
      </c>
      <c r="K148" s="230">
        <f t="shared" ref="K148:K156" si="30">I148+((I148/100)*J148)</f>
        <v>0</v>
      </c>
      <c r="M148" s="232"/>
    </row>
    <row r="149" spans="1:15" s="233" customFormat="1" ht="102">
      <c r="A149" s="225">
        <v>121</v>
      </c>
      <c r="B149" s="226"/>
      <c r="C149" s="226" t="s">
        <v>107</v>
      </c>
      <c r="D149" s="227" t="s">
        <v>146</v>
      </c>
      <c r="E149" s="228" t="s">
        <v>174</v>
      </c>
      <c r="F149" s="226" t="s">
        <v>78</v>
      </c>
      <c r="G149" s="229">
        <v>6</v>
      </c>
      <c r="H149" s="230"/>
      <c r="I149" s="230">
        <f t="shared" si="29"/>
        <v>0</v>
      </c>
      <c r="J149" s="231">
        <v>21</v>
      </c>
      <c r="K149" s="230">
        <f t="shared" si="30"/>
        <v>0</v>
      </c>
      <c r="M149" s="232"/>
    </row>
    <row r="150" spans="1:15" s="233" customFormat="1" ht="114.75">
      <c r="A150" s="225">
        <v>122</v>
      </c>
      <c r="B150" s="226"/>
      <c r="C150" s="226" t="s">
        <v>107</v>
      </c>
      <c r="D150" s="227" t="s">
        <v>244</v>
      </c>
      <c r="E150" s="228" t="s">
        <v>245</v>
      </c>
      <c r="F150" s="226" t="s">
        <v>78</v>
      </c>
      <c r="G150" s="229">
        <v>1</v>
      </c>
      <c r="H150" s="230"/>
      <c r="I150" s="230">
        <f>ROUND(G150*H150,2)</f>
        <v>0</v>
      </c>
      <c r="J150" s="231">
        <v>21</v>
      </c>
      <c r="K150" s="230">
        <f t="shared" si="30"/>
        <v>0</v>
      </c>
      <c r="M150" s="232"/>
    </row>
    <row r="151" spans="1:15" s="233" customFormat="1" ht="102">
      <c r="A151" s="225">
        <v>123</v>
      </c>
      <c r="B151" s="226"/>
      <c r="C151" s="226" t="s">
        <v>107</v>
      </c>
      <c r="D151" s="227" t="s">
        <v>246</v>
      </c>
      <c r="E151" s="228" t="s">
        <v>247</v>
      </c>
      <c r="F151" s="226" t="s">
        <v>78</v>
      </c>
      <c r="G151" s="229">
        <v>7</v>
      </c>
      <c r="H151" s="230"/>
      <c r="I151" s="230">
        <f t="shared" si="29"/>
        <v>0</v>
      </c>
      <c r="J151" s="231">
        <v>21</v>
      </c>
      <c r="K151" s="230">
        <f t="shared" si="30"/>
        <v>0</v>
      </c>
      <c r="M151" s="232"/>
    </row>
    <row r="152" spans="1:15" s="233" customFormat="1" ht="38.25">
      <c r="A152" s="225">
        <v>124</v>
      </c>
      <c r="B152" s="226"/>
      <c r="C152" s="226" t="s">
        <v>107</v>
      </c>
      <c r="D152" s="227" t="s">
        <v>111</v>
      </c>
      <c r="E152" s="228" t="s">
        <v>115</v>
      </c>
      <c r="F152" s="226" t="s">
        <v>78</v>
      </c>
      <c r="G152" s="229">
        <v>32</v>
      </c>
      <c r="H152" s="230"/>
      <c r="I152" s="230">
        <f t="shared" si="29"/>
        <v>0</v>
      </c>
      <c r="J152" s="231">
        <v>21</v>
      </c>
      <c r="K152" s="230">
        <f t="shared" si="30"/>
        <v>0</v>
      </c>
      <c r="M152" s="249"/>
    </row>
    <row r="153" spans="1:15" s="233" customFormat="1" ht="38.25">
      <c r="A153" s="225">
        <v>125</v>
      </c>
      <c r="B153" s="226"/>
      <c r="C153" s="226" t="s">
        <v>107</v>
      </c>
      <c r="D153" s="227" t="s">
        <v>248</v>
      </c>
      <c r="E153" s="228" t="s">
        <v>249</v>
      </c>
      <c r="F153" s="226" t="s">
        <v>78</v>
      </c>
      <c r="G153" s="229">
        <v>32</v>
      </c>
      <c r="H153" s="230"/>
      <c r="I153" s="230">
        <f t="shared" si="29"/>
        <v>0</v>
      </c>
      <c r="J153" s="231">
        <v>21</v>
      </c>
      <c r="K153" s="230">
        <f t="shared" si="30"/>
        <v>0</v>
      </c>
      <c r="M153" s="249"/>
    </row>
    <row r="154" spans="1:15" s="233" customFormat="1" ht="25.5">
      <c r="A154" s="225">
        <v>126</v>
      </c>
      <c r="B154" s="226"/>
      <c r="C154" s="226" t="s">
        <v>107</v>
      </c>
      <c r="D154" s="227" t="s">
        <v>250</v>
      </c>
      <c r="E154" s="228" t="s">
        <v>251</v>
      </c>
      <c r="F154" s="226" t="s">
        <v>78</v>
      </c>
      <c r="G154" s="229">
        <v>32</v>
      </c>
      <c r="H154" s="230"/>
      <c r="I154" s="230">
        <f t="shared" si="29"/>
        <v>0</v>
      </c>
      <c r="J154" s="231">
        <v>21</v>
      </c>
      <c r="K154" s="230">
        <f t="shared" si="30"/>
        <v>0</v>
      </c>
      <c r="M154" s="249"/>
    </row>
    <row r="155" spans="1:15" s="233" customFormat="1" ht="76.5">
      <c r="A155" s="225">
        <v>127</v>
      </c>
      <c r="B155" s="226"/>
      <c r="C155" s="226" t="s">
        <v>107</v>
      </c>
      <c r="D155" s="227" t="s">
        <v>91</v>
      </c>
      <c r="E155" s="228" t="s">
        <v>175</v>
      </c>
      <c r="F155" s="226" t="s">
        <v>78</v>
      </c>
      <c r="G155" s="229">
        <v>1</v>
      </c>
      <c r="H155" s="230"/>
      <c r="I155" s="230">
        <f>ROUND(G155*H155,2)</f>
        <v>0</v>
      </c>
      <c r="J155" s="231">
        <v>21</v>
      </c>
      <c r="K155" s="230">
        <f t="shared" si="30"/>
        <v>0</v>
      </c>
      <c r="M155" s="232"/>
    </row>
    <row r="156" spans="1:15" s="233" customFormat="1" ht="76.5">
      <c r="A156" s="225">
        <v>128</v>
      </c>
      <c r="B156" s="226"/>
      <c r="C156" s="226" t="s">
        <v>107</v>
      </c>
      <c r="D156" s="227" t="s">
        <v>106</v>
      </c>
      <c r="E156" s="228" t="s">
        <v>407</v>
      </c>
      <c r="F156" s="226" t="s">
        <v>78</v>
      </c>
      <c r="G156" s="229">
        <v>32</v>
      </c>
      <c r="H156" s="230"/>
      <c r="I156" s="230">
        <f>ROUND(G156*H156,2)</f>
        <v>0</v>
      </c>
      <c r="J156" s="231">
        <v>21</v>
      </c>
      <c r="K156" s="230">
        <f t="shared" si="30"/>
        <v>0</v>
      </c>
      <c r="M156" s="232"/>
    </row>
    <row r="157" spans="1:15" s="255" customFormat="1">
      <c r="A157" s="225"/>
      <c r="B157" s="254"/>
      <c r="D157" s="256" t="s">
        <v>92</v>
      </c>
      <c r="E157" s="257" t="s">
        <v>252</v>
      </c>
      <c r="I157" s="258">
        <f>I158+I166+I188</f>
        <v>0</v>
      </c>
      <c r="K157" s="230"/>
    </row>
    <row r="158" spans="1:15" s="233" customFormat="1">
      <c r="A158" s="225"/>
      <c r="B158" s="245"/>
      <c r="C158" s="246"/>
      <c r="D158" s="247"/>
      <c r="E158" s="236" t="s">
        <v>166</v>
      </c>
      <c r="F158" s="246"/>
      <c r="G158" s="246"/>
      <c r="H158" s="246"/>
      <c r="I158" s="237">
        <f>SUM(I159:I165)</f>
        <v>0</v>
      </c>
      <c r="J158" s="231"/>
      <c r="K158" s="230"/>
    </row>
    <row r="159" spans="1:15" s="233" customFormat="1" ht="102">
      <c r="A159" s="225">
        <v>129</v>
      </c>
      <c r="B159" s="226"/>
      <c r="C159" s="226" t="s">
        <v>107</v>
      </c>
      <c r="D159" s="227" t="s">
        <v>167</v>
      </c>
      <c r="E159" s="228" t="s">
        <v>135</v>
      </c>
      <c r="F159" s="226" t="s">
        <v>78</v>
      </c>
      <c r="G159" s="229">
        <v>1</v>
      </c>
      <c r="H159" s="230"/>
      <c r="I159" s="230">
        <f>ROUND(G159*H159,2)</f>
        <v>0</v>
      </c>
      <c r="J159" s="231">
        <v>21</v>
      </c>
      <c r="K159" s="230">
        <f t="shared" ref="K159:K165" si="31">I159+((I159/100)*J159)</f>
        <v>0</v>
      </c>
      <c r="L159" s="226"/>
      <c r="M159" s="232"/>
    </row>
    <row r="160" spans="1:15" s="233" customFormat="1" ht="51">
      <c r="A160" s="225">
        <v>130</v>
      </c>
      <c r="B160" s="226"/>
      <c r="C160" s="226" t="s">
        <v>107</v>
      </c>
      <c r="D160" s="227" t="s">
        <v>253</v>
      </c>
      <c r="E160" s="228" t="s">
        <v>254</v>
      </c>
      <c r="F160" s="226" t="s">
        <v>78</v>
      </c>
      <c r="G160" s="229">
        <v>1</v>
      </c>
      <c r="H160" s="230"/>
      <c r="I160" s="230">
        <f>ROUND(G160*H160,2)</f>
        <v>0</v>
      </c>
      <c r="J160" s="231">
        <v>21</v>
      </c>
      <c r="K160" s="230">
        <f t="shared" si="31"/>
        <v>0</v>
      </c>
      <c r="L160" s="226"/>
      <c r="M160" s="234"/>
      <c r="N160" s="235"/>
      <c r="O160" s="235"/>
    </row>
    <row r="161" spans="1:16" s="233" customFormat="1" ht="25.5">
      <c r="A161" s="225">
        <v>131</v>
      </c>
      <c r="B161" s="226"/>
      <c r="C161" s="226" t="s">
        <v>107</v>
      </c>
      <c r="D161" s="227" t="s">
        <v>108</v>
      </c>
      <c r="E161" s="228" t="s">
        <v>122</v>
      </c>
      <c r="F161" s="226" t="s">
        <v>80</v>
      </c>
      <c r="G161" s="229">
        <v>1</v>
      </c>
      <c r="H161" s="230"/>
      <c r="I161" s="230">
        <f t="shared" ref="I161" si="32">ROUND(G161*H161,2)</f>
        <v>0</v>
      </c>
      <c r="J161" s="231">
        <v>21</v>
      </c>
      <c r="K161" s="230">
        <f t="shared" si="31"/>
        <v>0</v>
      </c>
    </row>
    <row r="162" spans="1:16" s="233" customFormat="1" ht="51">
      <c r="A162" s="225">
        <v>132</v>
      </c>
      <c r="B162" s="226"/>
      <c r="C162" s="226" t="s">
        <v>107</v>
      </c>
      <c r="D162" s="232" t="s">
        <v>121</v>
      </c>
      <c r="E162" s="228" t="s">
        <v>255</v>
      </c>
      <c r="F162" s="226" t="s">
        <v>78</v>
      </c>
      <c r="G162" s="229">
        <v>1</v>
      </c>
      <c r="H162" s="230"/>
      <c r="I162" s="230">
        <f>ROUND(G162*H162,2)</f>
        <v>0</v>
      </c>
      <c r="J162" s="231">
        <v>21</v>
      </c>
      <c r="K162" s="230">
        <f t="shared" si="31"/>
        <v>0</v>
      </c>
      <c r="M162" s="232"/>
      <c r="N162" s="232"/>
      <c r="O162" s="232"/>
    </row>
    <row r="163" spans="1:16" s="233" customFormat="1" ht="25.5">
      <c r="A163" s="225">
        <v>133</v>
      </c>
      <c r="B163" s="226"/>
      <c r="C163" s="226" t="s">
        <v>107</v>
      </c>
      <c r="D163" s="249" t="s">
        <v>118</v>
      </c>
      <c r="E163" s="228" t="s">
        <v>126</v>
      </c>
      <c r="F163" s="226" t="s">
        <v>78</v>
      </c>
      <c r="G163" s="229">
        <v>1</v>
      </c>
      <c r="H163" s="230"/>
      <c r="I163" s="240">
        <f t="shared" ref="I163:I165" si="33">ROUND(G163*H163,2)</f>
        <v>0</v>
      </c>
      <c r="J163" s="231">
        <v>21</v>
      </c>
      <c r="K163" s="230">
        <f t="shared" si="31"/>
        <v>0</v>
      </c>
      <c r="M163" s="232"/>
      <c r="N163" s="232"/>
      <c r="O163" s="232"/>
    </row>
    <row r="164" spans="1:16" s="233" customFormat="1" ht="25.5">
      <c r="A164" s="225">
        <v>134</v>
      </c>
      <c r="B164" s="226"/>
      <c r="C164" s="226" t="s">
        <v>107</v>
      </c>
      <c r="D164" s="232" t="s">
        <v>125</v>
      </c>
      <c r="E164" s="228" t="s">
        <v>124</v>
      </c>
      <c r="F164" s="226" t="s">
        <v>78</v>
      </c>
      <c r="G164" s="229">
        <v>1</v>
      </c>
      <c r="H164" s="230"/>
      <c r="I164" s="230">
        <f t="shared" si="33"/>
        <v>0</v>
      </c>
      <c r="J164" s="231">
        <v>21</v>
      </c>
      <c r="K164" s="230">
        <f t="shared" si="31"/>
        <v>0</v>
      </c>
      <c r="M164" s="232"/>
      <c r="N164" s="232"/>
      <c r="O164" s="232"/>
    </row>
    <row r="165" spans="1:16" s="233" customFormat="1" ht="63.75">
      <c r="A165" s="225">
        <v>135</v>
      </c>
      <c r="B165" s="226"/>
      <c r="C165" s="226" t="s">
        <v>107</v>
      </c>
      <c r="D165" s="227" t="s">
        <v>85</v>
      </c>
      <c r="E165" s="228" t="s">
        <v>130</v>
      </c>
      <c r="F165" s="226" t="s">
        <v>78</v>
      </c>
      <c r="G165" s="229">
        <v>1</v>
      </c>
      <c r="H165" s="230"/>
      <c r="I165" s="230">
        <f t="shared" si="33"/>
        <v>0</v>
      </c>
      <c r="J165" s="231">
        <v>21</v>
      </c>
      <c r="K165" s="230">
        <f t="shared" si="31"/>
        <v>0</v>
      </c>
    </row>
    <row r="166" spans="1:16" s="233" customFormat="1">
      <c r="A166" s="225"/>
      <c r="B166" s="226"/>
      <c r="C166" s="245"/>
      <c r="D166" s="246"/>
      <c r="E166" s="236" t="s">
        <v>185</v>
      </c>
      <c r="F166" s="247"/>
      <c r="G166" s="246"/>
      <c r="H166" s="246"/>
      <c r="I166" s="237">
        <f>SUM(I167:I187)</f>
        <v>0</v>
      </c>
      <c r="J166" s="231"/>
      <c r="K166" s="230"/>
    </row>
    <row r="167" spans="1:16" s="233" customFormat="1" ht="191.25">
      <c r="A167" s="225">
        <v>136</v>
      </c>
      <c r="B167" s="226"/>
      <c r="C167" s="226" t="s">
        <v>107</v>
      </c>
      <c r="D167" s="238" t="s">
        <v>256</v>
      </c>
      <c r="E167" s="232" t="s">
        <v>257</v>
      </c>
      <c r="F167" s="226" t="s">
        <v>78</v>
      </c>
      <c r="G167" s="229">
        <v>15</v>
      </c>
      <c r="H167" s="230"/>
      <c r="I167" s="240">
        <f t="shared" ref="I167:I169" si="34">ROUND(G167*H167,2)</f>
        <v>0</v>
      </c>
      <c r="J167" s="231">
        <v>21</v>
      </c>
      <c r="K167" s="230">
        <f t="shared" ref="K167:K184" si="35">I167+((I167/100)*J167)</f>
        <v>0</v>
      </c>
      <c r="M167" s="232"/>
    </row>
    <row r="168" spans="1:16" s="233" customFormat="1" ht="38.25">
      <c r="A168" s="225">
        <v>137</v>
      </c>
      <c r="B168" s="226"/>
      <c r="C168" s="226" t="s">
        <v>107</v>
      </c>
      <c r="D168" s="227" t="s">
        <v>190</v>
      </c>
      <c r="E168" s="228" t="s">
        <v>191</v>
      </c>
      <c r="F168" s="226" t="s">
        <v>78</v>
      </c>
      <c r="G168" s="229">
        <v>4</v>
      </c>
      <c r="H168" s="230"/>
      <c r="I168" s="240">
        <f t="shared" si="34"/>
        <v>0</v>
      </c>
      <c r="J168" s="231">
        <v>21</v>
      </c>
      <c r="K168" s="230">
        <f t="shared" si="35"/>
        <v>0</v>
      </c>
      <c r="L168" s="241"/>
      <c r="M168" s="259"/>
      <c r="N168" s="235"/>
      <c r="O168" s="235"/>
    </row>
    <row r="169" spans="1:16" s="233" customFormat="1" ht="76.5">
      <c r="A169" s="225">
        <v>138</v>
      </c>
      <c r="B169" s="226"/>
      <c r="C169" s="226" t="s">
        <v>107</v>
      </c>
      <c r="D169" s="238" t="s">
        <v>198</v>
      </c>
      <c r="E169" s="232" t="s">
        <v>199</v>
      </c>
      <c r="F169" s="226" t="s">
        <v>78</v>
      </c>
      <c r="G169" s="229">
        <v>1</v>
      </c>
      <c r="H169" s="230"/>
      <c r="I169" s="240">
        <f t="shared" si="34"/>
        <v>0</v>
      </c>
      <c r="J169" s="231">
        <v>21</v>
      </c>
      <c r="K169" s="230">
        <f t="shared" si="35"/>
        <v>0</v>
      </c>
    </row>
    <row r="170" spans="1:16" s="233" customFormat="1" ht="38.25">
      <c r="A170" s="225">
        <v>139</v>
      </c>
      <c r="B170" s="226"/>
      <c r="C170" s="226" t="s">
        <v>107</v>
      </c>
      <c r="D170" s="227" t="s">
        <v>202</v>
      </c>
      <c r="E170" s="228" t="s">
        <v>203</v>
      </c>
      <c r="F170" s="226" t="s">
        <v>78</v>
      </c>
      <c r="G170" s="229">
        <v>1</v>
      </c>
      <c r="H170" s="230"/>
      <c r="I170" s="240">
        <f>ROUND(G170*H170,2)</f>
        <v>0</v>
      </c>
      <c r="J170" s="231">
        <v>21</v>
      </c>
      <c r="K170" s="230">
        <f t="shared" si="35"/>
        <v>0</v>
      </c>
      <c r="M170" s="248"/>
    </row>
    <row r="171" spans="1:16" s="233" customFormat="1" ht="102">
      <c r="A171" s="225">
        <v>140</v>
      </c>
      <c r="B171" s="226"/>
      <c r="C171" s="226" t="s">
        <v>107</v>
      </c>
      <c r="D171" s="227" t="s">
        <v>86</v>
      </c>
      <c r="E171" s="228" t="s">
        <v>405</v>
      </c>
      <c r="F171" s="226" t="s">
        <v>78</v>
      </c>
      <c r="G171" s="229">
        <v>1</v>
      </c>
      <c r="H171" s="230"/>
      <c r="I171" s="240">
        <f t="shared" ref="I171:I184" si="36">ROUND(G171*H171,2)</f>
        <v>0</v>
      </c>
      <c r="J171" s="231">
        <v>21</v>
      </c>
      <c r="K171" s="230">
        <f t="shared" si="35"/>
        <v>0</v>
      </c>
      <c r="L171" s="248"/>
      <c r="M171" s="248"/>
      <c r="N171" s="248"/>
      <c r="O171" s="248"/>
      <c r="P171" s="232" t="s">
        <v>409</v>
      </c>
    </row>
    <row r="172" spans="1:16" s="233" customFormat="1" ht="38.25">
      <c r="A172" s="225">
        <v>141</v>
      </c>
      <c r="B172" s="226"/>
      <c r="C172" s="226" t="s">
        <v>107</v>
      </c>
      <c r="D172" s="232" t="s">
        <v>204</v>
      </c>
      <c r="E172" s="228" t="s">
        <v>205</v>
      </c>
      <c r="F172" s="226" t="s">
        <v>78</v>
      </c>
      <c r="G172" s="229">
        <v>1</v>
      </c>
      <c r="H172" s="230"/>
      <c r="I172" s="240">
        <f t="shared" si="36"/>
        <v>0</v>
      </c>
      <c r="J172" s="231">
        <v>21</v>
      </c>
      <c r="K172" s="230">
        <f t="shared" si="35"/>
        <v>0</v>
      </c>
    </row>
    <row r="173" spans="1:16" s="233" customFormat="1" ht="76.5">
      <c r="A173" s="225">
        <v>142</v>
      </c>
      <c r="B173" s="226"/>
      <c r="C173" s="226" t="s">
        <v>107</v>
      </c>
      <c r="D173" s="227" t="s">
        <v>87</v>
      </c>
      <c r="E173" s="228" t="s">
        <v>123</v>
      </c>
      <c r="F173" s="226" t="s">
        <v>78</v>
      </c>
      <c r="G173" s="229">
        <v>2</v>
      </c>
      <c r="H173" s="230"/>
      <c r="I173" s="240">
        <f t="shared" si="36"/>
        <v>0</v>
      </c>
      <c r="J173" s="231">
        <v>21</v>
      </c>
      <c r="K173" s="230">
        <f t="shared" si="35"/>
        <v>0</v>
      </c>
    </row>
    <row r="174" spans="1:16" s="233" customFormat="1" ht="25.5">
      <c r="A174" s="225">
        <v>143</v>
      </c>
      <c r="B174" s="226"/>
      <c r="C174" s="226" t="s">
        <v>107</v>
      </c>
      <c r="D174" s="249" t="s">
        <v>119</v>
      </c>
      <c r="E174" s="228" t="s">
        <v>128</v>
      </c>
      <c r="F174" s="226" t="s">
        <v>78</v>
      </c>
      <c r="G174" s="229">
        <v>1</v>
      </c>
      <c r="H174" s="230"/>
      <c r="I174" s="240">
        <f>ROUND(G174*H174,2)</f>
        <v>0</v>
      </c>
      <c r="J174" s="231">
        <v>21</v>
      </c>
      <c r="K174" s="230">
        <f t="shared" si="35"/>
        <v>0</v>
      </c>
      <c r="M174" s="232"/>
    </row>
    <row r="175" spans="1:16" s="233" customFormat="1" ht="25.5">
      <c r="A175" s="225">
        <v>144</v>
      </c>
      <c r="B175" s="226"/>
      <c r="C175" s="226" t="s">
        <v>107</v>
      </c>
      <c r="D175" s="249" t="s">
        <v>206</v>
      </c>
      <c r="E175" s="228" t="s">
        <v>207</v>
      </c>
      <c r="F175" s="226" t="s">
        <v>78</v>
      </c>
      <c r="G175" s="229">
        <v>1</v>
      </c>
      <c r="H175" s="230"/>
      <c r="I175" s="240">
        <f>ROUND(G175*H175,2)</f>
        <v>0</v>
      </c>
      <c r="J175" s="231">
        <v>21</v>
      </c>
      <c r="K175" s="230">
        <f t="shared" si="35"/>
        <v>0</v>
      </c>
      <c r="M175" s="232"/>
    </row>
    <row r="176" spans="1:16" s="233" customFormat="1" ht="38.25">
      <c r="A176" s="225">
        <v>145</v>
      </c>
      <c r="B176" s="226"/>
      <c r="C176" s="226" t="s">
        <v>107</v>
      </c>
      <c r="D176" s="249" t="s">
        <v>120</v>
      </c>
      <c r="E176" s="228" t="s">
        <v>129</v>
      </c>
      <c r="F176" s="226" t="s">
        <v>78</v>
      </c>
      <c r="G176" s="229">
        <v>1</v>
      </c>
      <c r="H176" s="230"/>
      <c r="I176" s="240">
        <f>ROUND(G176*H176,2)</f>
        <v>0</v>
      </c>
      <c r="J176" s="231">
        <v>21</v>
      </c>
      <c r="K176" s="230">
        <f t="shared" si="35"/>
        <v>0</v>
      </c>
      <c r="M176" s="232"/>
    </row>
    <row r="177" spans="1:15" s="233" customFormat="1" ht="51">
      <c r="A177" s="225">
        <v>146</v>
      </c>
      <c r="B177" s="226"/>
      <c r="C177" s="226" t="s">
        <v>107</v>
      </c>
      <c r="D177" s="227" t="s">
        <v>208</v>
      </c>
      <c r="E177" s="228" t="s">
        <v>209</v>
      </c>
      <c r="F177" s="226" t="s">
        <v>78</v>
      </c>
      <c r="G177" s="229">
        <v>1</v>
      </c>
      <c r="H177" s="230"/>
      <c r="I177" s="240">
        <f t="shared" si="36"/>
        <v>0</v>
      </c>
      <c r="J177" s="231">
        <v>21</v>
      </c>
      <c r="K177" s="230">
        <f t="shared" si="35"/>
        <v>0</v>
      </c>
      <c r="M177" s="248"/>
    </row>
    <row r="178" spans="1:15" s="233" customFormat="1" ht="76.5">
      <c r="A178" s="225">
        <v>147</v>
      </c>
      <c r="B178" s="226"/>
      <c r="C178" s="226" t="s">
        <v>107</v>
      </c>
      <c r="D178" s="238" t="s">
        <v>198</v>
      </c>
      <c r="E178" s="232" t="s">
        <v>258</v>
      </c>
      <c r="F178" s="226" t="s">
        <v>78</v>
      </c>
      <c r="G178" s="229">
        <f>G167</f>
        <v>15</v>
      </c>
      <c r="H178" s="230"/>
      <c r="I178" s="240">
        <f t="shared" si="36"/>
        <v>0</v>
      </c>
      <c r="J178" s="231">
        <v>21</v>
      </c>
      <c r="K178" s="230">
        <f t="shared" si="35"/>
        <v>0</v>
      </c>
      <c r="M178" s="232"/>
    </row>
    <row r="179" spans="1:15" s="233" customFormat="1" ht="76.5">
      <c r="A179" s="225">
        <v>148</v>
      </c>
      <c r="B179" s="226"/>
      <c r="C179" s="226" t="s">
        <v>107</v>
      </c>
      <c r="D179" s="227" t="s">
        <v>88</v>
      </c>
      <c r="E179" s="228" t="s">
        <v>406</v>
      </c>
      <c r="F179" s="226" t="s">
        <v>78</v>
      </c>
      <c r="G179" s="229">
        <v>15</v>
      </c>
      <c r="H179" s="230"/>
      <c r="I179" s="240">
        <f t="shared" si="36"/>
        <v>0</v>
      </c>
      <c r="J179" s="231">
        <v>21</v>
      </c>
      <c r="K179" s="230">
        <f t="shared" si="35"/>
        <v>0</v>
      </c>
      <c r="M179" s="232"/>
    </row>
    <row r="180" spans="1:15" s="233" customFormat="1" ht="38.25">
      <c r="A180" s="225">
        <v>149</v>
      </c>
      <c r="B180" s="226"/>
      <c r="C180" s="226" t="s">
        <v>107</v>
      </c>
      <c r="D180" s="238" t="s">
        <v>259</v>
      </c>
      <c r="E180" s="232" t="s">
        <v>260</v>
      </c>
      <c r="F180" s="226" t="s">
        <v>78</v>
      </c>
      <c r="G180" s="229">
        <v>1</v>
      </c>
      <c r="H180" s="230"/>
      <c r="I180" s="240">
        <f t="shared" si="36"/>
        <v>0</v>
      </c>
      <c r="J180" s="231">
        <v>21</v>
      </c>
      <c r="K180" s="230">
        <f t="shared" si="35"/>
        <v>0</v>
      </c>
    </row>
    <row r="181" spans="1:15" s="233" customFormat="1" ht="25.5">
      <c r="A181" s="225">
        <v>150</v>
      </c>
      <c r="B181" s="226"/>
      <c r="C181" s="226" t="s">
        <v>107</v>
      </c>
      <c r="D181" s="227" t="s">
        <v>215</v>
      </c>
      <c r="E181" s="228" t="s">
        <v>216</v>
      </c>
      <c r="F181" s="226" t="s">
        <v>78</v>
      </c>
      <c r="G181" s="229">
        <v>1</v>
      </c>
      <c r="H181" s="230"/>
      <c r="I181" s="240">
        <f t="shared" si="36"/>
        <v>0</v>
      </c>
      <c r="J181" s="231">
        <v>21</v>
      </c>
      <c r="K181" s="230">
        <f t="shared" si="35"/>
        <v>0</v>
      </c>
    </row>
    <row r="182" spans="1:15" s="233" customFormat="1" ht="63.75">
      <c r="A182" s="225">
        <v>151</v>
      </c>
      <c r="B182" s="226"/>
      <c r="C182" s="226" t="s">
        <v>107</v>
      </c>
      <c r="D182" s="227" t="s">
        <v>217</v>
      </c>
      <c r="E182" s="228" t="s">
        <v>218</v>
      </c>
      <c r="F182" s="226" t="s">
        <v>78</v>
      </c>
      <c r="G182" s="229">
        <v>1</v>
      </c>
      <c r="H182" s="230"/>
      <c r="I182" s="240">
        <f t="shared" si="36"/>
        <v>0</v>
      </c>
      <c r="J182" s="231">
        <v>21</v>
      </c>
      <c r="K182" s="230">
        <f t="shared" si="35"/>
        <v>0</v>
      </c>
      <c r="L182" s="241"/>
      <c r="M182" s="235"/>
      <c r="N182" s="235"/>
      <c r="O182" s="235"/>
    </row>
    <row r="183" spans="1:15" s="233" customFormat="1" ht="39" customHeight="1">
      <c r="A183" s="225">
        <v>152</v>
      </c>
      <c r="B183" s="226"/>
      <c r="C183" s="226" t="s">
        <v>107</v>
      </c>
      <c r="D183" s="227" t="s">
        <v>219</v>
      </c>
      <c r="E183" s="228" t="s">
        <v>220</v>
      </c>
      <c r="F183" s="226" t="s">
        <v>78</v>
      </c>
      <c r="G183" s="229">
        <v>2</v>
      </c>
      <c r="H183" s="230"/>
      <c r="I183" s="240">
        <f t="shared" si="36"/>
        <v>0</v>
      </c>
      <c r="J183" s="231">
        <v>21</v>
      </c>
      <c r="K183" s="230">
        <f t="shared" si="35"/>
        <v>0</v>
      </c>
      <c r="L183" s="241"/>
      <c r="M183" s="235"/>
      <c r="N183" s="235"/>
      <c r="O183" s="235"/>
    </row>
    <row r="184" spans="1:15" s="233" customFormat="1" ht="66" customHeight="1">
      <c r="A184" s="225">
        <v>153</v>
      </c>
      <c r="B184" s="226"/>
      <c r="C184" s="226" t="s">
        <v>107</v>
      </c>
      <c r="D184" s="227" t="s">
        <v>261</v>
      </c>
      <c r="E184" s="262" t="s">
        <v>262</v>
      </c>
      <c r="F184" s="226" t="s">
        <v>78</v>
      </c>
      <c r="G184" s="229">
        <v>1</v>
      </c>
      <c r="H184" s="230"/>
      <c r="I184" s="230">
        <f t="shared" si="36"/>
        <v>0</v>
      </c>
      <c r="J184" s="231">
        <v>21</v>
      </c>
      <c r="K184" s="230">
        <f t="shared" si="35"/>
        <v>0</v>
      </c>
      <c r="L184" s="241"/>
      <c r="M184" s="235"/>
      <c r="N184" s="235"/>
      <c r="O184" s="235"/>
    </row>
    <row r="185" spans="1:15" s="233" customFormat="1" ht="25.5">
      <c r="A185" s="225">
        <v>154</v>
      </c>
      <c r="B185" s="226"/>
      <c r="C185" s="226" t="s">
        <v>107</v>
      </c>
      <c r="D185" s="227" t="s">
        <v>263</v>
      </c>
      <c r="E185" s="228" t="s">
        <v>264</v>
      </c>
      <c r="F185" s="226" t="s">
        <v>78</v>
      </c>
      <c r="G185" s="229">
        <v>1</v>
      </c>
      <c r="H185" s="230"/>
      <c r="I185" s="230">
        <f t="shared" ref="I185:I187" si="37">ROUND(G185*H185,2)</f>
        <v>0</v>
      </c>
      <c r="J185" s="231">
        <v>21</v>
      </c>
      <c r="K185" s="230">
        <f t="shared" ref="K185:K187" si="38">I185+((I185/100)*J185)</f>
        <v>0</v>
      </c>
      <c r="L185" s="241"/>
      <c r="M185" s="235"/>
      <c r="N185" s="235"/>
      <c r="O185" s="235"/>
    </row>
    <row r="186" spans="1:15" s="252" customFormat="1" ht="51">
      <c r="A186" s="225">
        <v>155</v>
      </c>
      <c r="B186" s="251"/>
      <c r="C186" s="226" t="s">
        <v>107</v>
      </c>
      <c r="D186" s="227" t="s">
        <v>145</v>
      </c>
      <c r="E186" s="228" t="s">
        <v>156</v>
      </c>
      <c r="F186" s="226" t="s">
        <v>78</v>
      </c>
      <c r="G186" s="229">
        <v>1</v>
      </c>
      <c r="H186" s="230"/>
      <c r="I186" s="230">
        <f t="shared" si="37"/>
        <v>0</v>
      </c>
      <c r="J186" s="231">
        <v>21</v>
      </c>
      <c r="K186" s="230">
        <f t="shared" si="38"/>
        <v>0</v>
      </c>
      <c r="L186" s="233"/>
      <c r="M186" s="249"/>
      <c r="N186" s="249"/>
      <c r="O186" s="249"/>
    </row>
    <row r="187" spans="1:15" s="233" customFormat="1" ht="38.25">
      <c r="A187" s="225">
        <v>156</v>
      </c>
      <c r="B187" s="226"/>
      <c r="C187" s="226" t="s">
        <v>107</v>
      </c>
      <c r="D187" s="227" t="s">
        <v>89</v>
      </c>
      <c r="E187" s="228" t="s">
        <v>265</v>
      </c>
      <c r="F187" s="226" t="s">
        <v>78</v>
      </c>
      <c r="G187" s="229">
        <v>1</v>
      </c>
      <c r="H187" s="230"/>
      <c r="I187" s="230">
        <f t="shared" si="37"/>
        <v>0</v>
      </c>
      <c r="J187" s="231">
        <v>21</v>
      </c>
      <c r="K187" s="230">
        <f t="shared" si="38"/>
        <v>0</v>
      </c>
      <c r="M187" s="232"/>
      <c r="N187" s="232"/>
      <c r="O187" s="232"/>
    </row>
    <row r="188" spans="1:15" s="233" customFormat="1">
      <c r="A188" s="225"/>
      <c r="B188" s="226"/>
      <c r="C188" s="226"/>
      <c r="D188" s="227"/>
      <c r="E188" s="236" t="s">
        <v>84</v>
      </c>
      <c r="F188" s="247"/>
      <c r="G188" s="246"/>
      <c r="H188" s="246"/>
      <c r="I188" s="237">
        <f>SUM(I189:I196)</f>
        <v>0</v>
      </c>
      <c r="J188" s="231"/>
      <c r="K188" s="230"/>
    </row>
    <row r="189" spans="1:15" s="233" customFormat="1" ht="140.25">
      <c r="A189" s="225">
        <v>157</v>
      </c>
      <c r="B189" s="226"/>
      <c r="C189" s="226" t="s">
        <v>107</v>
      </c>
      <c r="D189" s="227" t="s">
        <v>104</v>
      </c>
      <c r="E189" s="228" t="s">
        <v>266</v>
      </c>
      <c r="F189" s="226" t="s">
        <v>78</v>
      </c>
      <c r="G189" s="229">
        <v>1</v>
      </c>
      <c r="H189" s="230"/>
      <c r="I189" s="230">
        <f t="shared" ref="I189:I196" si="39">ROUND(G189*H189,2)</f>
        <v>0</v>
      </c>
      <c r="J189" s="231">
        <v>21</v>
      </c>
      <c r="K189" s="230">
        <f>I189+((I189/100)*J189)</f>
        <v>0</v>
      </c>
      <c r="M189" s="232"/>
    </row>
    <row r="190" spans="1:15" s="233" customFormat="1" ht="51">
      <c r="A190" s="225">
        <v>158</v>
      </c>
      <c r="B190" s="226"/>
      <c r="C190" s="226" t="s">
        <v>107</v>
      </c>
      <c r="D190" s="238" t="s">
        <v>267</v>
      </c>
      <c r="E190" s="232" t="s">
        <v>268</v>
      </c>
      <c r="F190" s="226" t="s">
        <v>78</v>
      </c>
      <c r="G190" s="229">
        <v>14</v>
      </c>
      <c r="H190" s="230"/>
      <c r="I190" s="230">
        <f t="shared" si="39"/>
        <v>0</v>
      </c>
      <c r="J190" s="231">
        <v>21</v>
      </c>
      <c r="K190" s="230">
        <f>I190+((I190/100)*J190)</f>
        <v>0</v>
      </c>
    </row>
    <row r="191" spans="1:15" s="233" customFormat="1" ht="51">
      <c r="A191" s="225">
        <v>159</v>
      </c>
      <c r="B191" s="226"/>
      <c r="C191" s="226" t="s">
        <v>107</v>
      </c>
      <c r="D191" s="238" t="s">
        <v>269</v>
      </c>
      <c r="E191" s="232" t="s">
        <v>270</v>
      </c>
      <c r="F191" s="226" t="s">
        <v>78</v>
      </c>
      <c r="G191" s="229">
        <v>1</v>
      </c>
      <c r="H191" s="230"/>
      <c r="I191" s="230">
        <f t="shared" ref="I191:I193" si="40">ROUND(G191*H191,2)</f>
        <v>0</v>
      </c>
      <c r="J191" s="231">
        <v>21</v>
      </c>
      <c r="K191" s="230">
        <f t="shared" ref="K191:K193" si="41">I191+((I191/100)*J191)</f>
        <v>0</v>
      </c>
    </row>
    <row r="192" spans="1:15" s="233" customFormat="1" ht="25.5">
      <c r="A192" s="225">
        <v>160</v>
      </c>
      <c r="B192" s="226"/>
      <c r="C192" s="226" t="s">
        <v>107</v>
      </c>
      <c r="D192" s="227" t="s">
        <v>231</v>
      </c>
      <c r="E192" s="228" t="s">
        <v>232</v>
      </c>
      <c r="F192" s="226" t="s">
        <v>78</v>
      </c>
      <c r="G192" s="229">
        <v>6</v>
      </c>
      <c r="H192" s="230"/>
      <c r="I192" s="230">
        <f t="shared" si="40"/>
        <v>0</v>
      </c>
      <c r="J192" s="231">
        <v>21</v>
      </c>
      <c r="K192" s="230">
        <f t="shared" si="41"/>
        <v>0</v>
      </c>
    </row>
    <row r="193" spans="1:16" s="233" customFormat="1" ht="76.5">
      <c r="A193" s="225">
        <v>161</v>
      </c>
      <c r="B193" s="226"/>
      <c r="C193" s="226" t="s">
        <v>107</v>
      </c>
      <c r="D193" s="227" t="s">
        <v>91</v>
      </c>
      <c r="E193" s="228" t="s">
        <v>175</v>
      </c>
      <c r="F193" s="226" t="s">
        <v>78</v>
      </c>
      <c r="G193" s="229">
        <v>1</v>
      </c>
      <c r="H193" s="230"/>
      <c r="I193" s="230">
        <f t="shared" si="40"/>
        <v>0</v>
      </c>
      <c r="J193" s="231">
        <v>21</v>
      </c>
      <c r="K193" s="230">
        <f t="shared" si="41"/>
        <v>0</v>
      </c>
      <c r="M193" s="232"/>
    </row>
    <row r="194" spans="1:16" s="233" customFormat="1" ht="51">
      <c r="A194" s="225">
        <v>162</v>
      </c>
      <c r="B194" s="251"/>
      <c r="C194" s="226" t="s">
        <v>107</v>
      </c>
      <c r="D194" s="227" t="s">
        <v>271</v>
      </c>
      <c r="E194" s="228" t="s">
        <v>272</v>
      </c>
      <c r="F194" s="226" t="s">
        <v>78</v>
      </c>
      <c r="G194" s="229">
        <v>2</v>
      </c>
      <c r="H194" s="230"/>
      <c r="I194" s="230">
        <f t="shared" si="39"/>
        <v>0</v>
      </c>
      <c r="J194" s="231">
        <v>21</v>
      </c>
      <c r="K194" s="230">
        <f>I194+((I194/100)*J194)</f>
        <v>0</v>
      </c>
      <c r="M194" s="232"/>
      <c r="N194" s="252"/>
      <c r="O194" s="252"/>
    </row>
    <row r="195" spans="1:16" s="263" customFormat="1" ht="38.25">
      <c r="A195" s="225">
        <v>163</v>
      </c>
      <c r="B195" s="226"/>
      <c r="C195" s="226" t="s">
        <v>107</v>
      </c>
      <c r="D195" s="227" t="s">
        <v>273</v>
      </c>
      <c r="E195" s="228" t="s">
        <v>274</v>
      </c>
      <c r="F195" s="226" t="s">
        <v>78</v>
      </c>
      <c r="G195" s="229">
        <v>16</v>
      </c>
      <c r="H195" s="230"/>
      <c r="I195" s="230">
        <f t="shared" si="39"/>
        <v>0</v>
      </c>
      <c r="J195" s="231">
        <v>21</v>
      </c>
      <c r="K195" s="230">
        <f>I195+((I195/100)*J195)</f>
        <v>0</v>
      </c>
      <c r="L195" s="233"/>
      <c r="M195" s="232"/>
      <c r="N195" s="233"/>
      <c r="O195" s="233"/>
    </row>
    <row r="196" spans="1:16" s="242" customFormat="1" ht="114.75">
      <c r="A196" s="225">
        <v>164</v>
      </c>
      <c r="B196" s="226"/>
      <c r="C196" s="226" t="s">
        <v>107</v>
      </c>
      <c r="D196" s="227" t="s">
        <v>106</v>
      </c>
      <c r="E196" s="232" t="s">
        <v>275</v>
      </c>
      <c r="F196" s="226" t="s">
        <v>78</v>
      </c>
      <c r="G196" s="229">
        <v>15</v>
      </c>
      <c r="H196" s="230"/>
      <c r="I196" s="230">
        <f t="shared" si="39"/>
        <v>0</v>
      </c>
      <c r="J196" s="231">
        <v>21</v>
      </c>
      <c r="K196" s="230">
        <f>I196+((I196/100)*J196)</f>
        <v>0</v>
      </c>
      <c r="L196" s="233"/>
      <c r="M196" s="233"/>
      <c r="N196" s="252"/>
      <c r="O196" s="252"/>
    </row>
    <row r="197" spans="1:16" s="255" customFormat="1">
      <c r="A197" s="225"/>
      <c r="B197" s="254"/>
      <c r="D197" s="256" t="s">
        <v>92</v>
      </c>
      <c r="E197" s="257" t="s">
        <v>276</v>
      </c>
      <c r="I197" s="258">
        <f>I198+I206+I211+I232</f>
        <v>0</v>
      </c>
      <c r="K197" s="230"/>
    </row>
    <row r="198" spans="1:16" s="233" customFormat="1">
      <c r="A198" s="225"/>
      <c r="B198" s="245"/>
      <c r="C198" s="246"/>
      <c r="D198" s="247"/>
      <c r="E198" s="236" t="s">
        <v>166</v>
      </c>
      <c r="F198" s="246"/>
      <c r="G198" s="246"/>
      <c r="H198" s="246"/>
      <c r="I198" s="237">
        <f>SUM(I199:I205)</f>
        <v>0</v>
      </c>
      <c r="J198" s="231"/>
      <c r="K198" s="230"/>
    </row>
    <row r="199" spans="1:16" s="233" customFormat="1" ht="153">
      <c r="A199" s="225">
        <v>165</v>
      </c>
      <c r="B199" s="226"/>
      <c r="C199" s="226" t="s">
        <v>107</v>
      </c>
      <c r="D199" s="227" t="s">
        <v>277</v>
      </c>
      <c r="E199" s="228" t="s">
        <v>278</v>
      </c>
      <c r="F199" s="226" t="s">
        <v>78</v>
      </c>
      <c r="G199" s="229">
        <v>1</v>
      </c>
      <c r="H199" s="230"/>
      <c r="I199" s="230">
        <f t="shared" ref="I199:I201" si="42">ROUND(G199*H199,2)</f>
        <v>0</v>
      </c>
      <c r="J199" s="231">
        <v>21</v>
      </c>
      <c r="K199" s="230">
        <f t="shared" ref="K199:K205" si="43">I199+((I199/100)*J199)</f>
        <v>0</v>
      </c>
      <c r="M199" s="232"/>
      <c r="N199" s="232"/>
      <c r="O199" s="232"/>
    </row>
    <row r="200" spans="1:16" s="233" customFormat="1" ht="51">
      <c r="A200" s="226">
        <v>166</v>
      </c>
      <c r="B200" s="226"/>
      <c r="C200" s="226" t="s">
        <v>107</v>
      </c>
      <c r="D200" s="238" t="s">
        <v>279</v>
      </c>
      <c r="E200" s="264" t="s">
        <v>280</v>
      </c>
      <c r="F200" s="226" t="s">
        <v>78</v>
      </c>
      <c r="G200" s="229">
        <v>1</v>
      </c>
      <c r="H200" s="230"/>
      <c r="I200" s="230">
        <f t="shared" si="42"/>
        <v>0</v>
      </c>
      <c r="J200" s="231">
        <v>21</v>
      </c>
      <c r="K200" s="230">
        <f t="shared" si="43"/>
        <v>0</v>
      </c>
      <c r="L200" s="226"/>
      <c r="M200" s="234"/>
      <c r="N200" s="234"/>
      <c r="O200" s="234"/>
    </row>
    <row r="201" spans="1:16" s="233" customFormat="1" ht="25.5">
      <c r="A201" s="225">
        <v>167</v>
      </c>
      <c r="B201" s="226"/>
      <c r="C201" s="232" t="s">
        <v>107</v>
      </c>
      <c r="D201" s="232" t="s">
        <v>181</v>
      </c>
      <c r="E201" s="232" t="s">
        <v>281</v>
      </c>
      <c r="F201" s="226" t="s">
        <v>78</v>
      </c>
      <c r="G201" s="229">
        <v>1</v>
      </c>
      <c r="H201" s="230"/>
      <c r="I201" s="230">
        <f t="shared" si="42"/>
        <v>0</v>
      </c>
      <c r="J201" s="231">
        <v>21</v>
      </c>
      <c r="K201" s="230">
        <f t="shared" si="43"/>
        <v>0</v>
      </c>
      <c r="L201" s="232"/>
    </row>
    <row r="202" spans="1:16" s="233" customFormat="1" ht="51">
      <c r="A202" s="225">
        <v>168</v>
      </c>
      <c r="B202" s="226"/>
      <c r="C202" s="226" t="s">
        <v>107</v>
      </c>
      <c r="D202" s="232" t="s">
        <v>121</v>
      </c>
      <c r="E202" s="228" t="s">
        <v>255</v>
      </c>
      <c r="F202" s="226" t="s">
        <v>78</v>
      </c>
      <c r="G202" s="229">
        <v>1</v>
      </c>
      <c r="H202" s="230"/>
      <c r="I202" s="230">
        <f>ROUND(G202*H202,2)</f>
        <v>0</v>
      </c>
      <c r="J202" s="231">
        <v>21</v>
      </c>
      <c r="K202" s="230">
        <f t="shared" si="43"/>
        <v>0</v>
      </c>
      <c r="M202" s="232"/>
      <c r="N202" s="232"/>
      <c r="O202" s="232"/>
    </row>
    <row r="203" spans="1:16" s="233" customFormat="1" ht="25.5">
      <c r="A203" s="225">
        <v>169</v>
      </c>
      <c r="B203" s="226"/>
      <c r="C203" s="226" t="s">
        <v>107</v>
      </c>
      <c r="D203" s="249" t="s">
        <v>118</v>
      </c>
      <c r="E203" s="228" t="s">
        <v>126</v>
      </c>
      <c r="F203" s="226" t="s">
        <v>78</v>
      </c>
      <c r="G203" s="229">
        <v>1</v>
      </c>
      <c r="H203" s="230"/>
      <c r="I203" s="240">
        <f t="shared" ref="I203:I205" si="44">ROUND(G203*H203,2)</f>
        <v>0</v>
      </c>
      <c r="J203" s="231">
        <v>21</v>
      </c>
      <c r="K203" s="230">
        <f t="shared" si="43"/>
        <v>0</v>
      </c>
      <c r="M203" s="232"/>
      <c r="N203" s="232"/>
      <c r="O203" s="232"/>
    </row>
    <row r="204" spans="1:16" s="233" customFormat="1" ht="76.5">
      <c r="A204" s="225">
        <v>170</v>
      </c>
      <c r="B204" s="226"/>
      <c r="C204" s="226" t="s">
        <v>107</v>
      </c>
      <c r="D204" s="227" t="s">
        <v>282</v>
      </c>
      <c r="E204" s="228" t="s">
        <v>283</v>
      </c>
      <c r="F204" s="226" t="s">
        <v>78</v>
      </c>
      <c r="G204" s="229">
        <v>1</v>
      </c>
      <c r="H204" s="230"/>
      <c r="I204" s="230">
        <f t="shared" si="44"/>
        <v>0</v>
      </c>
      <c r="J204" s="231">
        <v>21</v>
      </c>
      <c r="K204" s="230">
        <f t="shared" si="43"/>
        <v>0</v>
      </c>
    </row>
    <row r="205" spans="1:16" s="233" customFormat="1" ht="63.75">
      <c r="A205" s="225">
        <v>171</v>
      </c>
      <c r="B205" s="226"/>
      <c r="C205" s="226" t="s">
        <v>107</v>
      </c>
      <c r="D205" s="227" t="s">
        <v>85</v>
      </c>
      <c r="E205" s="228" t="s">
        <v>130</v>
      </c>
      <c r="F205" s="226" t="s">
        <v>78</v>
      </c>
      <c r="G205" s="229">
        <v>1</v>
      </c>
      <c r="H205" s="230"/>
      <c r="I205" s="230">
        <f t="shared" si="44"/>
        <v>0</v>
      </c>
      <c r="J205" s="231">
        <v>21</v>
      </c>
      <c r="K205" s="230">
        <f t="shared" si="43"/>
        <v>0</v>
      </c>
    </row>
    <row r="206" spans="1:16" s="233" customFormat="1">
      <c r="A206" s="225"/>
      <c r="B206" s="226"/>
      <c r="C206" s="245"/>
      <c r="D206" s="246"/>
      <c r="E206" s="236" t="s">
        <v>284</v>
      </c>
      <c r="F206" s="247"/>
      <c r="G206" s="246"/>
      <c r="H206" s="246"/>
      <c r="I206" s="237">
        <f>SUM(I207:I210)</f>
        <v>0</v>
      </c>
      <c r="J206" s="231"/>
      <c r="K206" s="230"/>
    </row>
    <row r="207" spans="1:16" s="233" customFormat="1" ht="102">
      <c r="A207" s="225">
        <v>172</v>
      </c>
      <c r="B207" s="226"/>
      <c r="C207" s="226" t="s">
        <v>107</v>
      </c>
      <c r="D207" s="227" t="s">
        <v>86</v>
      </c>
      <c r="E207" s="228" t="s">
        <v>405</v>
      </c>
      <c r="F207" s="226" t="s">
        <v>78</v>
      </c>
      <c r="G207" s="229">
        <v>1</v>
      </c>
      <c r="H207" s="230"/>
      <c r="I207" s="240">
        <f t="shared" ref="I207:I208" si="45">ROUND(G207*H207,2)</f>
        <v>0</v>
      </c>
      <c r="J207" s="231">
        <v>21</v>
      </c>
      <c r="K207" s="230">
        <f>I207+((I207/100)*J207)</f>
        <v>0</v>
      </c>
      <c r="L207" s="248"/>
      <c r="M207" s="248"/>
      <c r="N207" s="248"/>
      <c r="O207" s="248"/>
      <c r="P207" s="232" t="s">
        <v>409</v>
      </c>
    </row>
    <row r="208" spans="1:16" s="233" customFormat="1" ht="76.5">
      <c r="A208" s="225">
        <v>173</v>
      </c>
      <c r="B208" s="226"/>
      <c r="C208" s="226" t="s">
        <v>107</v>
      </c>
      <c r="D208" s="227" t="s">
        <v>87</v>
      </c>
      <c r="E208" s="228" t="s">
        <v>123</v>
      </c>
      <c r="F208" s="226" t="s">
        <v>78</v>
      </c>
      <c r="G208" s="229">
        <v>1</v>
      </c>
      <c r="H208" s="230"/>
      <c r="I208" s="240">
        <f t="shared" si="45"/>
        <v>0</v>
      </c>
      <c r="J208" s="231">
        <v>21</v>
      </c>
      <c r="K208" s="230">
        <f>I208+((I208/100)*J208)</f>
        <v>0</v>
      </c>
    </row>
    <row r="209" spans="1:15" s="233" customFormat="1" ht="25.5">
      <c r="A209" s="225">
        <v>174</v>
      </c>
      <c r="B209" s="226"/>
      <c r="C209" s="226" t="s">
        <v>107</v>
      </c>
      <c r="D209" s="249" t="s">
        <v>119</v>
      </c>
      <c r="E209" s="228" t="s">
        <v>128</v>
      </c>
      <c r="F209" s="226" t="s">
        <v>78</v>
      </c>
      <c r="G209" s="229">
        <v>1</v>
      </c>
      <c r="H209" s="230"/>
      <c r="I209" s="240">
        <f>ROUND(G209*H209,2)</f>
        <v>0</v>
      </c>
      <c r="J209" s="231">
        <v>21</v>
      </c>
      <c r="K209" s="230">
        <f>I209+((I209/100)*J209)</f>
        <v>0</v>
      </c>
      <c r="M209" s="232"/>
    </row>
    <row r="210" spans="1:15" s="233" customFormat="1" ht="38.25">
      <c r="A210" s="225">
        <v>175</v>
      </c>
      <c r="B210" s="226"/>
      <c r="C210" s="226" t="s">
        <v>107</v>
      </c>
      <c r="D210" s="227" t="s">
        <v>89</v>
      </c>
      <c r="E210" s="228" t="s">
        <v>265</v>
      </c>
      <c r="F210" s="226" t="s">
        <v>78</v>
      </c>
      <c r="G210" s="229">
        <v>1</v>
      </c>
      <c r="H210" s="230"/>
      <c r="I210" s="230">
        <f t="shared" ref="I210" si="46">ROUND(G210*H210,2)</f>
        <v>0</v>
      </c>
      <c r="J210" s="231">
        <v>21</v>
      </c>
      <c r="K210" s="230">
        <f>I210+((I210/100)*J210)</f>
        <v>0</v>
      </c>
      <c r="M210" s="232"/>
      <c r="N210" s="232"/>
      <c r="O210" s="232"/>
    </row>
    <row r="211" spans="1:15" s="233" customFormat="1">
      <c r="A211" s="225"/>
      <c r="B211" s="226"/>
      <c r="C211" s="226"/>
      <c r="D211" s="227"/>
      <c r="E211" s="236" t="s">
        <v>285</v>
      </c>
      <c r="F211" s="247"/>
      <c r="G211" s="246"/>
      <c r="H211" s="246"/>
      <c r="I211" s="237">
        <f>SUM(I212:I231)</f>
        <v>0</v>
      </c>
      <c r="J211" s="231"/>
      <c r="K211" s="230"/>
    </row>
    <row r="212" spans="1:15" s="233" customFormat="1" ht="50.25" customHeight="1">
      <c r="A212" s="225">
        <v>176</v>
      </c>
      <c r="B212" s="226"/>
      <c r="C212" s="226" t="s">
        <v>107</v>
      </c>
      <c r="D212" s="238" t="s">
        <v>286</v>
      </c>
      <c r="E212" s="232" t="s">
        <v>287</v>
      </c>
      <c r="F212" s="226" t="s">
        <v>78</v>
      </c>
      <c r="G212" s="229">
        <v>1</v>
      </c>
      <c r="H212" s="230"/>
      <c r="I212" s="230">
        <f t="shared" ref="I212:I231" si="47">ROUND(G212*H212,2)</f>
        <v>0</v>
      </c>
      <c r="J212" s="231">
        <v>21</v>
      </c>
      <c r="K212" s="230">
        <f t="shared" ref="K212:K231" si="48">I212+((I212/100)*J212)</f>
        <v>0</v>
      </c>
    </row>
    <row r="213" spans="1:15" s="233" customFormat="1" ht="51.75" customHeight="1">
      <c r="A213" s="225">
        <v>177</v>
      </c>
      <c r="B213" s="226"/>
      <c r="C213" s="226" t="s">
        <v>107</v>
      </c>
      <c r="D213" s="238" t="s">
        <v>288</v>
      </c>
      <c r="E213" s="232" t="s">
        <v>289</v>
      </c>
      <c r="F213" s="226" t="s">
        <v>78</v>
      </c>
      <c r="G213" s="229">
        <v>3</v>
      </c>
      <c r="H213" s="230"/>
      <c r="I213" s="230">
        <f t="shared" si="47"/>
        <v>0</v>
      </c>
      <c r="J213" s="231">
        <v>21</v>
      </c>
      <c r="K213" s="230">
        <f t="shared" si="48"/>
        <v>0</v>
      </c>
    </row>
    <row r="214" spans="1:15" s="233" customFormat="1" ht="38.25">
      <c r="A214" s="225">
        <v>178</v>
      </c>
      <c r="B214" s="226"/>
      <c r="C214" s="226" t="s">
        <v>107</v>
      </c>
      <c r="D214" s="238" t="s">
        <v>290</v>
      </c>
      <c r="E214" s="232" t="s">
        <v>394</v>
      </c>
      <c r="F214" s="226" t="s">
        <v>78</v>
      </c>
      <c r="G214" s="229">
        <v>1</v>
      </c>
      <c r="H214" s="230"/>
      <c r="I214" s="230">
        <f t="shared" si="47"/>
        <v>0</v>
      </c>
      <c r="J214" s="231">
        <v>21</v>
      </c>
      <c r="K214" s="230">
        <f t="shared" si="48"/>
        <v>0</v>
      </c>
    </row>
    <row r="215" spans="1:15" s="233" customFormat="1" ht="36" customHeight="1">
      <c r="A215" s="225">
        <v>179</v>
      </c>
      <c r="B215" s="226"/>
      <c r="C215" s="226" t="s">
        <v>107</v>
      </c>
      <c r="D215" s="238" t="s">
        <v>291</v>
      </c>
      <c r="E215" s="232" t="s">
        <v>395</v>
      </c>
      <c r="F215" s="226" t="s">
        <v>78</v>
      </c>
      <c r="G215" s="229">
        <v>1</v>
      </c>
      <c r="H215" s="230"/>
      <c r="I215" s="230">
        <f t="shared" si="47"/>
        <v>0</v>
      </c>
      <c r="J215" s="231">
        <v>21</v>
      </c>
      <c r="K215" s="230">
        <f t="shared" si="48"/>
        <v>0</v>
      </c>
    </row>
    <row r="216" spans="1:15" s="233" customFormat="1" ht="38.25">
      <c r="A216" s="225">
        <v>180</v>
      </c>
      <c r="B216" s="226"/>
      <c r="C216" s="226" t="s">
        <v>107</v>
      </c>
      <c r="D216" s="238" t="s">
        <v>292</v>
      </c>
      <c r="E216" s="232" t="s">
        <v>293</v>
      </c>
      <c r="F216" s="226" t="s">
        <v>78</v>
      </c>
      <c r="G216" s="229">
        <v>3</v>
      </c>
      <c r="H216" s="230"/>
      <c r="I216" s="230">
        <f t="shared" si="47"/>
        <v>0</v>
      </c>
      <c r="J216" s="231">
        <v>21</v>
      </c>
      <c r="K216" s="230">
        <f t="shared" si="48"/>
        <v>0</v>
      </c>
    </row>
    <row r="217" spans="1:15" s="233" customFormat="1" ht="38.25">
      <c r="A217" s="225">
        <v>181</v>
      </c>
      <c r="B217" s="226"/>
      <c r="C217" s="226" t="s">
        <v>107</v>
      </c>
      <c r="D217" s="238" t="s">
        <v>294</v>
      </c>
      <c r="E217" s="232" t="s">
        <v>295</v>
      </c>
      <c r="F217" s="226" t="s">
        <v>78</v>
      </c>
      <c r="G217" s="229">
        <v>3</v>
      </c>
      <c r="H217" s="230"/>
      <c r="I217" s="230">
        <f t="shared" si="47"/>
        <v>0</v>
      </c>
      <c r="J217" s="231">
        <v>21</v>
      </c>
      <c r="K217" s="230">
        <f t="shared" si="48"/>
        <v>0</v>
      </c>
    </row>
    <row r="218" spans="1:15" s="233" customFormat="1" ht="35.25" customHeight="1">
      <c r="A218" s="225">
        <v>182</v>
      </c>
      <c r="B218" s="226"/>
      <c r="C218" s="226" t="s">
        <v>107</v>
      </c>
      <c r="D218" s="238" t="s">
        <v>296</v>
      </c>
      <c r="E218" s="232" t="s">
        <v>297</v>
      </c>
      <c r="F218" s="226" t="s">
        <v>78</v>
      </c>
      <c r="G218" s="229">
        <v>2</v>
      </c>
      <c r="H218" s="230"/>
      <c r="I218" s="230">
        <f t="shared" si="47"/>
        <v>0</v>
      </c>
      <c r="J218" s="231">
        <v>21</v>
      </c>
      <c r="K218" s="230">
        <f t="shared" si="48"/>
        <v>0</v>
      </c>
    </row>
    <row r="219" spans="1:15" s="233" customFormat="1" ht="20.25" customHeight="1">
      <c r="A219" s="225">
        <v>183</v>
      </c>
      <c r="B219" s="226"/>
      <c r="C219" s="226" t="s">
        <v>107</v>
      </c>
      <c r="D219" s="238" t="s">
        <v>298</v>
      </c>
      <c r="E219" s="232" t="s">
        <v>299</v>
      </c>
      <c r="F219" s="226" t="s">
        <v>78</v>
      </c>
      <c r="G219" s="229">
        <v>4</v>
      </c>
      <c r="H219" s="230"/>
      <c r="I219" s="230">
        <f t="shared" si="47"/>
        <v>0</v>
      </c>
      <c r="J219" s="231">
        <v>21</v>
      </c>
      <c r="K219" s="230">
        <f t="shared" si="48"/>
        <v>0</v>
      </c>
    </row>
    <row r="220" spans="1:15" s="233" customFormat="1" ht="33.75" customHeight="1">
      <c r="A220" s="225">
        <v>184</v>
      </c>
      <c r="B220" s="226"/>
      <c r="C220" s="226" t="s">
        <v>107</v>
      </c>
      <c r="D220" s="238" t="s">
        <v>300</v>
      </c>
      <c r="E220" s="232" t="s">
        <v>301</v>
      </c>
      <c r="F220" s="226" t="s">
        <v>78</v>
      </c>
      <c r="G220" s="229">
        <v>4</v>
      </c>
      <c r="H220" s="230"/>
      <c r="I220" s="230">
        <f t="shared" si="47"/>
        <v>0</v>
      </c>
      <c r="J220" s="231">
        <v>21</v>
      </c>
      <c r="K220" s="230">
        <f t="shared" si="48"/>
        <v>0</v>
      </c>
    </row>
    <row r="221" spans="1:15" s="233" customFormat="1" ht="45.75" customHeight="1">
      <c r="A221" s="225">
        <v>185</v>
      </c>
      <c r="B221" s="226"/>
      <c r="C221" s="226" t="s">
        <v>107</v>
      </c>
      <c r="D221" s="238" t="s">
        <v>302</v>
      </c>
      <c r="E221" s="265" t="s">
        <v>303</v>
      </c>
      <c r="F221" s="226" t="s">
        <v>78</v>
      </c>
      <c r="G221" s="229">
        <v>3</v>
      </c>
      <c r="H221" s="230"/>
      <c r="I221" s="230">
        <f t="shared" si="47"/>
        <v>0</v>
      </c>
      <c r="J221" s="231">
        <v>21</v>
      </c>
      <c r="K221" s="230">
        <f t="shared" si="48"/>
        <v>0</v>
      </c>
    </row>
    <row r="222" spans="1:15" s="233" customFormat="1" ht="25.5">
      <c r="A222" s="225">
        <v>186</v>
      </c>
      <c r="B222" s="226"/>
      <c r="C222" s="226" t="s">
        <v>107</v>
      </c>
      <c r="D222" s="238" t="s">
        <v>304</v>
      </c>
      <c r="E222" s="265" t="s">
        <v>305</v>
      </c>
      <c r="F222" s="226" t="s">
        <v>78</v>
      </c>
      <c r="G222" s="229">
        <v>3</v>
      </c>
      <c r="H222" s="230"/>
      <c r="I222" s="230">
        <f t="shared" si="47"/>
        <v>0</v>
      </c>
      <c r="J222" s="231">
        <v>21</v>
      </c>
      <c r="K222" s="230">
        <f t="shared" si="48"/>
        <v>0</v>
      </c>
    </row>
    <row r="223" spans="1:15" s="233" customFormat="1" ht="51">
      <c r="A223" s="225">
        <v>187</v>
      </c>
      <c r="B223" s="226"/>
      <c r="C223" s="226" t="s">
        <v>107</v>
      </c>
      <c r="D223" s="238" t="s">
        <v>306</v>
      </c>
      <c r="E223" s="232" t="s">
        <v>307</v>
      </c>
      <c r="F223" s="226" t="s">
        <v>78</v>
      </c>
      <c r="G223" s="229">
        <v>3</v>
      </c>
      <c r="H223" s="230"/>
      <c r="I223" s="230">
        <f t="shared" si="47"/>
        <v>0</v>
      </c>
      <c r="J223" s="231">
        <v>21</v>
      </c>
      <c r="K223" s="230">
        <f t="shared" si="48"/>
        <v>0</v>
      </c>
    </row>
    <row r="224" spans="1:15" s="233" customFormat="1" ht="38.25">
      <c r="A224" s="225">
        <v>188</v>
      </c>
      <c r="B224" s="226"/>
      <c r="C224" s="226" t="s">
        <v>107</v>
      </c>
      <c r="D224" s="238" t="s">
        <v>308</v>
      </c>
      <c r="E224" s="232" t="s">
        <v>309</v>
      </c>
      <c r="F224" s="226" t="s">
        <v>78</v>
      </c>
      <c r="G224" s="229">
        <v>6</v>
      </c>
      <c r="H224" s="230"/>
      <c r="I224" s="230">
        <f t="shared" si="47"/>
        <v>0</v>
      </c>
      <c r="J224" s="231">
        <v>21</v>
      </c>
      <c r="K224" s="230">
        <f t="shared" si="48"/>
        <v>0</v>
      </c>
    </row>
    <row r="225" spans="1:15" s="233" customFormat="1" ht="38.25">
      <c r="A225" s="225">
        <v>189</v>
      </c>
      <c r="B225" s="226"/>
      <c r="C225" s="226" t="s">
        <v>107</v>
      </c>
      <c r="D225" s="238" t="s">
        <v>308</v>
      </c>
      <c r="E225" s="232" t="s">
        <v>310</v>
      </c>
      <c r="F225" s="226" t="s">
        <v>78</v>
      </c>
      <c r="G225" s="229">
        <v>6</v>
      </c>
      <c r="H225" s="230"/>
      <c r="I225" s="230">
        <f>ROUND(G225*H225,2)</f>
        <v>0</v>
      </c>
      <c r="J225" s="231">
        <v>21</v>
      </c>
      <c r="K225" s="230">
        <f t="shared" si="48"/>
        <v>0</v>
      </c>
    </row>
    <row r="226" spans="1:15" s="233" customFormat="1" ht="38.25">
      <c r="A226" s="225">
        <v>190</v>
      </c>
      <c r="B226" s="226"/>
      <c r="C226" s="226" t="s">
        <v>107</v>
      </c>
      <c r="D226" s="238" t="s">
        <v>308</v>
      </c>
      <c r="E226" s="232" t="s">
        <v>311</v>
      </c>
      <c r="F226" s="226" t="s">
        <v>78</v>
      </c>
      <c r="G226" s="229">
        <v>6</v>
      </c>
      <c r="H226" s="230"/>
      <c r="I226" s="230">
        <f>ROUND(G226*H226,2)</f>
        <v>0</v>
      </c>
      <c r="J226" s="231">
        <v>21</v>
      </c>
      <c r="K226" s="230">
        <f t="shared" si="48"/>
        <v>0</v>
      </c>
    </row>
    <row r="227" spans="1:15" s="233" customFormat="1" ht="25.5">
      <c r="A227" s="225">
        <v>191</v>
      </c>
      <c r="B227" s="226"/>
      <c r="C227" s="226" t="s">
        <v>107</v>
      </c>
      <c r="D227" s="238" t="s">
        <v>312</v>
      </c>
      <c r="E227" s="232" t="s">
        <v>313</v>
      </c>
      <c r="F227" s="226" t="s">
        <v>78</v>
      </c>
      <c r="G227" s="229">
        <v>30</v>
      </c>
      <c r="H227" s="230"/>
      <c r="I227" s="230">
        <f t="shared" si="47"/>
        <v>0</v>
      </c>
      <c r="J227" s="231">
        <v>21</v>
      </c>
      <c r="K227" s="230">
        <f t="shared" si="48"/>
        <v>0</v>
      </c>
    </row>
    <row r="228" spans="1:15" s="233" customFormat="1" ht="25.5">
      <c r="A228" s="225">
        <v>192</v>
      </c>
      <c r="B228" s="226"/>
      <c r="C228" s="226" t="s">
        <v>107</v>
      </c>
      <c r="D228" s="238" t="s">
        <v>312</v>
      </c>
      <c r="E228" s="232" t="s">
        <v>314</v>
      </c>
      <c r="F228" s="226" t="s">
        <v>78</v>
      </c>
      <c r="G228" s="229">
        <v>30</v>
      </c>
      <c r="H228" s="230"/>
      <c r="I228" s="230">
        <f t="shared" si="47"/>
        <v>0</v>
      </c>
      <c r="J228" s="231">
        <v>21</v>
      </c>
      <c r="K228" s="230">
        <f t="shared" si="48"/>
        <v>0</v>
      </c>
    </row>
    <row r="229" spans="1:15" s="233" customFormat="1" ht="25.5">
      <c r="A229" s="225">
        <v>193</v>
      </c>
      <c r="B229" s="226"/>
      <c r="C229" s="226" t="s">
        <v>107</v>
      </c>
      <c r="D229" s="238" t="s">
        <v>312</v>
      </c>
      <c r="E229" s="232" t="s">
        <v>315</v>
      </c>
      <c r="F229" s="226" t="s">
        <v>78</v>
      </c>
      <c r="G229" s="229">
        <v>30</v>
      </c>
      <c r="H229" s="230"/>
      <c r="I229" s="230">
        <f t="shared" si="47"/>
        <v>0</v>
      </c>
      <c r="J229" s="231">
        <v>21</v>
      </c>
      <c r="K229" s="230">
        <f t="shared" si="48"/>
        <v>0</v>
      </c>
    </row>
    <row r="230" spans="1:15" s="233" customFormat="1">
      <c r="A230" s="225">
        <v>194</v>
      </c>
      <c r="B230" s="226"/>
      <c r="C230" s="226" t="s">
        <v>107</v>
      </c>
      <c r="D230" s="238" t="s">
        <v>316</v>
      </c>
      <c r="E230" s="232" t="s">
        <v>317</v>
      </c>
      <c r="F230" s="226" t="s">
        <v>78</v>
      </c>
      <c r="G230" s="229">
        <v>30</v>
      </c>
      <c r="H230" s="230"/>
      <c r="I230" s="230">
        <f t="shared" si="47"/>
        <v>0</v>
      </c>
      <c r="J230" s="231">
        <v>21</v>
      </c>
      <c r="K230" s="230">
        <f t="shared" si="48"/>
        <v>0</v>
      </c>
    </row>
    <row r="231" spans="1:15" s="233" customFormat="1" ht="25.5">
      <c r="A231" s="225">
        <v>195</v>
      </c>
      <c r="B231" s="226"/>
      <c r="C231" s="226" t="s">
        <v>107</v>
      </c>
      <c r="D231" s="238" t="s">
        <v>318</v>
      </c>
      <c r="E231" s="232" t="s">
        <v>319</v>
      </c>
      <c r="F231" s="226" t="s">
        <v>78</v>
      </c>
      <c r="G231" s="229">
        <v>4</v>
      </c>
      <c r="H231" s="230"/>
      <c r="I231" s="230">
        <f t="shared" si="47"/>
        <v>0</v>
      </c>
      <c r="J231" s="231">
        <v>21</v>
      </c>
      <c r="K231" s="230">
        <f t="shared" si="48"/>
        <v>0</v>
      </c>
    </row>
    <row r="232" spans="1:15" s="233" customFormat="1">
      <c r="A232" s="225"/>
      <c r="B232" s="226"/>
      <c r="C232" s="226"/>
      <c r="D232" s="227"/>
      <c r="E232" s="236" t="s">
        <v>84</v>
      </c>
      <c r="F232" s="247"/>
      <c r="G232" s="246"/>
      <c r="H232" s="246"/>
      <c r="I232" s="237">
        <f>SUM(I233:I237)</f>
        <v>0</v>
      </c>
      <c r="J232" s="231"/>
      <c r="K232" s="230"/>
    </row>
    <row r="233" spans="1:15" s="233" customFormat="1" ht="178.5">
      <c r="A233" s="225">
        <v>196</v>
      </c>
      <c r="B233" s="226"/>
      <c r="C233" s="226" t="s">
        <v>107</v>
      </c>
      <c r="D233" s="227" t="s">
        <v>104</v>
      </c>
      <c r="E233" s="228" t="s">
        <v>222</v>
      </c>
      <c r="F233" s="226" t="s">
        <v>78</v>
      </c>
      <c r="G233" s="229">
        <v>1</v>
      </c>
      <c r="H233" s="230"/>
      <c r="I233" s="230">
        <f t="shared" ref="I233" si="49">ROUND(G233*H233,2)</f>
        <v>0</v>
      </c>
      <c r="J233" s="231">
        <v>21</v>
      </c>
      <c r="K233" s="230">
        <f>I233+((I233/100)*J233)</f>
        <v>0</v>
      </c>
      <c r="M233" s="232"/>
    </row>
    <row r="234" spans="1:15" s="233" customFormat="1" ht="153">
      <c r="A234" s="225">
        <v>197</v>
      </c>
      <c r="B234" s="226"/>
      <c r="C234" s="226" t="s">
        <v>107</v>
      </c>
      <c r="D234" s="238" t="s">
        <v>320</v>
      </c>
      <c r="E234" s="232" t="s">
        <v>321</v>
      </c>
      <c r="F234" s="226" t="s">
        <v>78</v>
      </c>
      <c r="G234" s="229">
        <v>1</v>
      </c>
      <c r="H234" s="229"/>
      <c r="I234" s="230">
        <f>ROUND(G234*H234,2)</f>
        <v>0</v>
      </c>
      <c r="J234" s="231">
        <v>21</v>
      </c>
      <c r="K234" s="230">
        <f>I234+((I234/100)*J234)</f>
        <v>0</v>
      </c>
    </row>
    <row r="235" spans="1:15" s="233" customFormat="1" ht="63.75">
      <c r="A235" s="225">
        <v>198</v>
      </c>
      <c r="B235" s="226"/>
      <c r="C235" s="226" t="s">
        <v>107</v>
      </c>
      <c r="D235" s="238" t="s">
        <v>322</v>
      </c>
      <c r="E235" s="232" t="s">
        <v>323</v>
      </c>
      <c r="F235" s="226" t="s">
        <v>78</v>
      </c>
      <c r="G235" s="229">
        <v>9</v>
      </c>
      <c r="H235" s="229"/>
      <c r="I235" s="230">
        <f>ROUND(G235*H235,2)</f>
        <v>0</v>
      </c>
      <c r="J235" s="231">
        <v>21</v>
      </c>
      <c r="K235" s="230">
        <f>I235+((I235/100)*J235)</f>
        <v>0</v>
      </c>
    </row>
    <row r="236" spans="1:15" s="233" customFormat="1" ht="76.5">
      <c r="A236" s="225">
        <v>199</v>
      </c>
      <c r="B236" s="226"/>
      <c r="C236" s="226" t="s">
        <v>107</v>
      </c>
      <c r="D236" s="227" t="s">
        <v>91</v>
      </c>
      <c r="E236" s="228" t="s">
        <v>175</v>
      </c>
      <c r="F236" s="226" t="s">
        <v>78</v>
      </c>
      <c r="G236" s="229">
        <v>1</v>
      </c>
      <c r="H236" s="230"/>
      <c r="I236" s="230">
        <f>ROUND(G236*H236,2)</f>
        <v>0</v>
      </c>
      <c r="J236" s="231">
        <v>21</v>
      </c>
      <c r="K236" s="230">
        <f>I236+((I236/100)*J236)</f>
        <v>0</v>
      </c>
      <c r="M236" s="232"/>
    </row>
    <row r="237" spans="1:15" s="233" customFormat="1" ht="114.75">
      <c r="A237" s="225">
        <v>200</v>
      </c>
      <c r="B237" s="226"/>
      <c r="C237" s="226" t="s">
        <v>107</v>
      </c>
      <c r="D237" s="238" t="s">
        <v>106</v>
      </c>
      <c r="E237" s="232" t="s">
        <v>275</v>
      </c>
      <c r="F237" s="226" t="s">
        <v>78</v>
      </c>
      <c r="G237" s="229">
        <v>25</v>
      </c>
      <c r="H237" s="230"/>
      <c r="I237" s="230">
        <f t="shared" ref="I237" si="50">ROUND(G237*H237,2)</f>
        <v>0</v>
      </c>
      <c r="J237" s="231">
        <v>21</v>
      </c>
      <c r="K237" s="230">
        <f>I237+((I237/100)*J237)</f>
        <v>0</v>
      </c>
    </row>
    <row r="238" spans="1:15" s="255" customFormat="1">
      <c r="A238" s="225"/>
      <c r="B238" s="226"/>
      <c r="C238" s="226"/>
      <c r="D238" s="256" t="s">
        <v>92</v>
      </c>
      <c r="E238" s="257" t="s">
        <v>324</v>
      </c>
      <c r="I238" s="258">
        <f>I239+I247+I283+I263</f>
        <v>0</v>
      </c>
      <c r="J238" s="231"/>
      <c r="K238" s="230"/>
      <c r="L238" s="233"/>
      <c r="M238" s="233"/>
      <c r="N238" s="233"/>
      <c r="O238" s="233"/>
    </row>
    <row r="239" spans="1:15" s="233" customFormat="1">
      <c r="A239" s="226"/>
      <c r="B239" s="245"/>
      <c r="C239" s="246"/>
      <c r="D239" s="247"/>
      <c r="E239" s="247" t="s">
        <v>325</v>
      </c>
      <c r="F239" s="246"/>
      <c r="G239" s="246"/>
      <c r="H239" s="246"/>
      <c r="I239" s="237">
        <f>SUM(I240:I246)</f>
        <v>0</v>
      </c>
      <c r="J239" s="231"/>
      <c r="K239" s="230"/>
    </row>
    <row r="240" spans="1:15" s="233" customFormat="1" ht="80.25" customHeight="1">
      <c r="A240" s="226">
        <v>201</v>
      </c>
      <c r="B240" s="226"/>
      <c r="C240" s="226" t="s">
        <v>107</v>
      </c>
      <c r="D240" s="227" t="s">
        <v>167</v>
      </c>
      <c r="E240" s="228" t="s">
        <v>326</v>
      </c>
      <c r="F240" s="226" t="s">
        <v>78</v>
      </c>
      <c r="G240" s="229">
        <v>1</v>
      </c>
      <c r="H240" s="230"/>
      <c r="I240" s="230">
        <f>ROUND(G240*H240,2)</f>
        <v>0</v>
      </c>
      <c r="J240" s="231">
        <v>21</v>
      </c>
      <c r="K240" s="230">
        <f t="shared" ref="K240:K246" si="51">I240+((I240/100)*J240)</f>
        <v>0</v>
      </c>
      <c r="L240" s="226"/>
      <c r="M240" s="232"/>
    </row>
    <row r="241" spans="1:16" s="233" customFormat="1" ht="51">
      <c r="A241" s="226">
        <v>202</v>
      </c>
      <c r="B241" s="226"/>
      <c r="C241" s="226" t="s">
        <v>107</v>
      </c>
      <c r="D241" s="227" t="s">
        <v>253</v>
      </c>
      <c r="E241" s="228" t="s">
        <v>254</v>
      </c>
      <c r="F241" s="226" t="s">
        <v>78</v>
      </c>
      <c r="G241" s="229">
        <v>1</v>
      </c>
      <c r="H241" s="230"/>
      <c r="I241" s="230">
        <f>ROUND(G241*H241,2)</f>
        <v>0</v>
      </c>
      <c r="J241" s="231">
        <v>21</v>
      </c>
      <c r="K241" s="230">
        <f t="shared" si="51"/>
        <v>0</v>
      </c>
      <c r="L241" s="226"/>
      <c r="M241" s="234"/>
      <c r="N241" s="235"/>
      <c r="O241" s="235"/>
    </row>
    <row r="242" spans="1:16" s="233" customFormat="1" ht="25.5">
      <c r="A242" s="226">
        <v>203</v>
      </c>
      <c r="B242" s="226"/>
      <c r="C242" s="238" t="s">
        <v>107</v>
      </c>
      <c r="D242" s="238" t="s">
        <v>108</v>
      </c>
      <c r="E242" s="266" t="s">
        <v>122</v>
      </c>
      <c r="F242" s="226" t="s">
        <v>80</v>
      </c>
      <c r="G242" s="229">
        <v>1</v>
      </c>
      <c r="H242" s="230"/>
      <c r="I242" s="230">
        <f t="shared" ref="I242" si="52">ROUND(G242*H242,2)</f>
        <v>0</v>
      </c>
      <c r="J242" s="231">
        <v>21</v>
      </c>
      <c r="K242" s="230">
        <f t="shared" si="51"/>
        <v>0</v>
      </c>
      <c r="L242" s="238"/>
      <c r="M242" s="238"/>
      <c r="N242" s="238"/>
      <c r="O242" s="238"/>
    </row>
    <row r="243" spans="1:16" s="233" customFormat="1" ht="51">
      <c r="A243" s="226">
        <v>204</v>
      </c>
      <c r="B243" s="232"/>
      <c r="C243" s="226" t="s">
        <v>107</v>
      </c>
      <c r="D243" s="267" t="s">
        <v>121</v>
      </c>
      <c r="E243" s="232" t="s">
        <v>255</v>
      </c>
      <c r="F243" s="226" t="s">
        <v>78</v>
      </c>
      <c r="G243" s="229">
        <v>1</v>
      </c>
      <c r="H243" s="230"/>
      <c r="I243" s="230">
        <f>ROUND(G243*H243,2)</f>
        <v>0</v>
      </c>
      <c r="J243" s="231">
        <v>21</v>
      </c>
      <c r="K243" s="230">
        <f t="shared" si="51"/>
        <v>0</v>
      </c>
      <c r="M243" s="232"/>
      <c r="N243" s="232"/>
      <c r="O243" s="232"/>
    </row>
    <row r="244" spans="1:16" s="233" customFormat="1" ht="25.5">
      <c r="A244" s="226">
        <v>205</v>
      </c>
      <c r="B244" s="226"/>
      <c r="C244" s="226" t="s">
        <v>107</v>
      </c>
      <c r="D244" s="267" t="s">
        <v>118</v>
      </c>
      <c r="E244" s="232" t="s">
        <v>126</v>
      </c>
      <c r="F244" s="226" t="s">
        <v>78</v>
      </c>
      <c r="G244" s="229">
        <v>1</v>
      </c>
      <c r="H244" s="230"/>
      <c r="I244" s="230">
        <f t="shared" ref="I244:I246" si="53">ROUND(G244*H244,2)</f>
        <v>0</v>
      </c>
      <c r="J244" s="231">
        <v>21</v>
      </c>
      <c r="K244" s="230">
        <f t="shared" si="51"/>
        <v>0</v>
      </c>
      <c r="M244" s="232"/>
      <c r="N244" s="232"/>
      <c r="O244" s="232"/>
    </row>
    <row r="245" spans="1:16" s="233" customFormat="1" ht="25.5">
      <c r="A245" s="226">
        <v>206</v>
      </c>
      <c r="B245" s="226"/>
      <c r="C245" s="226" t="s">
        <v>107</v>
      </c>
      <c r="D245" s="267" t="s">
        <v>125</v>
      </c>
      <c r="E245" s="232" t="s">
        <v>124</v>
      </c>
      <c r="F245" s="226" t="s">
        <v>78</v>
      </c>
      <c r="G245" s="229">
        <v>1</v>
      </c>
      <c r="H245" s="230"/>
      <c r="I245" s="230">
        <f t="shared" si="53"/>
        <v>0</v>
      </c>
      <c r="J245" s="231">
        <v>21</v>
      </c>
      <c r="K245" s="230">
        <f t="shared" si="51"/>
        <v>0</v>
      </c>
      <c r="M245" s="232"/>
      <c r="N245" s="232"/>
      <c r="O245" s="232"/>
    </row>
    <row r="246" spans="1:16" s="233" customFormat="1" ht="63.75">
      <c r="A246" s="226">
        <v>207</v>
      </c>
      <c r="B246" s="232"/>
      <c r="C246" s="226" t="s">
        <v>107</v>
      </c>
      <c r="D246" s="238" t="s">
        <v>85</v>
      </c>
      <c r="E246" s="232" t="s">
        <v>130</v>
      </c>
      <c r="F246" s="226" t="s">
        <v>78</v>
      </c>
      <c r="G246" s="229">
        <v>1</v>
      </c>
      <c r="H246" s="230"/>
      <c r="I246" s="230">
        <f t="shared" si="53"/>
        <v>0</v>
      </c>
      <c r="J246" s="231">
        <v>21</v>
      </c>
      <c r="K246" s="230">
        <f t="shared" si="51"/>
        <v>0</v>
      </c>
    </row>
    <row r="247" spans="1:16" s="233" customFormat="1">
      <c r="A247" s="226"/>
      <c r="B247" s="245"/>
      <c r="C247" s="246"/>
      <c r="D247" s="247"/>
      <c r="E247" s="247" t="s">
        <v>327</v>
      </c>
      <c r="F247" s="246"/>
      <c r="G247" s="246"/>
      <c r="H247" s="246"/>
      <c r="I247" s="237">
        <f>SUM(I248:I262)</f>
        <v>0</v>
      </c>
      <c r="J247" s="231"/>
      <c r="K247" s="230"/>
    </row>
    <row r="248" spans="1:16" s="233" customFormat="1" ht="114.75">
      <c r="A248" s="226">
        <v>208</v>
      </c>
      <c r="B248" s="226"/>
      <c r="C248" s="226" t="s">
        <v>107</v>
      </c>
      <c r="D248" s="238" t="s">
        <v>328</v>
      </c>
      <c r="E248" s="268" t="s">
        <v>329</v>
      </c>
      <c r="F248" s="226" t="s">
        <v>78</v>
      </c>
      <c r="G248" s="229">
        <v>13</v>
      </c>
      <c r="H248" s="230"/>
      <c r="I248" s="230">
        <f t="shared" ref="I248:I249" si="54">ROUND(G248*H248,2)</f>
        <v>0</v>
      </c>
      <c r="J248" s="231">
        <v>21</v>
      </c>
      <c r="K248" s="230">
        <f t="shared" ref="K248:K262" si="55">I248+((I248/100)*J248)</f>
        <v>0</v>
      </c>
      <c r="L248" s="241"/>
      <c r="M248" s="232"/>
      <c r="N248" s="232"/>
      <c r="O248" s="232"/>
    </row>
    <row r="249" spans="1:16" s="233" customFormat="1" ht="33" customHeight="1">
      <c r="A249" s="226">
        <v>209</v>
      </c>
      <c r="B249" s="226"/>
      <c r="C249" s="226" t="s">
        <v>107</v>
      </c>
      <c r="D249" s="238" t="s">
        <v>330</v>
      </c>
      <c r="E249" s="232" t="s">
        <v>331</v>
      </c>
      <c r="F249" s="226" t="s">
        <v>78</v>
      </c>
      <c r="G249" s="229">
        <v>13</v>
      </c>
      <c r="H249" s="230"/>
      <c r="I249" s="230">
        <f t="shared" si="54"/>
        <v>0</v>
      </c>
      <c r="J249" s="231">
        <v>21</v>
      </c>
      <c r="K249" s="230">
        <f t="shared" si="55"/>
        <v>0</v>
      </c>
      <c r="L249" s="241"/>
      <c r="M249" s="232"/>
    </row>
    <row r="250" spans="1:16" s="233" customFormat="1" ht="76.5">
      <c r="A250" s="226">
        <v>210</v>
      </c>
      <c r="B250" s="226"/>
      <c r="C250" s="226" t="s">
        <v>107</v>
      </c>
      <c r="D250" s="238" t="s">
        <v>332</v>
      </c>
      <c r="E250" s="268" t="s">
        <v>333</v>
      </c>
      <c r="F250" s="226" t="s">
        <v>78</v>
      </c>
      <c r="G250" s="229">
        <f>G248</f>
        <v>13</v>
      </c>
      <c r="H250" s="230"/>
      <c r="I250" s="230">
        <f>ROUND(G250*H250,2)</f>
        <v>0</v>
      </c>
      <c r="J250" s="231">
        <v>21</v>
      </c>
      <c r="K250" s="230">
        <f t="shared" si="55"/>
        <v>0</v>
      </c>
      <c r="M250" s="232"/>
    </row>
    <row r="251" spans="1:16" s="233" customFormat="1" ht="114.75">
      <c r="A251" s="226">
        <v>211</v>
      </c>
      <c r="B251" s="226"/>
      <c r="C251" s="226" t="s">
        <v>107</v>
      </c>
      <c r="D251" s="238" t="s">
        <v>334</v>
      </c>
      <c r="E251" s="268" t="s">
        <v>335</v>
      </c>
      <c r="F251" s="226" t="s">
        <v>78</v>
      </c>
      <c r="G251" s="229">
        <v>13</v>
      </c>
      <c r="H251" s="230"/>
      <c r="I251" s="230">
        <f t="shared" ref="I251:I262" si="56">ROUND(G251*H251,2)</f>
        <v>0</v>
      </c>
      <c r="J251" s="231">
        <v>21</v>
      </c>
      <c r="K251" s="230">
        <f t="shared" si="55"/>
        <v>0</v>
      </c>
      <c r="L251" s="241"/>
      <c r="M251" s="232"/>
      <c r="N251" s="232"/>
      <c r="O251" s="232"/>
    </row>
    <row r="252" spans="1:16" s="233" customFormat="1" ht="63.75">
      <c r="A252" s="226">
        <v>212</v>
      </c>
      <c r="B252" s="226"/>
      <c r="C252" s="226" t="s">
        <v>107</v>
      </c>
      <c r="D252" s="238" t="s">
        <v>336</v>
      </c>
      <c r="E252" s="268" t="s">
        <v>337</v>
      </c>
      <c r="F252" s="226" t="s">
        <v>78</v>
      </c>
      <c r="G252" s="229">
        <f>G251</f>
        <v>13</v>
      </c>
      <c r="H252" s="230"/>
      <c r="I252" s="230">
        <f t="shared" si="56"/>
        <v>0</v>
      </c>
      <c r="J252" s="231">
        <v>21</v>
      </c>
      <c r="K252" s="230">
        <f t="shared" si="55"/>
        <v>0</v>
      </c>
      <c r="L252" s="241"/>
      <c r="M252" s="232"/>
      <c r="N252" s="232"/>
      <c r="O252" s="232"/>
    </row>
    <row r="253" spans="1:16" s="233" customFormat="1" ht="102">
      <c r="A253" s="226">
        <v>213</v>
      </c>
      <c r="B253" s="226"/>
      <c r="C253" s="226" t="s">
        <v>107</v>
      </c>
      <c r="D253" s="238" t="s">
        <v>86</v>
      </c>
      <c r="E253" s="232" t="s">
        <v>405</v>
      </c>
      <c r="F253" s="226" t="s">
        <v>78</v>
      </c>
      <c r="G253" s="229">
        <v>1</v>
      </c>
      <c r="H253" s="230"/>
      <c r="I253" s="240">
        <f t="shared" si="56"/>
        <v>0</v>
      </c>
      <c r="J253" s="231">
        <v>21</v>
      </c>
      <c r="K253" s="230">
        <f t="shared" si="55"/>
        <v>0</v>
      </c>
      <c r="L253" s="248"/>
      <c r="M253" s="248"/>
      <c r="N253" s="248"/>
      <c r="O253" s="248"/>
      <c r="P253" s="232" t="s">
        <v>409</v>
      </c>
    </row>
    <row r="254" spans="1:16" s="233" customFormat="1" ht="76.5">
      <c r="A254" s="226">
        <v>214</v>
      </c>
      <c r="B254" s="226"/>
      <c r="C254" s="226" t="s">
        <v>107</v>
      </c>
      <c r="D254" s="227" t="s">
        <v>87</v>
      </c>
      <c r="E254" s="228" t="s">
        <v>123</v>
      </c>
      <c r="F254" s="226" t="s">
        <v>78</v>
      </c>
      <c r="G254" s="229">
        <v>1</v>
      </c>
      <c r="H254" s="230"/>
      <c r="I254" s="240">
        <f t="shared" si="56"/>
        <v>0</v>
      </c>
      <c r="J254" s="231">
        <v>21</v>
      </c>
      <c r="K254" s="230">
        <f t="shared" si="55"/>
        <v>0</v>
      </c>
      <c r="L254" s="241"/>
      <c r="M254" s="234"/>
      <c r="N254" s="234"/>
      <c r="O254" s="234"/>
    </row>
    <row r="255" spans="1:16" s="233" customFormat="1" ht="76.5">
      <c r="A255" s="225">
        <v>215</v>
      </c>
      <c r="B255" s="226"/>
      <c r="C255" s="226" t="s">
        <v>107</v>
      </c>
      <c r="D255" s="227" t="s">
        <v>88</v>
      </c>
      <c r="E255" s="228" t="s">
        <v>406</v>
      </c>
      <c r="F255" s="226" t="s">
        <v>78</v>
      </c>
      <c r="G255" s="229">
        <v>12</v>
      </c>
      <c r="H255" s="230"/>
      <c r="I255" s="240">
        <f t="shared" si="56"/>
        <v>0</v>
      </c>
      <c r="J255" s="231">
        <v>21</v>
      </c>
      <c r="K255" s="230">
        <f t="shared" si="55"/>
        <v>0</v>
      </c>
      <c r="M255" s="232"/>
    </row>
    <row r="256" spans="1:16" s="233" customFormat="1" ht="38.25">
      <c r="A256" s="226">
        <v>216</v>
      </c>
      <c r="B256" s="226"/>
      <c r="C256" s="226" t="s">
        <v>107</v>
      </c>
      <c r="D256" s="238" t="s">
        <v>259</v>
      </c>
      <c r="E256" s="232" t="s">
        <v>260</v>
      </c>
      <c r="F256" s="226" t="s">
        <v>78</v>
      </c>
      <c r="G256" s="229">
        <v>1</v>
      </c>
      <c r="H256" s="230"/>
      <c r="I256" s="240">
        <f t="shared" si="56"/>
        <v>0</v>
      </c>
      <c r="J256" s="231">
        <v>21</v>
      </c>
      <c r="K256" s="230">
        <f t="shared" si="55"/>
        <v>0</v>
      </c>
    </row>
    <row r="257" spans="1:15" s="233" customFormat="1" ht="76.5">
      <c r="A257" s="226">
        <v>217</v>
      </c>
      <c r="B257" s="226"/>
      <c r="C257" s="226" t="s">
        <v>107</v>
      </c>
      <c r="D257" s="238" t="s">
        <v>261</v>
      </c>
      <c r="E257" s="232" t="s">
        <v>338</v>
      </c>
      <c r="F257" s="226" t="s">
        <v>78</v>
      </c>
      <c r="G257" s="229">
        <v>1</v>
      </c>
      <c r="H257" s="230"/>
      <c r="I257" s="240">
        <f t="shared" si="56"/>
        <v>0</v>
      </c>
      <c r="J257" s="231">
        <v>21</v>
      </c>
      <c r="K257" s="230">
        <f t="shared" si="55"/>
        <v>0</v>
      </c>
      <c r="L257" s="241"/>
      <c r="M257" s="235"/>
      <c r="N257" s="235"/>
      <c r="O257" s="235"/>
    </row>
    <row r="258" spans="1:15" s="233" customFormat="1" ht="25.5">
      <c r="A258" s="226">
        <v>218</v>
      </c>
      <c r="B258" s="226"/>
      <c r="C258" s="226" t="s">
        <v>107</v>
      </c>
      <c r="D258" s="238" t="s">
        <v>263</v>
      </c>
      <c r="E258" s="232" t="s">
        <v>264</v>
      </c>
      <c r="F258" s="226" t="s">
        <v>78</v>
      </c>
      <c r="G258" s="229">
        <v>1</v>
      </c>
      <c r="H258" s="230"/>
      <c r="I258" s="240">
        <f t="shared" si="56"/>
        <v>0</v>
      </c>
      <c r="J258" s="231">
        <v>21</v>
      </c>
      <c r="K258" s="230">
        <f t="shared" si="55"/>
        <v>0</v>
      </c>
      <c r="L258" s="241"/>
      <c r="M258" s="235"/>
      <c r="N258" s="235"/>
      <c r="O258" s="235"/>
    </row>
    <row r="259" spans="1:15" s="233" customFormat="1" ht="51">
      <c r="A259" s="226">
        <v>219</v>
      </c>
      <c r="B259" s="226"/>
      <c r="C259" s="226" t="s">
        <v>107</v>
      </c>
      <c r="D259" s="238" t="s">
        <v>89</v>
      </c>
      <c r="E259" s="232" t="s">
        <v>221</v>
      </c>
      <c r="F259" s="226" t="s">
        <v>78</v>
      </c>
      <c r="G259" s="229">
        <v>1</v>
      </c>
      <c r="H259" s="230"/>
      <c r="I259" s="240">
        <f t="shared" si="56"/>
        <v>0</v>
      </c>
      <c r="J259" s="231">
        <v>21</v>
      </c>
      <c r="K259" s="230">
        <f t="shared" si="55"/>
        <v>0</v>
      </c>
      <c r="L259" s="241"/>
    </row>
    <row r="260" spans="1:15" s="233" customFormat="1" ht="38.25">
      <c r="A260" s="226">
        <v>220</v>
      </c>
      <c r="B260" s="226"/>
      <c r="C260" s="226" t="s">
        <v>107</v>
      </c>
      <c r="D260" s="238" t="s">
        <v>339</v>
      </c>
      <c r="E260" s="232" t="s">
        <v>340</v>
      </c>
      <c r="F260" s="226" t="s">
        <v>78</v>
      </c>
      <c r="G260" s="229">
        <v>1</v>
      </c>
      <c r="H260" s="230"/>
      <c r="I260" s="230">
        <f t="shared" si="56"/>
        <v>0</v>
      </c>
      <c r="J260" s="231">
        <v>21</v>
      </c>
      <c r="K260" s="230">
        <f t="shared" si="55"/>
        <v>0</v>
      </c>
      <c r="M260" s="232"/>
      <c r="N260" s="232"/>
      <c r="O260" s="232"/>
    </row>
    <row r="261" spans="1:15" s="233" customFormat="1" ht="38.25">
      <c r="A261" s="226">
        <v>221</v>
      </c>
      <c r="B261" s="226"/>
      <c r="C261" s="226" t="s">
        <v>107</v>
      </c>
      <c r="D261" s="238" t="s">
        <v>341</v>
      </c>
      <c r="E261" s="232" t="s">
        <v>342</v>
      </c>
      <c r="F261" s="226" t="s">
        <v>78</v>
      </c>
      <c r="G261" s="229">
        <v>1</v>
      </c>
      <c r="H261" s="230"/>
      <c r="I261" s="230">
        <f t="shared" si="56"/>
        <v>0</v>
      </c>
      <c r="J261" s="231">
        <v>21</v>
      </c>
      <c r="K261" s="230">
        <f t="shared" si="55"/>
        <v>0</v>
      </c>
      <c r="M261" s="232"/>
      <c r="N261" s="232"/>
      <c r="O261" s="232"/>
    </row>
    <row r="262" spans="1:15" s="233" customFormat="1" ht="63.75">
      <c r="A262" s="226">
        <v>222</v>
      </c>
      <c r="B262" s="226"/>
      <c r="C262" s="226" t="s">
        <v>107</v>
      </c>
      <c r="D262" s="238" t="s">
        <v>343</v>
      </c>
      <c r="E262" s="232" t="s">
        <v>344</v>
      </c>
      <c r="F262" s="226" t="s">
        <v>78</v>
      </c>
      <c r="G262" s="229">
        <v>1</v>
      </c>
      <c r="H262" s="230"/>
      <c r="I262" s="230">
        <f t="shared" si="56"/>
        <v>0</v>
      </c>
      <c r="J262" s="231">
        <v>21</v>
      </c>
      <c r="K262" s="230">
        <f t="shared" si="55"/>
        <v>0</v>
      </c>
      <c r="M262" s="232"/>
      <c r="N262" s="266"/>
    </row>
    <row r="263" spans="1:15" s="233" customFormat="1">
      <c r="A263" s="226"/>
      <c r="B263" s="226"/>
      <c r="C263" s="226"/>
      <c r="D263" s="238"/>
      <c r="E263" s="247" t="s">
        <v>345</v>
      </c>
      <c r="F263" s="246"/>
      <c r="G263" s="246"/>
      <c r="H263" s="246"/>
      <c r="I263" s="237">
        <f>SUM(I264:I282)</f>
        <v>0</v>
      </c>
      <c r="J263" s="231"/>
      <c r="K263" s="230"/>
      <c r="M263" s="232"/>
      <c r="N263" s="266"/>
    </row>
    <row r="264" spans="1:15" s="233" customFormat="1" ht="38.25">
      <c r="A264" s="226">
        <v>223</v>
      </c>
      <c r="B264" s="226"/>
      <c r="C264" s="226" t="s">
        <v>107</v>
      </c>
      <c r="D264" s="238"/>
      <c r="E264" s="232" t="s">
        <v>346</v>
      </c>
      <c r="F264" s="226" t="s">
        <v>78</v>
      </c>
      <c r="G264" s="229">
        <v>20</v>
      </c>
      <c r="H264" s="230"/>
      <c r="I264" s="230">
        <f t="shared" ref="I264:I282" si="57">ROUND(G264*H264,2)</f>
        <v>0</v>
      </c>
      <c r="J264" s="231">
        <v>21</v>
      </c>
      <c r="K264" s="230">
        <f t="shared" ref="K264:K282" si="58">I264+((I264/100)*J264)</f>
        <v>0</v>
      </c>
      <c r="M264" s="269"/>
      <c r="N264" s="266"/>
    </row>
    <row r="265" spans="1:15" s="233" customFormat="1" ht="25.5">
      <c r="A265" s="226">
        <v>224</v>
      </c>
      <c r="B265" s="226"/>
      <c r="C265" s="226" t="s">
        <v>107</v>
      </c>
      <c r="E265" s="232" t="s">
        <v>347</v>
      </c>
      <c r="F265" s="226" t="s">
        <v>78</v>
      </c>
      <c r="G265" s="229">
        <v>20</v>
      </c>
      <c r="H265" s="229"/>
      <c r="I265" s="230">
        <f t="shared" si="57"/>
        <v>0</v>
      </c>
      <c r="J265" s="231">
        <v>21</v>
      </c>
      <c r="K265" s="230">
        <f t="shared" si="58"/>
        <v>0</v>
      </c>
      <c r="M265" s="270"/>
      <c r="N265" s="266"/>
      <c r="O265" s="271"/>
    </row>
    <row r="266" spans="1:15" s="233" customFormat="1" ht="25.5">
      <c r="A266" s="226">
        <v>225</v>
      </c>
      <c r="B266" s="226"/>
      <c r="C266" s="226" t="s">
        <v>107</v>
      </c>
      <c r="E266" s="232" t="s">
        <v>348</v>
      </c>
      <c r="F266" s="226" t="s">
        <v>78</v>
      </c>
      <c r="G266" s="229">
        <v>1</v>
      </c>
      <c r="H266" s="230"/>
      <c r="I266" s="230">
        <f t="shared" si="57"/>
        <v>0</v>
      </c>
      <c r="J266" s="231">
        <v>21</v>
      </c>
      <c r="K266" s="230">
        <f t="shared" si="58"/>
        <v>0</v>
      </c>
      <c r="M266" s="269"/>
      <c r="N266" s="266"/>
    </row>
    <row r="267" spans="1:15" s="233" customFormat="1" ht="25.5">
      <c r="A267" s="226">
        <v>226</v>
      </c>
      <c r="B267" s="226"/>
      <c r="C267" s="226" t="s">
        <v>107</v>
      </c>
      <c r="D267" s="238"/>
      <c r="E267" s="232" t="s">
        <v>349</v>
      </c>
      <c r="F267" s="226" t="s">
        <v>78</v>
      </c>
      <c r="G267" s="229">
        <v>1</v>
      </c>
      <c r="H267" s="230"/>
      <c r="I267" s="230">
        <f t="shared" si="57"/>
        <v>0</v>
      </c>
      <c r="J267" s="231">
        <v>21</v>
      </c>
      <c r="K267" s="230">
        <f t="shared" si="58"/>
        <v>0</v>
      </c>
      <c r="M267" s="269"/>
      <c r="N267" s="266"/>
    </row>
    <row r="268" spans="1:15" s="233" customFormat="1" ht="25.5">
      <c r="A268" s="226">
        <v>227</v>
      </c>
      <c r="B268" s="226"/>
      <c r="C268" s="226" t="s">
        <v>107</v>
      </c>
      <c r="D268" s="238"/>
      <c r="E268" s="232" t="s">
        <v>350</v>
      </c>
      <c r="F268" s="226" t="s">
        <v>78</v>
      </c>
      <c r="G268" s="229">
        <v>20</v>
      </c>
      <c r="H268" s="230"/>
      <c r="I268" s="230">
        <f t="shared" si="57"/>
        <v>0</v>
      </c>
      <c r="J268" s="231">
        <v>21</v>
      </c>
      <c r="K268" s="230">
        <f t="shared" si="58"/>
        <v>0</v>
      </c>
      <c r="M268" s="269"/>
      <c r="N268" s="266"/>
    </row>
    <row r="269" spans="1:15" s="233" customFormat="1" ht="25.5">
      <c r="A269" s="226">
        <v>228</v>
      </c>
      <c r="B269" s="226"/>
      <c r="C269" s="226" t="s">
        <v>107</v>
      </c>
      <c r="D269" s="238"/>
      <c r="E269" s="232" t="s">
        <v>351</v>
      </c>
      <c r="F269" s="226" t="s">
        <v>78</v>
      </c>
      <c r="G269" s="229">
        <v>20</v>
      </c>
      <c r="H269" s="230"/>
      <c r="I269" s="230">
        <f t="shared" si="57"/>
        <v>0</v>
      </c>
      <c r="J269" s="231">
        <v>21</v>
      </c>
      <c r="K269" s="230">
        <f t="shared" si="58"/>
        <v>0</v>
      </c>
      <c r="M269" s="269"/>
      <c r="N269" s="266"/>
    </row>
    <row r="270" spans="1:15" s="233" customFormat="1" ht="25.5">
      <c r="A270" s="226">
        <v>229</v>
      </c>
      <c r="B270" s="226"/>
      <c r="C270" s="226" t="s">
        <v>107</v>
      </c>
      <c r="D270" s="238"/>
      <c r="E270" s="232" t="s">
        <v>352</v>
      </c>
      <c r="F270" s="226" t="s">
        <v>78</v>
      </c>
      <c r="G270" s="229">
        <v>20</v>
      </c>
      <c r="H270" s="230"/>
      <c r="I270" s="230">
        <f t="shared" si="57"/>
        <v>0</v>
      </c>
      <c r="J270" s="231">
        <v>21</v>
      </c>
      <c r="K270" s="230">
        <f t="shared" si="58"/>
        <v>0</v>
      </c>
      <c r="M270" s="269"/>
      <c r="N270" s="266"/>
    </row>
    <row r="271" spans="1:15" s="233" customFormat="1" ht="25.5">
      <c r="A271" s="226">
        <v>230</v>
      </c>
      <c r="B271" s="226"/>
      <c r="C271" s="226" t="s">
        <v>107</v>
      </c>
      <c r="D271" s="238"/>
      <c r="E271" s="232" t="s">
        <v>353</v>
      </c>
      <c r="F271" s="226" t="s">
        <v>78</v>
      </c>
      <c r="G271" s="229">
        <v>1</v>
      </c>
      <c r="H271" s="230"/>
      <c r="I271" s="230">
        <f t="shared" si="57"/>
        <v>0</v>
      </c>
      <c r="J271" s="231">
        <v>21</v>
      </c>
      <c r="K271" s="230">
        <f t="shared" si="58"/>
        <v>0</v>
      </c>
      <c r="M271" s="269"/>
      <c r="N271" s="266"/>
    </row>
    <row r="272" spans="1:15" s="233" customFormat="1" ht="25.5">
      <c r="A272" s="226">
        <v>231</v>
      </c>
      <c r="B272" s="226"/>
      <c r="C272" s="226" t="s">
        <v>107</v>
      </c>
      <c r="D272" s="238"/>
      <c r="E272" s="232" t="s">
        <v>354</v>
      </c>
      <c r="F272" s="226" t="s">
        <v>78</v>
      </c>
      <c r="G272" s="229">
        <v>1</v>
      </c>
      <c r="H272" s="230"/>
      <c r="I272" s="230">
        <f t="shared" si="57"/>
        <v>0</v>
      </c>
      <c r="J272" s="231">
        <v>21</v>
      </c>
      <c r="K272" s="230">
        <f t="shared" si="58"/>
        <v>0</v>
      </c>
      <c r="M272" s="269"/>
      <c r="N272" s="266"/>
    </row>
    <row r="273" spans="1:14" s="233" customFormat="1" ht="25.5">
      <c r="A273" s="226">
        <v>232</v>
      </c>
      <c r="B273" s="226"/>
      <c r="C273" s="226" t="s">
        <v>107</v>
      </c>
      <c r="D273" s="238"/>
      <c r="E273" s="232" t="s">
        <v>355</v>
      </c>
      <c r="F273" s="226" t="s">
        <v>78</v>
      </c>
      <c r="G273" s="229">
        <v>1</v>
      </c>
      <c r="H273" s="230"/>
      <c r="I273" s="230">
        <f t="shared" si="57"/>
        <v>0</v>
      </c>
      <c r="J273" s="231">
        <v>21</v>
      </c>
      <c r="K273" s="230">
        <f t="shared" si="58"/>
        <v>0</v>
      </c>
      <c r="M273" s="269"/>
      <c r="N273" s="266"/>
    </row>
    <row r="274" spans="1:14" s="233" customFormat="1" ht="25.5">
      <c r="A274" s="226">
        <v>233</v>
      </c>
      <c r="B274" s="226"/>
      <c r="C274" s="226" t="s">
        <v>107</v>
      </c>
      <c r="D274" s="238"/>
      <c r="E274" s="232" t="s">
        <v>356</v>
      </c>
      <c r="F274" s="226" t="s">
        <v>78</v>
      </c>
      <c r="G274" s="229">
        <v>1</v>
      </c>
      <c r="H274" s="230"/>
      <c r="I274" s="230">
        <f t="shared" si="57"/>
        <v>0</v>
      </c>
      <c r="J274" s="231">
        <v>21</v>
      </c>
      <c r="K274" s="230">
        <f t="shared" si="58"/>
        <v>0</v>
      </c>
      <c r="M274" s="269"/>
      <c r="N274" s="266"/>
    </row>
    <row r="275" spans="1:14" s="233" customFormat="1" ht="25.5">
      <c r="A275" s="226">
        <v>234</v>
      </c>
      <c r="B275" s="226"/>
      <c r="C275" s="226" t="s">
        <v>107</v>
      </c>
      <c r="D275" s="238"/>
      <c r="E275" s="232" t="s">
        <v>357</v>
      </c>
      <c r="F275" s="226" t="s">
        <v>78</v>
      </c>
      <c r="G275" s="229">
        <v>1</v>
      </c>
      <c r="H275" s="230"/>
      <c r="I275" s="230">
        <f t="shared" si="57"/>
        <v>0</v>
      </c>
      <c r="J275" s="231">
        <v>21</v>
      </c>
      <c r="K275" s="230">
        <f t="shared" si="58"/>
        <v>0</v>
      </c>
      <c r="M275" s="269"/>
      <c r="N275" s="266"/>
    </row>
    <row r="276" spans="1:14" s="233" customFormat="1" ht="25.5">
      <c r="A276" s="226">
        <v>235</v>
      </c>
      <c r="B276" s="226"/>
      <c r="C276" s="226" t="s">
        <v>107</v>
      </c>
      <c r="D276" s="238"/>
      <c r="E276" s="232" t="s">
        <v>358</v>
      </c>
      <c r="F276" s="226" t="s">
        <v>78</v>
      </c>
      <c r="G276" s="229">
        <v>1</v>
      </c>
      <c r="H276" s="230"/>
      <c r="I276" s="230">
        <f t="shared" si="57"/>
        <v>0</v>
      </c>
      <c r="J276" s="231">
        <v>21</v>
      </c>
      <c r="K276" s="230">
        <f t="shared" si="58"/>
        <v>0</v>
      </c>
      <c r="M276" s="269"/>
      <c r="N276" s="266"/>
    </row>
    <row r="277" spans="1:14" s="233" customFormat="1" ht="25.5">
      <c r="A277" s="226">
        <v>236</v>
      </c>
      <c r="B277" s="226"/>
      <c r="C277" s="226" t="s">
        <v>107</v>
      </c>
      <c r="D277" s="238"/>
      <c r="E277" s="232" t="s">
        <v>359</v>
      </c>
      <c r="F277" s="226" t="s">
        <v>78</v>
      </c>
      <c r="G277" s="229">
        <v>1</v>
      </c>
      <c r="H277" s="230"/>
      <c r="I277" s="230">
        <f t="shared" si="57"/>
        <v>0</v>
      </c>
      <c r="J277" s="231">
        <v>21</v>
      </c>
      <c r="K277" s="230">
        <f t="shared" si="58"/>
        <v>0</v>
      </c>
      <c r="M277" s="269"/>
      <c r="N277" s="266"/>
    </row>
    <row r="278" spans="1:14" s="233" customFormat="1" ht="25.5">
      <c r="A278" s="226">
        <v>237</v>
      </c>
      <c r="B278" s="226"/>
      <c r="C278" s="226" t="s">
        <v>107</v>
      </c>
      <c r="D278" s="238"/>
      <c r="E278" s="232" t="s">
        <v>360</v>
      </c>
      <c r="F278" s="226" t="s">
        <v>78</v>
      </c>
      <c r="G278" s="229">
        <v>1</v>
      </c>
      <c r="H278" s="230"/>
      <c r="I278" s="230">
        <f t="shared" si="57"/>
        <v>0</v>
      </c>
      <c r="J278" s="231">
        <v>21</v>
      </c>
      <c r="K278" s="230">
        <f t="shared" si="58"/>
        <v>0</v>
      </c>
      <c r="M278" s="269"/>
      <c r="N278" s="266"/>
    </row>
    <row r="279" spans="1:14" s="233" customFormat="1" ht="25.5">
      <c r="A279" s="226">
        <v>238</v>
      </c>
      <c r="B279" s="226"/>
      <c r="C279" s="226" t="s">
        <v>107</v>
      </c>
      <c r="D279" s="238"/>
      <c r="E279" s="232" t="s">
        <v>361</v>
      </c>
      <c r="F279" s="226" t="s">
        <v>78</v>
      </c>
      <c r="G279" s="229">
        <v>1</v>
      </c>
      <c r="H279" s="230"/>
      <c r="I279" s="230">
        <f t="shared" si="57"/>
        <v>0</v>
      </c>
      <c r="J279" s="231">
        <v>21</v>
      </c>
      <c r="K279" s="230">
        <f t="shared" si="58"/>
        <v>0</v>
      </c>
      <c r="M279" s="269"/>
      <c r="N279" s="266"/>
    </row>
    <row r="280" spans="1:14" s="233" customFormat="1" ht="25.5">
      <c r="A280" s="226">
        <v>239</v>
      </c>
      <c r="B280" s="226"/>
      <c r="C280" s="226" t="s">
        <v>107</v>
      </c>
      <c r="D280" s="238"/>
      <c r="E280" s="232" t="s">
        <v>362</v>
      </c>
      <c r="F280" s="226" t="s">
        <v>78</v>
      </c>
      <c r="G280" s="229">
        <v>1</v>
      </c>
      <c r="H280" s="230"/>
      <c r="I280" s="230">
        <f t="shared" si="57"/>
        <v>0</v>
      </c>
      <c r="J280" s="231">
        <v>21</v>
      </c>
      <c r="K280" s="230">
        <f t="shared" si="58"/>
        <v>0</v>
      </c>
      <c r="M280" s="269"/>
      <c r="N280" s="266"/>
    </row>
    <row r="281" spans="1:14" s="233" customFormat="1" ht="25.5">
      <c r="A281" s="226">
        <v>240</v>
      </c>
      <c r="B281" s="226"/>
      <c r="C281" s="226" t="s">
        <v>107</v>
      </c>
      <c r="D281" s="238"/>
      <c r="E281" s="232" t="s">
        <v>363</v>
      </c>
      <c r="F281" s="226" t="s">
        <v>78</v>
      </c>
      <c r="G281" s="229">
        <v>1</v>
      </c>
      <c r="H281" s="230"/>
      <c r="I281" s="230">
        <f t="shared" si="57"/>
        <v>0</v>
      </c>
      <c r="J281" s="231">
        <v>21</v>
      </c>
      <c r="K281" s="230">
        <f t="shared" si="58"/>
        <v>0</v>
      </c>
      <c r="M281" s="269"/>
      <c r="N281" s="266"/>
    </row>
    <row r="282" spans="1:14" s="233" customFormat="1" ht="25.5">
      <c r="A282" s="226">
        <v>241</v>
      </c>
      <c r="B282" s="226"/>
      <c r="C282" s="226" t="s">
        <v>107</v>
      </c>
      <c r="D282" s="238"/>
      <c r="E282" s="232" t="s">
        <v>364</v>
      </c>
      <c r="F282" s="226" t="s">
        <v>78</v>
      </c>
      <c r="G282" s="229">
        <v>1</v>
      </c>
      <c r="H282" s="230"/>
      <c r="I282" s="230">
        <f t="shared" si="57"/>
        <v>0</v>
      </c>
      <c r="J282" s="231">
        <v>21</v>
      </c>
      <c r="K282" s="230">
        <f t="shared" si="58"/>
        <v>0</v>
      </c>
      <c r="M282" s="269"/>
      <c r="N282" s="266"/>
    </row>
    <row r="283" spans="1:14" s="233" customFormat="1">
      <c r="A283" s="226"/>
      <c r="B283" s="245"/>
      <c r="C283" s="246"/>
      <c r="D283" s="247"/>
      <c r="E283" s="247" t="s">
        <v>84</v>
      </c>
      <c r="F283" s="246"/>
      <c r="G283" s="246"/>
      <c r="H283" s="246"/>
      <c r="I283" s="237">
        <f>SUM(I284:I304)</f>
        <v>0</v>
      </c>
      <c r="J283" s="231"/>
      <c r="K283" s="230"/>
    </row>
    <row r="284" spans="1:14" s="233" customFormat="1" ht="89.25">
      <c r="A284" s="226">
        <v>242</v>
      </c>
      <c r="B284" s="226"/>
      <c r="C284" s="226" t="s">
        <v>107</v>
      </c>
      <c r="D284" s="238" t="s">
        <v>365</v>
      </c>
      <c r="E284" s="232" t="s">
        <v>366</v>
      </c>
      <c r="F284" s="226" t="s">
        <v>78</v>
      </c>
      <c r="G284" s="229">
        <v>1</v>
      </c>
      <c r="H284" s="230"/>
      <c r="I284" s="230">
        <f t="shared" ref="I284:I304" si="59">ROUND(G284*H284,2)</f>
        <v>0</v>
      </c>
      <c r="J284" s="231">
        <v>21</v>
      </c>
      <c r="K284" s="230">
        <f t="shared" ref="K284:K299" si="60">I284+((I284/100)*J284)</f>
        <v>0</v>
      </c>
    </row>
    <row r="285" spans="1:14" s="233" customFormat="1" ht="89.25">
      <c r="A285" s="226">
        <v>243</v>
      </c>
      <c r="B285" s="226"/>
      <c r="C285" s="226" t="s">
        <v>107</v>
      </c>
      <c r="D285" s="238" t="s">
        <v>367</v>
      </c>
      <c r="E285" s="232" t="s">
        <v>368</v>
      </c>
      <c r="F285" s="226" t="s">
        <v>78</v>
      </c>
      <c r="G285" s="229">
        <v>1</v>
      </c>
      <c r="H285" s="230"/>
      <c r="I285" s="230">
        <f t="shared" si="59"/>
        <v>0</v>
      </c>
      <c r="J285" s="231">
        <v>21</v>
      </c>
      <c r="K285" s="230">
        <f t="shared" si="60"/>
        <v>0</v>
      </c>
    </row>
    <row r="286" spans="1:14" s="233" customFormat="1" ht="76.5">
      <c r="A286" s="226">
        <v>244</v>
      </c>
      <c r="B286" s="226"/>
      <c r="C286" s="226" t="s">
        <v>107</v>
      </c>
      <c r="D286" s="238" t="s">
        <v>369</v>
      </c>
      <c r="E286" s="232" t="s">
        <v>370</v>
      </c>
      <c r="F286" s="226" t="s">
        <v>78</v>
      </c>
      <c r="G286" s="229">
        <v>1</v>
      </c>
      <c r="H286" s="230"/>
      <c r="I286" s="230">
        <f t="shared" si="59"/>
        <v>0</v>
      </c>
      <c r="J286" s="231">
        <v>21</v>
      </c>
      <c r="K286" s="230">
        <f t="shared" si="60"/>
        <v>0</v>
      </c>
    </row>
    <row r="287" spans="1:14" s="233" customFormat="1" ht="76.5">
      <c r="A287" s="226">
        <v>245</v>
      </c>
      <c r="B287" s="226"/>
      <c r="C287" s="226" t="s">
        <v>107</v>
      </c>
      <c r="D287" s="238" t="s">
        <v>371</v>
      </c>
      <c r="E287" s="232" t="s">
        <v>372</v>
      </c>
      <c r="F287" s="226" t="s">
        <v>78</v>
      </c>
      <c r="G287" s="229">
        <v>1</v>
      </c>
      <c r="H287" s="230"/>
      <c r="I287" s="230">
        <f t="shared" si="59"/>
        <v>0</v>
      </c>
      <c r="J287" s="231">
        <v>21</v>
      </c>
      <c r="K287" s="230">
        <f t="shared" si="60"/>
        <v>0</v>
      </c>
    </row>
    <row r="288" spans="1:14" s="233" customFormat="1" ht="76.5">
      <c r="A288" s="226">
        <v>246</v>
      </c>
      <c r="B288" s="226"/>
      <c r="C288" s="226" t="s">
        <v>107</v>
      </c>
      <c r="D288" s="238" t="s">
        <v>373</v>
      </c>
      <c r="E288" s="232" t="s">
        <v>374</v>
      </c>
      <c r="F288" s="226" t="s">
        <v>78</v>
      </c>
      <c r="G288" s="229">
        <v>1</v>
      </c>
      <c r="H288" s="230"/>
      <c r="I288" s="230">
        <f t="shared" si="59"/>
        <v>0</v>
      </c>
      <c r="J288" s="231">
        <v>21</v>
      </c>
      <c r="K288" s="230">
        <f t="shared" si="60"/>
        <v>0</v>
      </c>
    </row>
    <row r="289" spans="1:15" s="233" customFormat="1" ht="76.5">
      <c r="A289" s="226">
        <v>247</v>
      </c>
      <c r="B289" s="226"/>
      <c r="C289" s="226" t="s">
        <v>107</v>
      </c>
      <c r="D289" s="238" t="s">
        <v>375</v>
      </c>
      <c r="E289" s="232" t="s">
        <v>376</v>
      </c>
      <c r="F289" s="226" t="s">
        <v>78</v>
      </c>
      <c r="G289" s="229">
        <v>1</v>
      </c>
      <c r="H289" s="230"/>
      <c r="I289" s="230">
        <f t="shared" si="59"/>
        <v>0</v>
      </c>
      <c r="J289" s="231">
        <v>21</v>
      </c>
      <c r="K289" s="230">
        <f t="shared" si="60"/>
        <v>0</v>
      </c>
    </row>
    <row r="290" spans="1:15" s="233" customFormat="1" ht="51">
      <c r="A290" s="226">
        <v>248</v>
      </c>
      <c r="B290" s="226"/>
      <c r="C290" s="226" t="s">
        <v>107</v>
      </c>
      <c r="D290" s="238" t="s">
        <v>377</v>
      </c>
      <c r="E290" s="232" t="s">
        <v>378</v>
      </c>
      <c r="F290" s="226" t="s">
        <v>79</v>
      </c>
      <c r="G290" s="229">
        <v>3.6</v>
      </c>
      <c r="H290" s="230"/>
      <c r="I290" s="230">
        <f t="shared" si="59"/>
        <v>0</v>
      </c>
      <c r="J290" s="231">
        <v>21</v>
      </c>
      <c r="K290" s="230">
        <f t="shared" si="60"/>
        <v>0</v>
      </c>
    </row>
    <row r="291" spans="1:15" s="233" customFormat="1" ht="25.5">
      <c r="A291" s="226">
        <v>249</v>
      </c>
      <c r="B291" s="226"/>
      <c r="C291" s="226" t="s">
        <v>107</v>
      </c>
      <c r="D291" s="238" t="s">
        <v>302</v>
      </c>
      <c r="E291" s="232" t="s">
        <v>379</v>
      </c>
      <c r="F291" s="226" t="s">
        <v>78</v>
      </c>
      <c r="G291" s="229">
        <v>6</v>
      </c>
      <c r="H291" s="230"/>
      <c r="I291" s="230">
        <f t="shared" si="59"/>
        <v>0</v>
      </c>
      <c r="J291" s="231">
        <v>21</v>
      </c>
      <c r="K291" s="230">
        <f t="shared" si="60"/>
        <v>0</v>
      </c>
    </row>
    <row r="292" spans="1:15" s="233" customFormat="1" ht="25.5">
      <c r="A292" s="226">
        <v>250</v>
      </c>
      <c r="B292" s="226"/>
      <c r="C292" s="226" t="s">
        <v>107</v>
      </c>
      <c r="D292" s="238" t="s">
        <v>380</v>
      </c>
      <c r="E292" s="232" t="s">
        <v>381</v>
      </c>
      <c r="F292" s="226" t="s">
        <v>78</v>
      </c>
      <c r="G292" s="229">
        <v>1</v>
      </c>
      <c r="H292" s="230"/>
      <c r="I292" s="230">
        <f t="shared" si="59"/>
        <v>0</v>
      </c>
      <c r="J292" s="231">
        <v>21</v>
      </c>
      <c r="K292" s="230">
        <f t="shared" si="60"/>
        <v>0</v>
      </c>
    </row>
    <row r="293" spans="1:15" s="233" customFormat="1" ht="25.5">
      <c r="A293" s="226">
        <v>251</v>
      </c>
      <c r="B293" s="226"/>
      <c r="C293" s="226" t="s">
        <v>107</v>
      </c>
      <c r="D293" s="238" t="s">
        <v>304</v>
      </c>
      <c r="E293" s="232" t="s">
        <v>382</v>
      </c>
      <c r="F293" s="226" t="s">
        <v>78</v>
      </c>
      <c r="G293" s="229">
        <v>1</v>
      </c>
      <c r="H293" s="230"/>
      <c r="I293" s="230">
        <f t="shared" si="59"/>
        <v>0</v>
      </c>
      <c r="J293" s="231">
        <v>21</v>
      </c>
      <c r="K293" s="230">
        <f t="shared" si="60"/>
        <v>0</v>
      </c>
    </row>
    <row r="294" spans="1:15" s="233" customFormat="1" ht="25.5">
      <c r="A294" s="226">
        <v>252</v>
      </c>
      <c r="B294" s="226"/>
      <c r="C294" s="226" t="s">
        <v>107</v>
      </c>
      <c r="D294" s="238" t="s">
        <v>304</v>
      </c>
      <c r="E294" s="232" t="s">
        <v>383</v>
      </c>
      <c r="F294" s="226" t="s">
        <v>78</v>
      </c>
      <c r="G294" s="229">
        <v>6</v>
      </c>
      <c r="H294" s="230"/>
      <c r="I294" s="230">
        <f t="shared" si="59"/>
        <v>0</v>
      </c>
      <c r="J294" s="231">
        <v>21</v>
      </c>
      <c r="K294" s="230">
        <f t="shared" si="60"/>
        <v>0</v>
      </c>
    </row>
    <row r="295" spans="1:15" s="233" customFormat="1" ht="25.5">
      <c r="A295" s="226">
        <v>253</v>
      </c>
      <c r="B295" s="226"/>
      <c r="C295" s="226" t="s">
        <v>107</v>
      </c>
      <c r="D295" s="238" t="s">
        <v>384</v>
      </c>
      <c r="E295" s="232" t="s">
        <v>385</v>
      </c>
      <c r="F295" s="226" t="s">
        <v>78</v>
      </c>
      <c r="G295" s="229">
        <v>3</v>
      </c>
      <c r="H295" s="230"/>
      <c r="I295" s="230">
        <f t="shared" si="59"/>
        <v>0</v>
      </c>
      <c r="J295" s="231">
        <v>21</v>
      </c>
      <c r="K295" s="230">
        <f t="shared" si="60"/>
        <v>0</v>
      </c>
    </row>
    <row r="296" spans="1:15" s="233" customFormat="1" ht="127.5">
      <c r="A296" s="226">
        <v>254</v>
      </c>
      <c r="B296" s="226"/>
      <c r="C296" s="226" t="s">
        <v>107</v>
      </c>
      <c r="D296" s="238" t="s">
        <v>386</v>
      </c>
      <c r="E296" s="232" t="s">
        <v>396</v>
      </c>
      <c r="F296" s="226" t="s">
        <v>78</v>
      </c>
      <c r="G296" s="229">
        <v>7</v>
      </c>
      <c r="H296" s="230"/>
      <c r="I296" s="230">
        <f t="shared" si="59"/>
        <v>0</v>
      </c>
      <c r="J296" s="231">
        <v>21</v>
      </c>
      <c r="K296" s="230">
        <f t="shared" si="60"/>
        <v>0</v>
      </c>
    </row>
    <row r="297" spans="1:15" s="233" customFormat="1" ht="127.5">
      <c r="A297" s="226">
        <v>255</v>
      </c>
      <c r="B297" s="226"/>
      <c r="C297" s="226" t="s">
        <v>107</v>
      </c>
      <c r="D297" s="238" t="s">
        <v>387</v>
      </c>
      <c r="E297" s="232" t="s">
        <v>397</v>
      </c>
      <c r="F297" s="226" t="s">
        <v>78</v>
      </c>
      <c r="G297" s="229">
        <v>5</v>
      </c>
      <c r="H297" s="230"/>
      <c r="I297" s="230">
        <f t="shared" si="59"/>
        <v>0</v>
      </c>
      <c r="J297" s="231">
        <v>21</v>
      </c>
      <c r="K297" s="230">
        <f t="shared" si="60"/>
        <v>0</v>
      </c>
    </row>
    <row r="298" spans="1:15" s="252" customFormat="1" ht="63.75">
      <c r="A298" s="226">
        <v>256</v>
      </c>
      <c r="B298" s="251"/>
      <c r="C298" s="226" t="s">
        <v>107</v>
      </c>
      <c r="D298" s="238" t="s">
        <v>388</v>
      </c>
      <c r="E298" s="265" t="s">
        <v>389</v>
      </c>
      <c r="F298" s="226" t="s">
        <v>78</v>
      </c>
      <c r="G298" s="229">
        <v>1</v>
      </c>
      <c r="H298" s="230"/>
      <c r="I298" s="230">
        <f t="shared" si="59"/>
        <v>0</v>
      </c>
      <c r="J298" s="231">
        <v>21</v>
      </c>
      <c r="K298" s="230">
        <f t="shared" si="60"/>
        <v>0</v>
      </c>
      <c r="L298" s="233"/>
      <c r="M298" s="233"/>
      <c r="N298" s="233"/>
      <c r="O298" s="233"/>
    </row>
    <row r="299" spans="1:15" s="252" customFormat="1" ht="32.25" customHeight="1">
      <c r="A299" s="226">
        <v>257</v>
      </c>
      <c r="B299" s="226"/>
      <c r="C299" s="226" t="s">
        <v>107</v>
      </c>
      <c r="D299" s="238" t="s">
        <v>390</v>
      </c>
      <c r="E299" s="232" t="s">
        <v>391</v>
      </c>
      <c r="F299" s="226" t="s">
        <v>78</v>
      </c>
      <c r="G299" s="229">
        <v>1</v>
      </c>
      <c r="H299" s="230"/>
      <c r="I299" s="230">
        <f>ROUND(G299*H299,2)</f>
        <v>0</v>
      </c>
      <c r="J299" s="231">
        <v>21</v>
      </c>
      <c r="K299" s="230">
        <f t="shared" si="60"/>
        <v>0</v>
      </c>
      <c r="L299" s="233"/>
      <c r="M299" s="233"/>
      <c r="N299" s="233"/>
      <c r="O299" s="233"/>
    </row>
    <row r="300" spans="1:15" s="252" customFormat="1" ht="32.25" customHeight="1">
      <c r="A300" s="226">
        <v>258</v>
      </c>
      <c r="B300" s="226"/>
      <c r="C300" s="226" t="s">
        <v>107</v>
      </c>
      <c r="D300" s="238" t="s">
        <v>390</v>
      </c>
      <c r="E300" s="232" t="s">
        <v>392</v>
      </c>
      <c r="F300" s="226" t="s">
        <v>78</v>
      </c>
      <c r="G300" s="229">
        <v>1</v>
      </c>
      <c r="H300" s="230"/>
      <c r="I300" s="230">
        <f>H300*G300</f>
        <v>0</v>
      </c>
      <c r="J300" s="231">
        <v>21</v>
      </c>
      <c r="K300" s="230">
        <f>I300*1.21</f>
        <v>0</v>
      </c>
      <c r="L300" s="233"/>
      <c r="M300" s="233"/>
      <c r="N300" s="233"/>
      <c r="O300" s="233"/>
    </row>
    <row r="301" spans="1:15" s="233" customFormat="1" ht="38.25">
      <c r="A301" s="226">
        <v>259</v>
      </c>
      <c r="B301" s="226"/>
      <c r="C301" s="226" t="s">
        <v>107</v>
      </c>
      <c r="D301" s="238" t="s">
        <v>390</v>
      </c>
      <c r="E301" s="232" t="s">
        <v>393</v>
      </c>
      <c r="F301" s="226" t="s">
        <v>78</v>
      </c>
      <c r="G301" s="229">
        <v>6</v>
      </c>
      <c r="H301" s="230"/>
      <c r="I301" s="230">
        <f t="shared" si="59"/>
        <v>0</v>
      </c>
      <c r="J301" s="231">
        <v>21</v>
      </c>
      <c r="K301" s="230">
        <f>I301+((I301/100)*J301)</f>
        <v>0</v>
      </c>
    </row>
    <row r="302" spans="1:15" s="233" customFormat="1" ht="102">
      <c r="A302" s="226">
        <v>260</v>
      </c>
      <c r="B302" s="226"/>
      <c r="C302" s="226" t="s">
        <v>107</v>
      </c>
      <c r="D302" s="238" t="s">
        <v>146</v>
      </c>
      <c r="E302" s="228" t="s">
        <v>174</v>
      </c>
      <c r="F302" s="226" t="s">
        <v>78</v>
      </c>
      <c r="G302" s="229">
        <v>5</v>
      </c>
      <c r="H302" s="230"/>
      <c r="I302" s="230">
        <f t="shared" si="59"/>
        <v>0</v>
      </c>
      <c r="J302" s="231">
        <v>21</v>
      </c>
      <c r="K302" s="230">
        <f>I302+((I302/100)*J302)</f>
        <v>0</v>
      </c>
    </row>
    <row r="303" spans="1:15" s="233" customFormat="1" ht="76.5">
      <c r="A303" s="226">
        <v>261</v>
      </c>
      <c r="B303" s="226"/>
      <c r="C303" s="226" t="s">
        <v>107</v>
      </c>
      <c r="D303" s="238" t="s">
        <v>91</v>
      </c>
      <c r="E303" s="228" t="s">
        <v>175</v>
      </c>
      <c r="F303" s="226" t="s">
        <v>78</v>
      </c>
      <c r="G303" s="229">
        <v>1</v>
      </c>
      <c r="H303" s="230"/>
      <c r="I303" s="230">
        <f t="shared" si="59"/>
        <v>0</v>
      </c>
      <c r="J303" s="231">
        <v>21</v>
      </c>
      <c r="K303" s="230">
        <f>I303+((I303/100)*J303)</f>
        <v>0</v>
      </c>
    </row>
    <row r="304" spans="1:15" s="233" customFormat="1" ht="114.75">
      <c r="A304" s="226">
        <v>262</v>
      </c>
      <c r="B304" s="226"/>
      <c r="C304" s="226" t="s">
        <v>107</v>
      </c>
      <c r="D304" s="238" t="s">
        <v>106</v>
      </c>
      <c r="E304" s="232" t="s">
        <v>275</v>
      </c>
      <c r="F304" s="226" t="s">
        <v>78</v>
      </c>
      <c r="G304" s="229">
        <v>30</v>
      </c>
      <c r="H304" s="230"/>
      <c r="I304" s="230">
        <f t="shared" si="59"/>
        <v>0</v>
      </c>
      <c r="J304" s="231">
        <v>21</v>
      </c>
      <c r="K304" s="230">
        <f>I304+((I304/100)*J304)</f>
        <v>0</v>
      </c>
    </row>
    <row r="305" spans="1:9" s="153" customFormat="1">
      <c r="A305" s="152"/>
      <c r="D305" s="154"/>
      <c r="E305" s="185" t="s">
        <v>105</v>
      </c>
      <c r="I305" s="155">
        <f>I14+I57+I106+I157+I197+I238</f>
        <v>0</v>
      </c>
    </row>
  </sheetData>
  <sheetProtection formatCells="0" formatColumns="0" formatRows="0" insertColumns="0" insertRows="0" insertHyperlinks="0" deleteColumns="0" deleteRows="0" sort="0" autoFilter="0" pivotTables="0"/>
  <customSheetViews>
    <customSheetView guid="{65E3123D-ED26-44E3-A414-09EEEF825484}" scale="70" showGridLines="0" fitToPage="1" hiddenRows="1" hiddenColumns="1">
      <pane ySplit="12" topLeftCell="A13" activePane="bottomLeft" state="frozen"/>
      <selection pane="bottomLeft" activeCell="A13" sqref="A13"/>
      <pageMargins left="0.59055118110236227" right="0.59055118110236227" top="0.59055118110236227" bottom="0.59055118110236227" header="0.51181102362204722" footer="0.51181102362204722"/>
      <printOptions horizontalCentered="1"/>
      <pageSetup paperSize="9" scale="77" fitToHeight="999" orientation="landscape" errors="blank" r:id="rId1"/>
      <headerFooter alignWithMargins="0"/>
    </customSheetView>
    <customSheetView guid="{82B4F4D9-5370-4303-A97E-2A49E01AF629}" scale="70" showGridLines="0" fitToPage="1" hiddenRows="1" hiddenColumns="1">
      <pane ySplit="12" topLeftCell="A453" activePane="bottomLeft" state="frozen"/>
      <selection pane="bottomLeft" activeCell="E448" sqref="E448"/>
      <pageMargins left="0.59055118110236227" right="0.59055118110236227" top="0.59055118110236227" bottom="0.59055118110236227" header="0.51181102362204722" footer="0.51181102362204722"/>
      <printOptions horizontalCentered="1"/>
      <pageSetup paperSize="9" scale="77" fitToHeight="999" orientation="landscape" errors="blank" r:id="rId2"/>
      <headerFooter alignWithMargins="0"/>
    </customSheetView>
    <customSheetView guid="{D6CFA044-0C8C-4ECE-96A2-AFF3DD5E0425}" scale="70" showPageBreaks="1" showGridLines="0" fitToPage="1" printArea="1" hiddenRows="1" hiddenColumns="1">
      <pane ySplit="12" topLeftCell="A13" activePane="bottomLeft" state="frozen"/>
      <selection pane="bottomLeft" activeCell="A13" sqref="A13"/>
      <pageMargins left="0.59055118110236227" right="0.59055118110236227" top="0.59055118110236227" bottom="0.59055118110236227" header="0.51181102362204722" footer="0.51181102362204722"/>
      <printOptions horizontalCentered="1"/>
      <pageSetup paperSize="9" scale="77" fitToHeight="999" orientation="landscape" errors="blank" r:id="rId3"/>
      <headerFooter alignWithMargins="0"/>
    </customSheetView>
  </customSheetViews>
  <mergeCells count="6">
    <mergeCell ref="M12:O12"/>
    <mergeCell ref="C9:D9"/>
    <mergeCell ref="C8:D8"/>
    <mergeCell ref="C3:E3"/>
    <mergeCell ref="C7:E7"/>
    <mergeCell ref="M11:O11"/>
  </mergeCells>
  <printOptions horizontalCentered="1" headings="1"/>
  <pageMargins left="0.59055118110236227" right="0.59055118110236227" top="0.59055118110236227" bottom="0.59055118110236227" header="0.51181102362204722" footer="0.51181102362204722"/>
  <pageSetup paperSize="9" scale="76" fitToHeight="999" orientation="landscape" errors="blank"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
  <sheetViews>
    <sheetView workbookViewId="0"/>
  </sheetViews>
  <sheetFormatPr defaultRowHeight="12.75"/>
  <sheetData/>
  <sheetProtection formatCells="0" formatColumns="0" formatRows="0" insertColumns="0" insertRows="0" insertHyperlinks="0" deleteColumns="0" deleteRows="0" sort="0" autoFilter="0" pivotTables="0"/>
  <customSheetViews>
    <customSheetView guid="{65E3123D-ED26-44E3-A414-09EEEF825484}" state="hidden">
      <pageMargins left="0.69999998807907104" right="0.69999998807907104" top="0.75" bottom="0.75" header="0.30000001192092896" footer="0.30000001192092896"/>
      <pageSetup errors="blank"/>
    </customSheetView>
    <customSheetView guid="{82B4F4D9-5370-4303-A97E-2A49E01AF629}" state="hidden">
      <pageMargins left="0.69999998807907104" right="0.69999998807907104" top="0.75" bottom="0.75" header="0.30000001192092896" footer="0.30000001192092896"/>
      <pageSetup errors="blank"/>
    </customSheetView>
    <customSheetView guid="{D6CFA044-0C8C-4ECE-96A2-AFF3DD5E0425}" state="hidden">
      <pageMargins left="0.69999998807907104" right="0.69999998807907104" top="0.75" bottom="0.75" header="0.30000001192092896" footer="0.30000001192092896"/>
      <pageSetup errors="blank"/>
    </customSheetView>
  </customSheetViews>
  <pageMargins left="0.69999998807907104" right="0.69999998807907104" top="0.75" bottom="0.75" header="0.30000001192092896" footer="0.30000001192092896"/>
  <pageSetup errors="blank"/>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file>

<file path=customXml/itemProps1.xml><?xml version="1.0" encoding="utf-8"?>
<ds:datastoreItem xmlns:ds="http://schemas.openxmlformats.org/officeDocument/2006/customXml" ds:itemID="{1A117082-AE84-45DC-B4B1-E854891D3B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Krycí list</vt:lpstr>
      <vt:lpstr>Rekapitulace</vt:lpstr>
      <vt:lpstr>soupis oceněný</vt:lpstr>
      <vt:lpstr>#Figury</vt:lpstr>
      <vt:lpstr>Rekapitulace!Názvy_tisku</vt:lpstr>
      <vt:lpstr>'soupis oceněný'!Názvy_tisku</vt:lpstr>
      <vt:lpstr>'soupis oceněný'!Oblast_tisku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Malá Veronika</cp:lastModifiedBy>
  <cp:lastPrinted>2019-11-21T13:12:23Z</cp:lastPrinted>
  <dcterms:created xsi:type="dcterms:W3CDTF">2006-04-27T05:25:48Z</dcterms:created>
  <dcterms:modified xsi:type="dcterms:W3CDTF">2023-02-06T10:28:30Z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1029	1029</vt:lpwstr>
  </property>
</Properties>
</file>