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_E22 - Architektonic..." sheetId="2" r:id="rId2"/>
    <sheet name="D.1.4.1.sv_E22 - Svítidla..." sheetId="3" r:id="rId3"/>
    <sheet name="D.1.4.1.ro_E22 - Rozvaděč..." sheetId="4" r:id="rId4"/>
    <sheet name="D.1.4.1.el_E22 - Elektroi..." sheetId="5" r:id="rId5"/>
    <sheet name="D.1.4.3.ik_E22 - Vnitřní ..." sheetId="6" r:id="rId6"/>
    <sheet name="D.1.4.3.v_E22 - Vnitřní v..." sheetId="7" r:id="rId7"/>
    <sheet name="D.1.4.3.p_E22 - Odběrné p..." sheetId="8" r:id="rId8"/>
    <sheet name="D.1.4.4_E22 - Ústřední vy..." sheetId="9" r:id="rId9"/>
    <sheet name="VRN_E22 - Vedlejší a osta..." sheetId="10" r:id="rId10"/>
  </sheets>
  <definedNames>
    <definedName name="_xlnm.Print_Area" localSheetId="0">'Rekapitulace stavby'!$D$4:$AO$76,'Rekapitulace stavby'!$C$82:$AQ$111</definedName>
    <definedName name="_xlnm._FilterDatabase" localSheetId="1" hidden="1">'D.1.1_E22 - Architektonic...'!$C$140:$K$424</definedName>
    <definedName name="_xlnm.Print_Area" localSheetId="1">'D.1.1_E22 - Architektonic...'!$C$4:$J$76,'D.1.1_E22 - Architektonic...'!$C$82:$J$122,'D.1.1_E22 - Architektonic...'!$C$128:$K$424</definedName>
    <definedName name="_xlnm._FilterDatabase" localSheetId="2" hidden="1">'D.1.4.1.sv_E22 - Svítidla...'!$C$125:$K$130</definedName>
    <definedName name="_xlnm.Print_Area" localSheetId="2">'D.1.4.1.sv_E22 - Svítidla...'!$C$4:$J$76,'D.1.4.1.sv_E22 - Svítidla...'!$C$82:$J$107,'D.1.4.1.sv_E22 - Svítidla...'!$C$113:$K$130</definedName>
    <definedName name="_xlnm._FilterDatabase" localSheetId="3" hidden="1">'D.1.4.1.ro_E22 - Rozvaděč...'!$C$125:$K$142</definedName>
    <definedName name="_xlnm.Print_Area" localSheetId="3">'D.1.4.1.ro_E22 - Rozvaděč...'!$C$4:$J$76,'D.1.4.1.ro_E22 - Rozvaděč...'!$C$82:$J$107,'D.1.4.1.ro_E22 - Rozvaděč...'!$C$113:$K$142</definedName>
    <definedName name="_xlnm._FilterDatabase" localSheetId="4" hidden="1">'D.1.4.1.el_E22 - Elektroi...'!$C$125:$K$166</definedName>
    <definedName name="_xlnm.Print_Area" localSheetId="4">'D.1.4.1.el_E22 - Elektroi...'!$C$4:$J$76,'D.1.4.1.el_E22 - Elektroi...'!$C$82:$J$107,'D.1.4.1.el_E22 - Elektroi...'!$C$113:$K$166</definedName>
    <definedName name="_xlnm._FilterDatabase" localSheetId="5" hidden="1">'D.1.4.3.ik_E22 - Vnitřní ...'!$C$130:$K$156</definedName>
    <definedName name="_xlnm.Print_Area" localSheetId="5">'D.1.4.3.ik_E22 - Vnitřní ...'!$C$4:$J$76,'D.1.4.3.ik_E22 - Vnitřní ...'!$C$82:$J$112,'D.1.4.3.ik_E22 - Vnitřní ...'!$C$118:$K$156</definedName>
    <definedName name="_xlnm._FilterDatabase" localSheetId="6" hidden="1">'D.1.4.3.v_E22 - Vnitřní v...'!$C$132:$K$171</definedName>
    <definedName name="_xlnm.Print_Area" localSheetId="6">'D.1.4.3.v_E22 - Vnitřní v...'!$C$4:$J$76,'D.1.4.3.v_E22 - Vnitřní v...'!$C$82:$J$114,'D.1.4.3.v_E22 - Vnitřní v...'!$C$120:$K$171</definedName>
    <definedName name="_xlnm._FilterDatabase" localSheetId="7" hidden="1">'D.1.4.3.p_E22 - Odběrné p...'!$C$130:$K$156</definedName>
    <definedName name="_xlnm.Print_Area" localSheetId="7">'D.1.4.3.p_E22 - Odběrné p...'!$C$4:$J$76,'D.1.4.3.p_E22 - Odběrné p...'!$C$82:$J$112,'D.1.4.3.p_E22 - Odběrné p...'!$C$118:$K$156</definedName>
    <definedName name="_xlnm._FilterDatabase" localSheetId="8" hidden="1">'D.1.4.4_E22 - Ústřední vy...'!$C$134:$K$202</definedName>
    <definedName name="_xlnm.Print_Area" localSheetId="8">'D.1.4.4_E22 - Ústřední vy...'!$C$4:$J$76,'D.1.4.4_E22 - Ústřední vy...'!$C$82:$J$116,'D.1.4.4_E22 - Ústřední vy...'!$C$122:$K$202</definedName>
    <definedName name="_xlnm._FilterDatabase" localSheetId="9" hidden="1">'VRN_E22 - Vedlejší a osta...'!$C$131:$K$146</definedName>
    <definedName name="_xlnm.Print_Area" localSheetId="9">'VRN_E22 - Vedlejší a osta...'!$C$4:$J$76,'VRN_E22 - Vedlejší a osta...'!$C$82:$J$113,'VRN_E22 - Vedlejší a osta...'!$C$119:$K$146</definedName>
    <definedName name="_xlnm.Print_Titles" localSheetId="0">'Rekapitulace stavby'!$92:$92</definedName>
    <definedName name="_xlnm.Print_Titles" localSheetId="1">'D.1.1_E22 - Architektonic...'!$140:$140</definedName>
    <definedName name="_xlnm.Print_Titles" localSheetId="2">'D.1.4.1.sv_E22 - Svítidla...'!$125:$125</definedName>
    <definedName name="_xlnm.Print_Titles" localSheetId="3">'D.1.4.1.ro_E22 - Rozvaděč...'!$125:$125</definedName>
    <definedName name="_xlnm.Print_Titles" localSheetId="4">'D.1.4.1.el_E22 - Elektroi...'!$125:$125</definedName>
    <definedName name="_xlnm.Print_Titles" localSheetId="5">'D.1.4.3.ik_E22 - Vnitřní ...'!$130:$130</definedName>
    <definedName name="_xlnm.Print_Titles" localSheetId="6">'D.1.4.3.v_E22 - Vnitřní v...'!$132:$132</definedName>
    <definedName name="_xlnm.Print_Titles" localSheetId="7">'D.1.4.3.p_E22 - Odběrné p...'!$130:$130</definedName>
    <definedName name="_xlnm.Print_Titles" localSheetId="8">'D.1.4.4_E22 - Ústřední vy...'!$134:$134</definedName>
    <definedName name="_xlnm.Print_Titles" localSheetId="9">'VRN_E22 - Vedlejší a osta...'!$131:$131</definedName>
  </definedNames>
  <calcPr fullCalcOnLoad="1"/>
</workbook>
</file>

<file path=xl/sharedStrings.xml><?xml version="1.0" encoding="utf-8"?>
<sst xmlns="http://schemas.openxmlformats.org/spreadsheetml/2006/main" count="7473" uniqueCount="1048">
  <si>
    <t>Export Komplet</t>
  </si>
  <si>
    <t/>
  </si>
  <si>
    <t>2.0</t>
  </si>
  <si>
    <t>ZAMOK</t>
  </si>
  <si>
    <t>False</t>
  </si>
  <si>
    <t>{0e5bf7f4-95ce-453a-a442-ead00383e7f0}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</si>
  <si>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</si>
  <si>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</si>
  <si>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</si>
  <si>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</si>
  <si>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</si>
  <si>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</si>
  <si>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</si>
  <si>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</si>
  <si>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IMPORT_1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</si>
  <si>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</si>
  <si>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</si>
  <si>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ZS 5.kvetna - šatny  SO 01 Etapa 2023</t>
  </si>
  <si>
    <t>KSO:</t>
  </si>
  <si>
    <t>CC-CZ:</t>
  </si>
  <si>
    <t>Místo:</t>
  </si>
  <si>
    <t xml:space="preserve"> </t>
  </si>
  <si>
    <t>Datum:</t>
  </si>
  <si>
    <t>17.3.2023</t>
  </si>
  <si>
    <t>Zadavatel:</t>
  </si>
  <si>
    <t>IČ:</t>
  </si>
  <si>
    <t>00262978</t>
  </si>
  <si>
    <t>STATUTÁRNÍ MĚSTO LIBEREC</t>
  </si>
  <si>
    <t>DIČ:</t>
  </si>
  <si>
    <t>Uchazeč: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</si>
  <si>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</si>
  <si>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</si>
  <si>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</si>
  <si>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</si>
  <si>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</si>
  <si>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</si>
  <si>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</si>
  <si>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</si>
  <si>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</si>
  <si>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</si>
  <si>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</si>
  <si>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</si>
  <si>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</si>
  <si>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</si>
  <si>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</si>
  <si>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</si>
  <si>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</si>
  <si>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</si>
  <si>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</si>
  <si>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</si>
  <si>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</si>
  <si>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</si>
  <si>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</si>
  <si>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</si>
  <si>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</si>
  <si>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</si>
  <si>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</si>
  <si>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</si>
  <si>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</si>
  <si>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</si>
  <si>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</si>
  <si>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</si>
  <si>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</si>
  <si>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</si>
  <si>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</si>
  <si>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</si>
  <si>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</si>
  <si>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</si>
  <si>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</si>
  <si>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</si>
  <si>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</si>
  <si>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</si>
  <si>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</si>
  <si>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</si>
  <si>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</si>
  <si>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</si>
  <si>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</si>
  <si>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</si>
  <si>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</si>
  <si>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</si>
  <si>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</si>
  <si>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</si>
  <si>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D.1.1_E22</t>
  </si>
  <si>
    <t>Architektonic...</t>
  </si>
  <si>
    <t>STA</t>
  </si>
  <si>
    <t>1</t>
  </si>
  <si>
    <t>{b9fd0a30-26f8-4330-a2e4-4ac1d645b0fb}</t>
  </si>
  <si>
    <t>2</t>
  </si>
  <si>
    <t>D.1.4.1.sv_E22</t>
  </si>
  <si>
    <t>Svítidla...</t>
  </si>
  <si>
    <t>{98857365-045a-46b7-89a2-ff1d42329026}</t>
  </si>
  <si>
    <t>D.1.4.1.ro_E22</t>
  </si>
  <si>
    <t>Rozvaděč...</t>
  </si>
  <si>
    <t>{75496cdb-a5a7-43da-9a85-766c9a7ae891}</t>
  </si>
  <si>
    <t>D.1.4.1.el_E22</t>
  </si>
  <si>
    <t>Elektroi...</t>
  </si>
  <si>
    <t>{3cd35910-20c2-41c0-a12c-7baf179eb73e}</t>
  </si>
  <si>
    <t>D.1.4.3.ik_E22</t>
  </si>
  <si>
    <t>Vnitřní ...</t>
  </si>
  <si>
    <t>{c05a3497-0241-4bf5-9034-d433bfc68e13}</t>
  </si>
  <si>
    <t>D.1.4.3.v_E22</t>
  </si>
  <si>
    <t>Vnitřní v...</t>
  </si>
  <si>
    <t>{467611fc-5d23-4bcf-8e08-3fe62d6eb8ce}</t>
  </si>
  <si>
    <t>D.1.4.3.p_E22</t>
  </si>
  <si>
    <t>Odběrné p...</t>
  </si>
  <si>
    <t>{a6563206-4460-4df7-a431-8639f110ac80}</t>
  </si>
  <si>
    <t>D.1.4.4_E22</t>
  </si>
  <si>
    <t>Ústřední vy...</t>
  </si>
  <si>
    <t>{5fc04e86-d7a3-4580-bb97-65ca1755065b}</t>
  </si>
  <si>
    <t>VRN_E22</t>
  </si>
  <si>
    <t>Vedlejší a osta...</t>
  </si>
  <si>
    <t>{05162d5c-0eb0-49fc-ac81-8aee96466b07}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</si>
  <si>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</si>
  <si>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</si>
  <si>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</si>
  <si>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</si>
  <si>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</si>
  <si>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</si>
  <si>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</si>
  <si>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</si>
  <si>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</si>
  <si>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</si>
  <si>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</si>
  <si>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D.1.1_E22 - Architektonic...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</si>
  <si>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</si>
  <si>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</si>
  <si>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</si>
  <si>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</si>
  <si>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</si>
  <si>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</si>
  <si>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</si>
  <si>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</si>
  <si>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</si>
  <si>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</si>
  <si>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</si>
  <si>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</si>
  <si>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</si>
  <si>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</si>
  <si>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763 - Konstrukce suché výstavby</t>
  </si>
  <si>
    <t xml:space="preserve">    766 - Konstrukce truhlářské (M+D vč. povrchové úpravy, kotvení, doplňků, podrobný popis viz PD)</t>
  </si>
  <si>
    <t xml:space="preserve">    766.5 - Ostatní výrobky (M+D vč. povrchové úpravy, kotvení, doplňků, podrobný popis viz PD)</t>
  </si>
  <si>
    <t xml:space="preserve">    767 - Konstrukce zámečnické (M+D vč. povrchové úpravy, kotvení, doplňků, podrobný popis viz PD)</t>
  </si>
  <si>
    <t xml:space="preserve">    771 - Podlahy z dlaždic</t>
  </si>
  <si>
    <t xml:space="preserve">    782 - Dokončovací práce - obklady z kamene</t>
  </si>
  <si>
    <t xml:space="preserve">    784 - Dokončovací práce - malby a tapety</t>
  </si>
  <si>
    <t>2) Ostatní náklady</t>
  </si>
  <si>
    <t>Zařízení staveniště</t>
  </si>
  <si>
    <t>VRN</t>
  </si>
  <si>
    <t>Mimost.doprava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</si>
  <si>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</si>
  <si>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</si>
  <si>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</si>
  <si>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</si>
  <si>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</si>
  <si>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</si>
  <si>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</si>
  <si>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</si>
  <si>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</si>
  <si>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</si>
  <si>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</si>
  <si>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</si>
  <si>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</si>
  <si>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</si>
  <si>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</si>
  <si>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</si>
  <si>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</si>
  <si>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</si>
  <si>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</si>
  <si>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</si>
  <si>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</si>
  <si>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</si>
  <si>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</si>
  <si>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</si>
  <si>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310237281</t>
  </si>
  <si>
    <t>Zazdívka otvorů ve zdivu nadzákladovém cihlami pálenými plochy přes 0,09 m2 do 0,25 m2, ve zdi tl. přes 750 do 900 mm</t>
  </si>
  <si>
    <t>kus</t>
  </si>
  <si>
    <t>CS ÚRS 2022 01</t>
  </si>
  <si>
    <t>4</t>
  </si>
  <si>
    <t>VV</t>
  </si>
  <si>
    <t>dle bourání otvorů</t>
  </si>
  <si>
    <t>7</t>
  </si>
  <si>
    <t>Součet</t>
  </si>
  <si>
    <t>319202331.1</t>
  </si>
  <si>
    <t>Očištění lokálně degradovaných cihel na zdravé jádro a vyplentování cihlami novými na sanační maltu v rozsahu opravované plochy do 10% (výměra udává celou plochu plochu zdiva, ze které bude plentováno cca 10%) - stěny</t>
  </si>
  <si>
    <t>m2</t>
  </si>
  <si>
    <t>319202331.2</t>
  </si>
  <si>
    <t>Očištění lokálně degradovaných cihel na zdravé jádro a vyplentování cihlami novými na sanační maltu v rozsahu opravované plochy do 10% (výměra udává celou plochu plochu zdiva, ze které bude plentováno cca 10%) - stropy</t>
  </si>
  <si>
    <t>6</t>
  </si>
  <si>
    <t>340271021.1</t>
  </si>
  <si>
    <t>Dozdívky příček z vápenopískových bloků tloušťky 100 mm na tenkovrstvou lepící maltu, vypěnění poslední spáry montážní pěnou</t>
  </si>
  <si>
    <t>8</t>
  </si>
  <si>
    <t>m.0.14</t>
  </si>
  <si>
    <t>(0,50+0,25)*2,20</t>
  </si>
  <si>
    <t>342291121</t>
  </si>
  <si>
    <t>Ukotvení příček plochými kotvami, do konstrukce cihelné popř. jiné</t>
  </si>
  <si>
    <t>m</t>
  </si>
  <si>
    <t>10</t>
  </si>
  <si>
    <t>2,20*2</t>
  </si>
  <si>
    <t>346971141.1</t>
  </si>
  <si>
    <t>Nepískovaná lepenka pod nové příčky</t>
  </si>
  <si>
    <t>12</t>
  </si>
  <si>
    <t>0,50+0,30</t>
  </si>
  <si>
    <t>Úpravy povrchů, podlahy a osazování výplní</t>
  </si>
  <si>
    <t>611135101</t>
  </si>
  <si>
    <t>Hrubá výplň rýh maltou jakékoli šířky rýhy ve stěnách, popř. ve stropech</t>
  </si>
  <si>
    <t>14</t>
  </si>
  <si>
    <t>11</t>
  </si>
  <si>
    <t>612125000.1</t>
  </si>
  <si>
    <t>Oprava spár vnitřních povrchů po odsekání omítek a proškrábnutí spár, ploch z cihel stěn, kleneb a stropů</t>
  </si>
  <si>
    <t>16</t>
  </si>
  <si>
    <t>612131121.1</t>
  </si>
  <si>
    <t>Penetrace zdiva</t>
  </si>
  <si>
    <t>18</t>
  </si>
  <si>
    <t>13</t>
  </si>
  <si>
    <t>612131121.2</t>
  </si>
  <si>
    <t>Antisanitrační přednástřik - stěny</t>
  </si>
  <si>
    <t>20</t>
  </si>
  <si>
    <t>612131121.3</t>
  </si>
  <si>
    <t>Antisanitrační přednástřik - stropy</t>
  </si>
  <si>
    <t>22</t>
  </si>
  <si>
    <t>612311131</t>
  </si>
  <si>
    <t>Potažení vnitřních ploch štukem tloušťky do 3 mm svislých konstrukcí stěn</t>
  </si>
  <si>
    <t>24</t>
  </si>
  <si>
    <t>17</t>
  </si>
  <si>
    <t>612321121.1</t>
  </si>
  <si>
    <t>Hrubozrnná lehčená jádrová omítka určena pro omítání málo stabilních podkladů (Jednosložková omítková směs na bázi minerálních pojiv, hutného i lehčeného plniva zrnitosti do 4 mm, modifikujících přísad a polypropylénových vláken), předpokládané tloušťky cca 10 mm</t>
  </si>
  <si>
    <t>26</t>
  </si>
  <si>
    <t>m.0.13</t>
  </si>
  <si>
    <t>(4,37+0,66+0,30*2+8,00+0,84)*2*2,20</t>
  </si>
  <si>
    <t>(1,10+1,25)*2*0,75</t>
  </si>
  <si>
    <t>-0,93*2,20*2</t>
  </si>
  <si>
    <t>-0,82*2,12</t>
  </si>
  <si>
    <t>-1,10*1,25</t>
  </si>
  <si>
    <t>(3,91+6,60+0,84)*2*2,20</t>
  </si>
  <si>
    <t>-0,93*2,20</t>
  </si>
  <si>
    <t>-1,24*2,23</t>
  </si>
  <si>
    <t>ostatní - klenutí, výklenky, ostění, apod. +10%</t>
  </si>
  <si>
    <t>107,267*0.10</t>
  </si>
  <si>
    <t>Mezisoučet</t>
  </si>
  <si>
    <t>612331121.1</t>
  </si>
  <si>
    <t>Plnoplošný vyrovnávací špric z cementové jádrové sanační omítky se síranovzdorným cementem do tl. 1,0 cm - stěny</t>
  </si>
  <si>
    <t>28</t>
  </si>
  <si>
    <t>19</t>
  </si>
  <si>
    <t>612331121.2</t>
  </si>
  <si>
    <t>Plnoplošný vyrovnávací špric z cementové jádrové sanační omítky se síranovzdorným cementem do tl. 1,0 cm - stropy</t>
  </si>
  <si>
    <t>30</t>
  </si>
  <si>
    <t>612821011.1</t>
  </si>
  <si>
    <t>Tepelně izolační hydrofilní cementová sanační omítka s tekutou provzdušňující přísadou do tl. 2,5 cm - stěny</t>
  </si>
  <si>
    <t>32</t>
  </si>
  <si>
    <t>výšky dle TBM</t>
  </si>
  <si>
    <t>(4,37+0,66+0,30*2+8,00+0,84)*2*(3,27-2,20)</t>
  </si>
  <si>
    <t>(3,91+6,60+0,84)*2*(3,27-2,20)</t>
  </si>
  <si>
    <t>pokračování sloupů ke stropu</t>
  </si>
  <si>
    <t>0,50*4,37*2</t>
  </si>
  <si>
    <t>59,625*0.10</t>
  </si>
  <si>
    <t>612821011.2</t>
  </si>
  <si>
    <t>Tepelně izolační hydrofilní cementová sanační omítka s tekutou provzdušňující přísadou do tl. 2,5 cm - stropy</t>
  </si>
  <si>
    <t>34</t>
  </si>
  <si>
    <t>stropy</t>
  </si>
  <si>
    <t>klenby koeficient +1.20</t>
  </si>
  <si>
    <t>35,70*1.20</t>
  </si>
  <si>
    <t>26,30*1.20</t>
  </si>
  <si>
    <t>612821050.1</t>
  </si>
  <si>
    <t>Vápenný sanační štuk v tl. 3 mm - stěny</t>
  </si>
  <si>
    <t>36</t>
  </si>
  <si>
    <t>23</t>
  </si>
  <si>
    <t>612821050.2</t>
  </si>
  <si>
    <t>Vápenný sanační štuk v tl. 3 mm - stropy</t>
  </si>
  <si>
    <t>38</t>
  </si>
  <si>
    <t>631312131.1</t>
  </si>
  <si>
    <t>Doplnění dosavadních mazanin betonem C20/25 s dodáním hmot</t>
  </si>
  <si>
    <t>m3</t>
  </si>
  <si>
    <t>40</t>
  </si>
  <si>
    <t>nový podkladní beton C20/25 tl. 100 mm (50% plochy řešených podlah)</t>
  </si>
  <si>
    <t>35,70/2*0,10</t>
  </si>
  <si>
    <t>26,30/2*0,10</t>
  </si>
  <si>
    <t>25</t>
  </si>
  <si>
    <t>631319173</t>
  </si>
  <si>
    <t>Příplatek k cenám mazanin za stržení povrchu spodní vrstvy mazaniny latí před vložením výztuže nebo pletiva pro tl. obou vrstev mazaniny přes 80 do 120 mm</t>
  </si>
  <si>
    <t>42</t>
  </si>
  <si>
    <t>631341152.1</t>
  </si>
  <si>
    <t>Doplnění dosavadních mazanin betonem nesmrštivým v malých plochách, kompletní provedení vč. souvisejích prací v rozsahu opravované plochy do 10% (výměra udává celou plochu plochu ponechávaných stávajících mazanin, ze které bude doplněno cca 10%)</t>
  </si>
  <si>
    <t>44</t>
  </si>
  <si>
    <t>27</t>
  </si>
  <si>
    <t>631362021</t>
  </si>
  <si>
    <t>Výztuž mazanin ze svařovaných sítí z drátů typu KARI</t>
  </si>
  <si>
    <t>t</t>
  </si>
  <si>
    <t>46</t>
  </si>
  <si>
    <t>výztuž sítí KARI 6-100/100 do podkladního betonu  (50% plochy řešených podlah)</t>
  </si>
  <si>
    <t>35,70/2*4.44*0.001</t>
  </si>
  <si>
    <t>26,30/2*4.44*0.001</t>
  </si>
  <si>
    <t>632451107.1</t>
  </si>
  <si>
    <t>Samonivelační stěrka na bázi cementu, tl. 10-30 mm</t>
  </si>
  <si>
    <t>48</t>
  </si>
  <si>
    <t>9</t>
  </si>
  <si>
    <t>Ostatní konstrukce a práce-bourání</t>
  </si>
  <si>
    <t>29</t>
  </si>
  <si>
    <t>949101111</t>
  </si>
  <si>
    <t>Lešení pomocné pracovní pro objekty pozemních staveb pro zatížení do 150 kg/m2, o výšce lešeňové podlahy do 1,9 m</t>
  </si>
  <si>
    <t>50</t>
  </si>
  <si>
    <t>plochy dle TBM</t>
  </si>
  <si>
    <t>35,70</t>
  </si>
  <si>
    <t>26,30</t>
  </si>
  <si>
    <t>ostatní, výklenky apod. +5%</t>
  </si>
  <si>
    <t>62,00*0.05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</si>
  <si>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</si>
  <si>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</t>
  </si>
  <si>
    <t>52</t>
  </si>
  <si>
    <t>31</t>
  </si>
  <si>
    <t>962031133</t>
  </si>
  <si>
    <t>Bourání příček z cihel, tvárnic nebo příčkovek z cihel pálených, plných nebo dutých na maltu vápennou nebo vápenocementovou, tl. do 150 mm</t>
  </si>
  <si>
    <t>54</t>
  </si>
  <si>
    <t>m.014</t>
  </si>
  <si>
    <t>(0,35+0,25)*3,00</t>
  </si>
  <si>
    <t>965042121</t>
  </si>
  <si>
    <t>Bourání mazanin betonových nebo z litého asfaltu tl. do 100 mm, plochy do 1 m2</t>
  </si>
  <si>
    <t>56</t>
  </si>
  <si>
    <t>965081223</t>
  </si>
  <si>
    <t>Bourání podlah z dlaždic bez podkladního lože nebo mazaniny, s jakoukoliv výplní spár keramických nebo xylolitových tl. přes 10 mm plochy přes 1 m2</t>
  </si>
  <si>
    <t>58</t>
  </si>
  <si>
    <t>19,40</t>
  </si>
  <si>
    <t>m.0.15</t>
  </si>
  <si>
    <t>6,90</t>
  </si>
  <si>
    <t>76,58*0.05</t>
  </si>
  <si>
    <t>965081611</t>
  </si>
  <si>
    <t>Odsekání soklíků včetně otlučení podkladní omítky až na zdivo rovných</t>
  </si>
  <si>
    <t>60</t>
  </si>
  <si>
    <t>37</t>
  </si>
  <si>
    <t>968072455.1</t>
  </si>
  <si>
    <t>Vybourání okna vč. rámu, parapetu, mříže</t>
  </si>
  <si>
    <t>62</t>
  </si>
  <si>
    <t>39</t>
  </si>
  <si>
    <t>971033481</t>
  </si>
  <si>
    <t>Vybourání otvorů ve zdivu základovém nebo nadzákladovém z cihel, tvárnic, příčkovek z cihel pálených na maltu vápennou nebo vápenocementovou plochy do 0,25 m2, tl. do 900 mm</t>
  </si>
  <si>
    <t>64</t>
  </si>
  <si>
    <t>předpoklad</t>
  </si>
  <si>
    <t>973031345</t>
  </si>
  <si>
    <t>Vysekání výklenků nebo kapes ve zdivu z cihel na maltu vápennou nebo vápenocementovou kapes, plochy do 0,25 m2, hl. do 300 mm</t>
  </si>
  <si>
    <t>66</t>
  </si>
  <si>
    <t>41</t>
  </si>
  <si>
    <t>973031813</t>
  </si>
  <si>
    <t>Vysekání výklenků nebo kapes ve zdivu z cihel na maltu vápennou nebo vápenocementovou kapes pro zavázání nových příček, tl. do 150 mm</t>
  </si>
  <si>
    <t>68</t>
  </si>
  <si>
    <t>dle ukotvení příček</t>
  </si>
  <si>
    <t>4,40</t>
  </si>
  <si>
    <t>974031143</t>
  </si>
  <si>
    <t>Vysekání rýh ve zdivu cihelném na maltu vápennou nebo vápenocementovou do hl. 70 mm a šířky do 100 mm</t>
  </si>
  <si>
    <t>70</t>
  </si>
  <si>
    <t>předpoklad  - rýhy u specialistů neuvedené</t>
  </si>
  <si>
    <t>20,00</t>
  </si>
  <si>
    <t>43</t>
  </si>
  <si>
    <t>977151100</t>
  </si>
  <si>
    <t>Jádrové vrty diamantovými korunkami do stavebních materiálů (železobetonu, betonu, cihel, obkladů, dlažeb, kamene) průměru přes 90 do 100 mm</t>
  </si>
  <si>
    <t>72</t>
  </si>
  <si>
    <t>0,70*2</t>
  </si>
  <si>
    <t>977311113</t>
  </si>
  <si>
    <t>Řezání stávajících betonových mazanin bez vyztužení hloubky přes 100 do 150 mm</t>
  </si>
  <si>
    <t>74</t>
  </si>
  <si>
    <t>47</t>
  </si>
  <si>
    <t>978059541</t>
  </si>
  <si>
    <t>Odsekání obkladů stěn včetně otlučení podkladní omítky až na zdivo z obkládaček vnitřních, z jakýchkoliv materiálů, plochy přes 1 m2</t>
  </si>
  <si>
    <t>76</t>
  </si>
  <si>
    <t>((8,01+4,37+0,76)*2+(0,30*2*2))*1,76</t>
  </si>
  <si>
    <t>m.0.14, 0.15</t>
  </si>
  <si>
    <t>(3,91+6,57)*2*1,76</t>
  </si>
  <si>
    <t>ostatní - výklenky, ostění, apod. +10%</t>
  </si>
  <si>
    <t>76,66*0.10</t>
  </si>
  <si>
    <t>978023411</t>
  </si>
  <si>
    <t>Vyškrabání cementové malty ze spár zdiva cihelného mimo komínového</t>
  </si>
  <si>
    <t>78</t>
  </si>
  <si>
    <t>49</t>
  </si>
  <si>
    <t>978900010</t>
  </si>
  <si>
    <t>Odstranění oplechování rozvodů, vel.cca 75x30 cm</t>
  </si>
  <si>
    <t>80</t>
  </si>
  <si>
    <t>dle půdorysu bourání a fotodokumentace</t>
  </si>
  <si>
    <t>4,37</t>
  </si>
  <si>
    <t>978900020</t>
  </si>
  <si>
    <t>Demontáž příčky skladu</t>
  </si>
  <si>
    <t>82</t>
  </si>
  <si>
    <t>3,91*3,27</t>
  </si>
  <si>
    <t>51</t>
  </si>
  <si>
    <t>985111111</t>
  </si>
  <si>
    <t>Otlučení nebo odsekání vrstev omítek stěn s vyškrabáním spar</t>
  </si>
  <si>
    <t>84</t>
  </si>
  <si>
    <t>985111121</t>
  </si>
  <si>
    <t>Otlučení nebo odsekání vrstev omítek líce kleneb a podhledů</t>
  </si>
  <si>
    <t>86</t>
  </si>
  <si>
    <t>53</t>
  </si>
  <si>
    <t>985131111.1</t>
  </si>
  <si>
    <t>Očištění ploch stěn, kleneb, stropů</t>
  </si>
  <si>
    <t>88</t>
  </si>
  <si>
    <t>990321030</t>
  </si>
  <si>
    <t>Náklady spojené s požárně bezpečnostním řešením - protipožární ucpávky (u specialistů neuvedené)</t>
  </si>
  <si>
    <t>90</t>
  </si>
  <si>
    <t>5</t>
  </si>
  <si>
    <t>55</t>
  </si>
  <si>
    <t>990331005</t>
  </si>
  <si>
    <t>Vyklizení a demontáž stávajícího nábytku, vybavení, infosystému, uskladnění nebo likvidace dle pokynů investora</t>
  </si>
  <si>
    <t>hod</t>
  </si>
  <si>
    <t>92</t>
  </si>
  <si>
    <t>990331010</t>
  </si>
  <si>
    <t>Ostatní bourací a demontážní práce - dle pokynů investora a zápisu v SD</t>
  </si>
  <si>
    <t>94</t>
  </si>
  <si>
    <t>57</t>
  </si>
  <si>
    <t>990331020</t>
  </si>
  <si>
    <t>Zednické výpomoci specialistům tzb - dle pokynů investora a zápisu v SD</t>
  </si>
  <si>
    <t>96</t>
  </si>
  <si>
    <t>990331030</t>
  </si>
  <si>
    <t>Ostatní dokončující a kompletační práce - dle pokynů investora a zápisu v SD</t>
  </si>
  <si>
    <t>98</t>
  </si>
  <si>
    <t>59</t>
  </si>
  <si>
    <t>990331040</t>
  </si>
  <si>
    <t>Ochrana stávajících konstrukcí před poškozením vč. transportních tras dodavatele</t>
  </si>
  <si>
    <t>ks</t>
  </si>
  <si>
    <t>100</t>
  </si>
  <si>
    <t>997</t>
  </si>
  <si>
    <t>Přesun sutě</t>
  </si>
  <si>
    <t>997013211</t>
  </si>
  <si>
    <t>Vnitrostaveništní doprava suti a vybouraných hmot vodorovně do 50 m svisle ručně (nošením po schodech) pro budovy a haly výšky do 6 m</t>
  </si>
  <si>
    <t>102</t>
  </si>
  <si>
    <t>61</t>
  </si>
  <si>
    <t>997013500</t>
  </si>
  <si>
    <t>Odvoz suti a vybouraných hmot na skládku dle možností dodavatele</t>
  </si>
  <si>
    <t>104</t>
  </si>
  <si>
    <t>997013800.1</t>
  </si>
  <si>
    <t>Poplatek za uložení odpadu čistého stavebního na skládce (skládkovné)</t>
  </si>
  <si>
    <t>106</t>
  </si>
  <si>
    <t>63</t>
  </si>
  <si>
    <t>997013814</t>
  </si>
  <si>
    <t>Poplatek za uložení stavebního odpadu na skládce (skládkovné) z izolačních materiálů</t>
  </si>
  <si>
    <t>108</t>
  </si>
  <si>
    <t>997013831</t>
  </si>
  <si>
    <t>Poplatek za uložení stavebního odpadu na skládce (skládkovné) směsného stavebního a demoličního zatříděného do Katalogu odpadů pod kódem 170 904</t>
  </si>
  <si>
    <t>110</t>
  </si>
  <si>
    <t>998</t>
  </si>
  <si>
    <t>Přesun hmot</t>
  </si>
  <si>
    <t>65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</si>
  <si>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</si>
  <si>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</si>
  <si>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112</t>
  </si>
  <si>
    <t>PSV</t>
  </si>
  <si>
    <t>Práce a dodávky PSV</t>
  </si>
  <si>
    <t>711</t>
  </si>
  <si>
    <t>Izolace proti vodě, vlhkosti a plynům</t>
  </si>
  <si>
    <t>711113110.1</t>
  </si>
  <si>
    <t>Izolace proti vlhkosti na vodorovné ploše stěrkovou hydroizolací vč. doplňkových lišt, izolační manžety, přechodové bandáže apod.</t>
  </si>
  <si>
    <t>114</t>
  </si>
  <si>
    <t>67</t>
  </si>
  <si>
    <t>711113115.1</t>
  </si>
  <si>
    <t>Bitumenová stěrka (spotřeba 8 kg/m2) s výztužnou síťkou perlinkou, tl. 5mm, vytažená 300 mm nad podlahu přes pružnou bandáž (těsnící provazec) na vyrovnaný a utěsněný podklad</t>
  </si>
  <si>
    <t>116</t>
  </si>
  <si>
    <t>777111111.1</t>
  </si>
  <si>
    <t>Vysátí podkladu před provedením podlahy, příp. jiný způsob vyčištění</t>
  </si>
  <si>
    <t>118</t>
  </si>
  <si>
    <t>69</t>
  </si>
  <si>
    <t>711191001</t>
  </si>
  <si>
    <t>Provedení nátěru adhezního můstku na ploše vodorovné V</t>
  </si>
  <si>
    <t>120</t>
  </si>
  <si>
    <t>M</t>
  </si>
  <si>
    <t>58581220</t>
  </si>
  <si>
    <t>můstek adhezní pod izolační a vyrovnávací lepící hmoty</t>
  </si>
  <si>
    <t>kg</t>
  </si>
  <si>
    <t>122</t>
  </si>
  <si>
    <t>65,829*0,118 "Přepočtené koeficientem množství</t>
  </si>
  <si>
    <t>71</t>
  </si>
  <si>
    <t>711491273.1</t>
  </si>
  <si>
    <t>Sanační profilovaná nopová fólie 20/0,8; kotvená společně se sklovláknitou nosnou mřížkou omítky, počet kotev 8-14 ks na 1m2, kotvení talířovými hmoždinkami v ploše mezi kopulkami, profily, lišty popř. jiné doplňky, sklovláknitá nosná mřížka pro provedení omítky (montáž a dodávka)</t>
  </si>
  <si>
    <t>124</t>
  </si>
  <si>
    <t>998711101</t>
  </si>
  <si>
    <t>Přesun hmot pro izolace proti vodě, vlhkosti a plynům stanovený z hmotnosti přesunovaného materiálu vodorovná dopravní vzdálenost do 50 m v objektech výšky do 6 m</t>
  </si>
  <si>
    <t>126</t>
  </si>
  <si>
    <t>73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</si>
  <si>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</si>
  <si>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</si>
  <si>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128</t>
  </si>
  <si>
    <t>763</t>
  </si>
  <si>
    <t>Konstrukce suché výstavby</t>
  </si>
  <si>
    <t>763111316.1</t>
  </si>
  <si>
    <t>SDK příčka ze standardních desek, tl. 100 mm s dveřmi s těsněním na schodištích do 1.NP (dočasný filtr pro omezení šíření hluku a prachu ze stavby) - dodávka, montáž, demontáž</t>
  </si>
  <si>
    <t>130</t>
  </si>
  <si>
    <t>1,24*2,23+0,82*2,12+0,94*2,20+1,40*1,00*2</t>
  </si>
  <si>
    <t>79</t>
  </si>
  <si>
    <t>763164631.1</t>
  </si>
  <si>
    <t>SDK opláštění zakrývající vedení vnitřních instalací v podobě falešných průvlaků tvořených SDK konstrukcí vytažené ke stropu místnosti, SDK deska tl. 10 mm, půdorysná š.do 300mm+vytažení ke stropu</t>
  </si>
  <si>
    <t>132</t>
  </si>
  <si>
    <t>2,11</t>
  </si>
  <si>
    <t>0,67*2+5,15+1,50+3,91</t>
  </si>
  <si>
    <t>ostatní</t>
  </si>
  <si>
    <t>3,50</t>
  </si>
  <si>
    <t>763164631.2</t>
  </si>
  <si>
    <t>SDK opláštění zakrývající vedení vnitřních instalací v podobě falešných průvlaků tvořených SDK konstrukcí vytažené ke stropu místnosti, SDK deska tl. 10 mm, půdorysná š.do 750mm+vytažení ke stropu cca 1m</t>
  </si>
  <si>
    <t>134</t>
  </si>
  <si>
    <t>4,12+0,25</t>
  </si>
  <si>
    <t>3,66+0,25</t>
  </si>
  <si>
    <t>2,00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</si>
  <si>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</si>
  <si>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</si>
  <si>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136</t>
  </si>
  <si>
    <t>85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</si>
  <si>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</si>
  <si>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</si>
  <si>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138</t>
  </si>
  <si>
    <t>766</t>
  </si>
  <si>
    <t>Konstrukce truhlářské (M+D vč. povrchové úpravy, kotvení, doplňků, podrobný popis viz PD)</t>
  </si>
  <si>
    <t>Ok01</t>
  </si>
  <si>
    <t>Dřevěné okno jednokřídlové sklopné otevíravé, 5ti komorový profil, bezpečnostní dvojsklo, kování, doplňky, vel. 1140/1000 mm</t>
  </si>
  <si>
    <t>140</t>
  </si>
  <si>
    <t>766.5</t>
  </si>
  <si>
    <t>Ostatní výrobky (M+D vč. povrchové úpravy, kotvení, doplňků, podrobný popis viz PD)</t>
  </si>
  <si>
    <t>OS 01</t>
  </si>
  <si>
    <t>Šatní trojskříňky - se soklem, větrací mřížkou a vyměnitelnou jmenovkou, ocelový plech tl.0,7mm, základová barva+barevný nástřik, vzhledově shodné se stávajícími "novými"skříňkami, vel. 1 skříňky 400x500x1500 mm (š-h-v)</t>
  </si>
  <si>
    <t>142</t>
  </si>
  <si>
    <t>počty dle půdorysu</t>
  </si>
  <si>
    <t>91</t>
  </si>
  <si>
    <t>OS 02</t>
  </si>
  <si>
    <t>Větrací mřížka plastová s horizontálními žaluziemi pro zabudování do sdk, vel. 100x250 mm</t>
  </si>
  <si>
    <t>144</t>
  </si>
  <si>
    <t>OS 03</t>
  </si>
  <si>
    <t>Revizní dvířka vodoměru pro instalaci dosdk, uzamykatelná, plastová</t>
  </si>
  <si>
    <t>146</t>
  </si>
  <si>
    <t>767</t>
  </si>
  <si>
    <t>Konstrukce zámečnické (M+D vč. povrchové úpravy, kotvení, doplňků, podrobný popis viz PD)</t>
  </si>
  <si>
    <t>Z 02.1</t>
  </si>
  <si>
    <t>Vybourání / demontáž, vyznačených drátěných šatních kójí vč. dveří, šetrné pro zpětné osazení</t>
  </si>
  <si>
    <t>148</t>
  </si>
  <si>
    <t>3,07*2*3,27</t>
  </si>
  <si>
    <t>4,37*3,27</t>
  </si>
  <si>
    <t>5,15*3,27</t>
  </si>
  <si>
    <t>2,81*3,27</t>
  </si>
  <si>
    <t>4,89*3,27</t>
  </si>
  <si>
    <t>(1,26+1,565)*2</t>
  </si>
  <si>
    <t>771</t>
  </si>
  <si>
    <t>Podlahy z dlaždic</t>
  </si>
  <si>
    <t>771471113.1</t>
  </si>
  <si>
    <t>Montáž soklíků z dlaždic keramických rovných výšky přes 90 do 120 mm vč. montáže a dodávky všech systémových doplňků</t>
  </si>
  <si>
    <t>150</t>
  </si>
  <si>
    <t>(4,37+0,66+0,30*2+8,00+0,84)*2</t>
  </si>
  <si>
    <t>-0,93*2</t>
  </si>
  <si>
    <t>-0,82</t>
  </si>
  <si>
    <t>(3,91+6,57+0,84)*2</t>
  </si>
  <si>
    <t>-0,93</t>
  </si>
  <si>
    <t>-1,24</t>
  </si>
  <si>
    <t>46,73*0.10</t>
  </si>
  <si>
    <t>101</t>
  </si>
  <si>
    <t>59761410.1</t>
  </si>
  <si>
    <t>sokl -  dlaždice keramické v. min. 60mm</t>
  </si>
  <si>
    <t>152</t>
  </si>
  <si>
    <t>sokly</t>
  </si>
  <si>
    <t>51,403*1,1 "Přepočtené koeficientem množství</t>
  </si>
  <si>
    <t>771574113.1</t>
  </si>
  <si>
    <t>Montáž podlah z dlaždic keramických lepených flexibilním lepidlem režných nebo glazovaných hladkých přes 9 do 12 ks/ m2 vč. montáže a dodávky systémových doplňků - přechodových lišt, dilatačních lišt, popř. jiných prvků</t>
  </si>
  <si>
    <t>154</t>
  </si>
  <si>
    <t>103</t>
  </si>
  <si>
    <t>59761400.1</t>
  </si>
  <si>
    <t>keramická dlažba velkoformátová, tl.12mm, formátu 300 x 300 mm (300x400), protiskluznost R10</t>
  </si>
  <si>
    <t>156</t>
  </si>
  <si>
    <t>P01</t>
  </si>
  <si>
    <t>65,829*1,1 "Přepočtené koeficientem množství</t>
  </si>
  <si>
    <t>771591111</t>
  </si>
  <si>
    <t>Podlahy - ostatní práce penetrace podkladu (pro všechny skladby podlah)</t>
  </si>
  <si>
    <t>158</t>
  </si>
  <si>
    <t>105</t>
  </si>
  <si>
    <t>998771101</t>
  </si>
  <si>
    <t>Přesun hmot pro podlahy z dlaždic stanovený z hmotnosti přesunovaného materiálu vodorovná dopravní vzdálenost do 50 m v objektech výšky do 6 m</t>
  </si>
  <si>
    <t>160</t>
  </si>
  <si>
    <t>998771181</t>
  </si>
  <si>
    <t>Přesun hmot pro podlahy z dlaždic stanovený z hmotnosti přesunovaného materiálu Příplatek k ceně za přesun prováděný bez použití mechanizace pro jakoukoliv výšku objektu</t>
  </si>
  <si>
    <t>162</t>
  </si>
  <si>
    <t>782</t>
  </si>
  <si>
    <t>Dokončovací práce - obklady z kamene</t>
  </si>
  <si>
    <t>629995213.1</t>
  </si>
  <si>
    <t>Vyčištění povrchu pomocí tryskání a pískování kamene</t>
  </si>
  <si>
    <t>164</t>
  </si>
  <si>
    <t>práce ozn.11 na výkrese bourání, dle řezu</t>
  </si>
  <si>
    <t>zapuštěné sloupy v průchodu m.0.13</t>
  </si>
  <si>
    <t>0,25*2,50*2*2</t>
  </si>
  <si>
    <t>111</t>
  </si>
  <si>
    <t>782991422.1</t>
  </si>
  <si>
    <t>Uzavírací nátěr na stávající žulový kámen</t>
  </si>
  <si>
    <t>166</t>
  </si>
  <si>
    <t>784</t>
  </si>
  <si>
    <t>Dokončovací práce - malby a tapety</t>
  </si>
  <si>
    <t>113</t>
  </si>
  <si>
    <t>784211111.1</t>
  </si>
  <si>
    <t>Malby 1x vápenným mlékem, 2x otěruvzdornou prodyšnou bílou barvou v místnostech výšky do 3,80 m</t>
  </si>
  <si>
    <t>168</t>
  </si>
  <si>
    <t>784341000.1</t>
  </si>
  <si>
    <t>Malby silikátovou nebo vápennou prodyšnou barvou s Sd ≤ 0,02 m (součinitel difúze) v místnostech výšky do 3,80 m - stěny</t>
  </si>
  <si>
    <t>170</t>
  </si>
  <si>
    <t>115</t>
  </si>
  <si>
    <t>784341000.2</t>
  </si>
  <si>
    <t>Malby silikátovou nebo vápennou prodyšnou barvou s Sd ≤ 0,02 m (součinitel difúze) v místnostech výšky do 3,80 m - stropy</t>
  </si>
  <si>
    <t>172</t>
  </si>
  <si>
    <t>D.1.4.1.sv_E22 - Svítidla...</t>
  </si>
  <si>
    <t>A3</t>
  </si>
  <si>
    <t>Zářivkové svítidlo přisazené s difuzorem z čirého polykarbonátu, zdroj 2x35W/230V, IP40</t>
  </si>
  <si>
    <t>A4</t>
  </si>
  <si>
    <t>Zářivkové svítidlo přisazené s difuzorem z čirého polykarbonátu, zdroj 2x28W/230V, IP40</t>
  </si>
  <si>
    <t>A4N</t>
  </si>
  <si>
    <t>Zářivkové svítidlo přisazené s difuzorem z čirého polykarbonátu, zdroj 2x28W/230V, IP40, výbava - nouzový modul s autotestem</t>
  </si>
  <si>
    <t>Pol105</t>
  </si>
  <si>
    <t>Přesun materiálu</t>
  </si>
  <si>
    <t>D.1.4.1.ro_E22 - Rozvaděč...</t>
  </si>
  <si>
    <t>Pol155</t>
  </si>
  <si>
    <t>Oceloplechová zapuštěná rozvodnice o rozměrech 600 x 1050 x 160 mm, včetně montážní desky s lištami a krycími panely. Světle šedá barva, krytí IP30/20.</t>
  </si>
  <si>
    <t>Pol156</t>
  </si>
  <si>
    <t>Hlavní vypínač na lištu třípólový 40A</t>
  </si>
  <si>
    <t>Pol157</t>
  </si>
  <si>
    <t>Svodič přepětí, set 3+1 TNS, třída II (C) 255V, In 20kA, Uc 255VAC, Nominální vybíjecí proud 20kA</t>
  </si>
  <si>
    <t>Pol158</t>
  </si>
  <si>
    <t>Jistič jednopólový B6/1</t>
  </si>
  <si>
    <t>Pol159</t>
  </si>
  <si>
    <t>Jistič jednopólový + proudový chránič 10A/0,03A/B 10kA</t>
  </si>
  <si>
    <t>Pol160</t>
  </si>
  <si>
    <t>Jistič jednopólový B16/1</t>
  </si>
  <si>
    <t>Pol161</t>
  </si>
  <si>
    <t>Jistič jednopólový B20/1</t>
  </si>
  <si>
    <t>Pol162</t>
  </si>
  <si>
    <t>Proudový chránič 40A/4/0,03A</t>
  </si>
  <si>
    <t>Pol163</t>
  </si>
  <si>
    <t>Impulsní spínač 16A 230V 1P</t>
  </si>
  <si>
    <t>Pol164</t>
  </si>
  <si>
    <t>Lišta propojovací, 3pól/10mm2/1m</t>
  </si>
  <si>
    <t>Pol165</t>
  </si>
  <si>
    <t>Řadová svorka 2 až 4 mm2</t>
  </si>
  <si>
    <t>Pol166</t>
  </si>
  <si>
    <t>Řadová svorka 10 mm2</t>
  </si>
  <si>
    <t>Pol167</t>
  </si>
  <si>
    <t>Popis přístrojů, svorek a okruhů</t>
  </si>
  <si>
    <t>Pol168</t>
  </si>
  <si>
    <t>Drobný pomocný materiál</t>
  </si>
  <si>
    <t>Pol169</t>
  </si>
  <si>
    <t>Protokol o kusové zkoušce a kompletnosti rozvaděče</t>
  </si>
  <si>
    <t>Pol170</t>
  </si>
  <si>
    <t>Výrobní štítek</t>
  </si>
  <si>
    <t>D.1.4.1.el_E22 - Elektroi...</t>
  </si>
  <si>
    <t>Pol106</t>
  </si>
  <si>
    <t>Přístrojová instalační krabice plastová, v provedení pod omítku.</t>
  </si>
  <si>
    <t>Pol107</t>
  </si>
  <si>
    <t>Rozvodná instalační krabice plastová, samozhášivá, pr. 68 mm, v provedení pod omítku, pro svorkování a odbočování kabelů typu CYKY, se svorkovnicí a víčkem.</t>
  </si>
  <si>
    <t>Pol108</t>
  </si>
  <si>
    <t>Krabice instalační, plastová, samozhášivá, pr. 97 mm, v provedení pod omítku, pro svorkování a odbočování kabelů typu CYKY, se svorkovnicí a víčkem.</t>
  </si>
  <si>
    <t>Pol111</t>
  </si>
  <si>
    <t>Tlačítko zapínací jednofázové v provedení pod omítku, 10A/230V, barva bílá, plastové provedení, samozhášivé, krytí IP20</t>
  </si>
  <si>
    <t>Pol115</t>
  </si>
  <si>
    <t>Infrapasivní automatický spínač 180 stupňů IP44</t>
  </si>
  <si>
    <t>Pol116</t>
  </si>
  <si>
    <t>Kabel CYKY 2Ax1,5</t>
  </si>
  <si>
    <t>Pol117</t>
  </si>
  <si>
    <t>Kabel CYKY 3Ax1,5</t>
  </si>
  <si>
    <t>Pol118</t>
  </si>
  <si>
    <t>Kabel CYKY 3Cx1,5</t>
  </si>
  <si>
    <t>Pol119</t>
  </si>
  <si>
    <t>Kabel CYKY 3Cx2,5</t>
  </si>
  <si>
    <t>Pol120</t>
  </si>
  <si>
    <t>Kabel CYKY 3Cx4</t>
  </si>
  <si>
    <t>Pol121</t>
  </si>
  <si>
    <t>Kabel CYKY 5Cx1,5</t>
  </si>
  <si>
    <t>Pol122</t>
  </si>
  <si>
    <t>Kabel CYKY 5Cx10</t>
  </si>
  <si>
    <t>Pol123</t>
  </si>
  <si>
    <t>Vodič CY6 zelenožlutý</t>
  </si>
  <si>
    <t>Pol124</t>
  </si>
  <si>
    <t>Protipožární prostup E60 ve stavební konstrukci</t>
  </si>
  <si>
    <t>Pol126</t>
  </si>
  <si>
    <t>Trubka Monoflex 1423</t>
  </si>
  <si>
    <t>Pol127</t>
  </si>
  <si>
    <t>Elektroinstalační kanál PVC 80x40 barva bílá s víkem</t>
  </si>
  <si>
    <t>Pol128</t>
  </si>
  <si>
    <t>Drátěný kabelový žlab 125/50 pozinkovaný + výložník + nosná konstrukce žlabu</t>
  </si>
  <si>
    <t>Pol129</t>
  </si>
  <si>
    <t>Příchytky samozhášivé provedení, pro použití v mezistropech s hmoždinkou a šroubem max. pro 8 kabelů 3x2,5mm2</t>
  </si>
  <si>
    <t>Pol130</t>
  </si>
  <si>
    <t>Izolační páska</t>
  </si>
  <si>
    <t>Pol131</t>
  </si>
  <si>
    <t>Smršťovací bužírka 20mm sada 10ks</t>
  </si>
  <si>
    <t>Pol133</t>
  </si>
  <si>
    <t>Svorka na spojování vodičů 2x1-2,5</t>
  </si>
  <si>
    <t>Pol134</t>
  </si>
  <si>
    <t>Svorka na spojování vodičů 3x1-2,5</t>
  </si>
  <si>
    <t>Pol135</t>
  </si>
  <si>
    <t>Hmoždinka HM8 + vrut</t>
  </si>
  <si>
    <t>Pol136</t>
  </si>
  <si>
    <t>Vysekání rýhy v cihelných zdech hloubka 3cm šířka do 7cm včetně úklidu sutě</t>
  </si>
  <si>
    <t>Pol137</t>
  </si>
  <si>
    <t>Vyplnění a omítnutí rýhy v cihelných zdech hloubka 3cm šířka do 7cm, včetně materiálu</t>
  </si>
  <si>
    <t>33</t>
  </si>
  <si>
    <t>Pol138</t>
  </si>
  <si>
    <t>Vysekání rýhy v cihelných zdech hloubka 3cm šířka do 3cm včetně úklidu sutě</t>
  </si>
  <si>
    <t>Pol139</t>
  </si>
  <si>
    <t>Vyplnění a omítnutí rýhy v cihelných zdech hloubka 3cm šířka do 3cm, včetně materiálu</t>
  </si>
  <si>
    <t>35</t>
  </si>
  <si>
    <t>Pol140</t>
  </si>
  <si>
    <t>Vyvrtání otvoru do stěny, pro rozvodnou nebo přístrojovou krabici pr.68mm včetně úklidu sutě</t>
  </si>
  <si>
    <t>Pol141</t>
  </si>
  <si>
    <t>Průraz cihelnou zdí 300-500mm. Včetně úklidu sutě.</t>
  </si>
  <si>
    <t>Pol143</t>
  </si>
  <si>
    <t>Ukončení drátu do 6mm2</t>
  </si>
  <si>
    <t>Pol144</t>
  </si>
  <si>
    <t>Ukončení kabelu do 3x4mm2</t>
  </si>
  <si>
    <t>Pol145</t>
  </si>
  <si>
    <t>Ukončení kabelu do 5x4mm2</t>
  </si>
  <si>
    <t>Pol146</t>
  </si>
  <si>
    <t>Ukončení kabelu do 5x10mm2</t>
  </si>
  <si>
    <t>Pol148</t>
  </si>
  <si>
    <t>Demontáž a ekologická likvidace stávajících elektroinstalací</t>
  </si>
  <si>
    <t>Pol149</t>
  </si>
  <si>
    <t>Vypracování dokumentace skutečného provedení</t>
  </si>
  <si>
    <t>45</t>
  </si>
  <si>
    <t>Pol150</t>
  </si>
  <si>
    <t>Ohlášení stavby na TIČR a zajištění vydání odborného a závazného stanoviska</t>
  </si>
  <si>
    <t>Pol151</t>
  </si>
  <si>
    <t>Revize el. zařízení</t>
  </si>
  <si>
    <t>Pol152</t>
  </si>
  <si>
    <t>Zkouška a prohlídka rozvodných zařízení</t>
  </si>
  <si>
    <t>Pol153</t>
  </si>
  <si>
    <t>Proškolení obsluhy</t>
  </si>
  <si>
    <t>Pol154</t>
  </si>
  <si>
    <t>D.1.4.3.ik_E22 - Vnitřní ...</t>
  </si>
  <si>
    <t>721-1 - ZTI - Vnitřní kanalizace_Demontáže</t>
  </si>
  <si>
    <t>721-2 - ZTI - Vnitřní kanalizace_Odpadní a přípojovací potrubí - HT systém</t>
  </si>
  <si>
    <t>721-4 - ZTI - Vnitřní kanalizace_Vybavení kanalizace</t>
  </si>
  <si>
    <t>721-7 - ZTI - Vnitřní kanalizace_Stavební práce</t>
  </si>
  <si>
    <t>721-8 - ZTI - Vnitřní kanalizace_Ostatní</t>
  </si>
  <si>
    <t>721-1</t>
  </si>
  <si>
    <t>ZTI - Vnitřní kanalizace_Demontáže</t>
  </si>
  <si>
    <t>721-1.2</t>
  </si>
  <si>
    <t>Demontáž - Odpadní a připojovací potrubí litinové/plastové do DN 200 vč. tvarovek</t>
  </si>
  <si>
    <t>P</t>
  </si>
  <si>
    <t>Poznámka k položce:
Poznámka k položce: Pro položky tohoto oddílu platí: Demontáž stávajícího potrubí, instalačních prefabrikátů, včetně armatur, příslušensví a ekologické likvidace odpadu.</t>
  </si>
  <si>
    <t>721-1.5</t>
  </si>
  <si>
    <t>Demontáž - PV - Podlahová vpusť, vč. armatur a potrubí.</t>
  </si>
  <si>
    <t>721-2</t>
  </si>
  <si>
    <t>ZTI - Vnitřní kanalizace_Odpadní a přípojovací potrubí - HT systém</t>
  </si>
  <si>
    <t>721-3.3</t>
  </si>
  <si>
    <t>D+M - Odpadní a připojovací potrubí (HT systém) DN 75</t>
  </si>
  <si>
    <t>Poznámka k položce:
Poznámka k položce: Pro položky tohoto oddílu platí: Dodávka a montáž odpadního potrubí z plastových trub HT odhlučněný kanalizační systém PP (18 dB) pro stoupací, připojovací, větrací potrubí a odvod kondenzátu od VZT, vč. tvarovek, objímek, závěsů, kotvících bodů a tlakových zkoušek.</t>
  </si>
  <si>
    <t>721-3.4</t>
  </si>
  <si>
    <t>D+M - Odpadní a připojovací potrubí (HT systém) DN 110</t>
  </si>
  <si>
    <t>721-4</t>
  </si>
  <si>
    <t>ZTI - Vnitřní kanalizace_Vybavení kanalizace</t>
  </si>
  <si>
    <t>721-4.2</t>
  </si>
  <si>
    <t>D+M - Čistící kus DN 75</t>
  </si>
  <si>
    <t>Poznámka k položce:
Poznámka k položce: Pro položky tohoto oddílu platí: Dodávka a montáž instalačních armatur včetně příslušného vybavení uvedeného v popisu.</t>
  </si>
  <si>
    <t>721-4.4</t>
  </si>
  <si>
    <t>D+M - Krycí Dvířka 300x150 mm pro zazdění bez tvorů</t>
  </si>
  <si>
    <t>721-7</t>
  </si>
  <si>
    <t>ZTI - Vnitřní kanalizace_Stavební práce</t>
  </si>
  <si>
    <t>721-7.1</t>
  </si>
  <si>
    <t>Drážky pro potrubí DN 75 - 120x120 mm ve stěně + oprava a začištění omítky</t>
  </si>
  <si>
    <t>721-7.2</t>
  </si>
  <si>
    <t>Prostup nosnou konstrukcí pro potrubí + oprava a začištění stropu a střechy + utěsnění</t>
  </si>
  <si>
    <t>721-7.4</t>
  </si>
  <si>
    <t>Ostatní bourací, přípomocné a zednické práce</t>
  </si>
  <si>
    <t>721-8</t>
  </si>
  <si>
    <t>ZTI - Vnitřní kanalizace_Ostatní</t>
  </si>
  <si>
    <t>721-8.1</t>
  </si>
  <si>
    <t>Tlaková zkouška potrubí do DN 250</t>
  </si>
  <si>
    <t>721-8.2</t>
  </si>
  <si>
    <t>Pročištění potrubí do DN 250</t>
  </si>
  <si>
    <t>721-8.3</t>
  </si>
  <si>
    <t>Zkouška těsnosti kanalizačního potrubí do DN 250</t>
  </si>
  <si>
    <t>721-8.4</t>
  </si>
  <si>
    <t>Napojení na stávající potrubí vč. utěsnění</t>
  </si>
  <si>
    <t>721-8.5</t>
  </si>
  <si>
    <t>Pojízdné lešení, pomocné konstrukce, montážní plošina v rámci výšky jednoho podlaží</t>
  </si>
  <si>
    <t>721-8.6</t>
  </si>
  <si>
    <t>721-8.7</t>
  </si>
  <si>
    <t>Dokumentace skutečného provedení (3 paré) - není součástí položky ve VRN</t>
  </si>
  <si>
    <t>721-8.8</t>
  </si>
  <si>
    <t>Koordinace - není součástí položky ve VRN</t>
  </si>
  <si>
    <t>D.1.4.3.v_E22 - Vnitřní v...</t>
  </si>
  <si>
    <t>722-1 - ZTI - Vnitřní vodovod_Demontáže</t>
  </si>
  <si>
    <t>722-2 - ZTI - Vnitřní vodovod_Potrubí z třívrstvého polypropylénu (PP-RCT) s čedičovým vláknem S 3,2 (PN20)</t>
  </si>
  <si>
    <t>722-3 - Potrubí z nerezové oceli, včetně závěsů, tvarovek závitů a kotvících prvků</t>
  </si>
  <si>
    <t>722-4 - ZTI - Vnitřní vodovod_Izolace na potrubí</t>
  </si>
  <si>
    <t>722-5 - ZTI - Vnitřní vodovod_Armatury ostatní</t>
  </si>
  <si>
    <t>722-6 - ZTI - Vnitřní vodovod_Stavební práce</t>
  </si>
  <si>
    <t>722-7 - ZTI - Vnitřní vodovod_Ostatní</t>
  </si>
  <si>
    <t>722-1</t>
  </si>
  <si>
    <t>ZTI - Vnitřní vodovod_Demontáže</t>
  </si>
  <si>
    <t>722-1.1</t>
  </si>
  <si>
    <t>Demontáž ocelového nebo plastového potrubí do DN 65 - vč. armatur</t>
  </si>
  <si>
    <t>Poznámka k položce:
Poznámka k položce: Demontáž stávajícího potrubí, instalačních předmětů, včetně armatur, příslušensví a ekologické likvidace odpadu.</t>
  </si>
  <si>
    <t>722-2</t>
  </si>
  <si>
    <t>ZTI - Vnitřní vodovod_Potrubí z třívrstvého polypropylénu (PP-RCT) s čedičovým vláknem S 3,2 (PN20)</t>
  </si>
  <si>
    <t>722-2.1</t>
  </si>
  <si>
    <t>D+M - potrubí PP-RCT - d 20x2,8 mm</t>
  </si>
  <si>
    <t>Poznámka k položce:
Poznámka k položce: Pro položky tohoto oddílu platí: Potrubí z třívrstvého polypropylénu (PP-RCT) s čedičovým vláknem S 3,2 (PN20), včetně závěsů, tvarovek závitů a kotvících prvků. Dodávka a montáž vícevrstvé trubky s čedičovými vlákny pro rozvody studené vody, teplé vody a cirkulace z plastových trub z polypropylenu (PP-RCT) třívrstvá s čedičovým vláknem s lisovanými kovovými spojkami vč. tvarovek, objímek, závěsů, proplachu a zkoušek.</t>
  </si>
  <si>
    <t>722-2.2</t>
  </si>
  <si>
    <t>D+M - potrubí PP-RCT - d 25x3,5 mm</t>
  </si>
  <si>
    <t>722-3</t>
  </si>
  <si>
    <t>Potrubí z nerezové oceli, včetně závěsů, tvarovek závitů a kotvících prvků</t>
  </si>
  <si>
    <t>722-3.1</t>
  </si>
  <si>
    <t>35x1,5 mm</t>
  </si>
  <si>
    <t>Poznámka k položce:
Poznámka k položce: Dodávka a montáž potrubí z austenitické nerezové oceli AISI 316L, odolná proti korozi, nehořlavá, třída hořlavosti A1 podle DIN 4202-1, vhodné pro zdravotně technické instalace, spojovaných lisováním vč. tvarovek, objímek, závěsů, proplachu a zkoušek.</t>
  </si>
  <si>
    <t>722-4</t>
  </si>
  <si>
    <t>ZTI - Vnitřní vodovod_Izolace na potrubí</t>
  </si>
  <si>
    <t>731-4.1</t>
  </si>
  <si>
    <t>D+M - Izolace MV tl. 25 mm + polep ALS fólií na potrubí DN 20</t>
  </si>
  <si>
    <t>Poznámka k položce:
Poznámka k položce: Pro položky tohoto oddílu platí: Dodávka a montáž potrubních izolačních pouzder s polepem ALS, jedná se o řezaná potrubní pouzdra z kamenné vlny kašírovaná hliníkovou fólií se skleněnou mřížkou, λ=0,033 W/mK.</t>
  </si>
  <si>
    <t>731-4.2</t>
  </si>
  <si>
    <t>D+M - Izolace MV tl. 25 mm + polep ALS fólií na potrubí DN 25</t>
  </si>
  <si>
    <t>731-4.2.1</t>
  </si>
  <si>
    <t>D+M - Izolace MV tl. 30 mm + polep ALS fólií na potrubí DN 35</t>
  </si>
  <si>
    <t>722-5</t>
  </si>
  <si>
    <t>ZTI - Vnitřní vodovod_Armatury ostatní</t>
  </si>
  <si>
    <t>722-5.1</t>
  </si>
  <si>
    <t>D+M - Kulový kohout, chromovaný, DN 15</t>
  </si>
  <si>
    <t>Poznámka k položce:
Poznámka k položce: Pro položky tohoto oddílu platí: Dodávka a montáž instalačních vodovodních armatur včetně příslušného vybavení uvedeného v popisu.</t>
  </si>
  <si>
    <t>722-5.1.1</t>
  </si>
  <si>
    <t>D+M - Kulový kohout, chromovaný, DN 20</t>
  </si>
  <si>
    <t>722-5.2</t>
  </si>
  <si>
    <t>D+M - Kulový kohout s vypouštěním, chromovaný, DN 15</t>
  </si>
  <si>
    <t>722-5.3</t>
  </si>
  <si>
    <t>D+M - Zpětná klapka s gumovým těsněním, mosazná, DN 15</t>
  </si>
  <si>
    <t>722-5.4</t>
  </si>
  <si>
    <t>D+M - Vodoměr Qn 1,5 (s možností dálkového odpočtu)</t>
  </si>
  <si>
    <t>722-5.5</t>
  </si>
  <si>
    <t>Napojení nové odbočky na stávající ocelové potrubí pomocí T-kusu příslušné dimenze se šroubením, přechodem na Oc/PPP-RCT a kulovým kohoutem příslušné dimenze.</t>
  </si>
  <si>
    <t>722-6</t>
  </si>
  <si>
    <t>ZTI - Vnitřní vodovod_Stavební práce</t>
  </si>
  <si>
    <t>722-6.1</t>
  </si>
  <si>
    <t>Drážky pro potrubí 100x250 mm ve stěně, včetně transportu suti a uložení na skládku + oprava, začištění omítky, utěsnění prostupu a malba</t>
  </si>
  <si>
    <t>722-6.2</t>
  </si>
  <si>
    <t>Bourání prostupu nosnou stěnou a stropem dvojci pro potrubí do DN 50, včetně transportu suti a uložení na skládku + oprava, začištění omítky, utěsnění prostupu a malba</t>
  </si>
  <si>
    <t>722-6.3</t>
  </si>
  <si>
    <t>722-7</t>
  </si>
  <si>
    <t>ZTI - Vnitřní vodovod_Ostatní</t>
  </si>
  <si>
    <t>722-7.1</t>
  </si>
  <si>
    <t>Vypuštění soustavy</t>
  </si>
  <si>
    <t>722-7.2</t>
  </si>
  <si>
    <t>Napuštění soustavy</t>
  </si>
  <si>
    <t>722-7.3</t>
  </si>
  <si>
    <t>Napojení na stávající potrubí</t>
  </si>
  <si>
    <t>722-7.4</t>
  </si>
  <si>
    <t>Tlaková zkouška vnitřní potrubí do DN 80</t>
  </si>
  <si>
    <t>722-7.5</t>
  </si>
  <si>
    <t>Proplach a dezinfekce vodovodního potrubí do DN 80</t>
  </si>
  <si>
    <t>722-7.6</t>
  </si>
  <si>
    <t>Zkouška těsnosti vodovodního potrubí do DN 80</t>
  </si>
  <si>
    <t>722-7.7</t>
  </si>
  <si>
    <t>722-7.8</t>
  </si>
  <si>
    <t>722-7.9</t>
  </si>
  <si>
    <t>722-7.10</t>
  </si>
  <si>
    <t>D.1.4.3.p_E22 - Odběrné p...</t>
  </si>
  <si>
    <t>723-1 - ZTI - Odběrné plynové zařízení_Demontáže</t>
  </si>
  <si>
    <t>723-2 - ZTI - Odběrné plynové zařízení_Potrubí měděné, včetně závěsů, tvarovek závitů a kotvících prvků</t>
  </si>
  <si>
    <t>723-3 - ZTI - Odběrné plynové zařízení_Potrubí ocelové, včetně závěsů, tvarovek závitů a kotvících prvků</t>
  </si>
  <si>
    <t>723-4 - ZTI - Odběrné plynové zařízení_Stavební práce</t>
  </si>
  <si>
    <t>723-5 - ZTI - Odběrné plynové zařízení_Ostatní</t>
  </si>
  <si>
    <t>723-1</t>
  </si>
  <si>
    <t>ZTI - Odběrné plynové zařízení_Demontáže</t>
  </si>
  <si>
    <t>723-1.1</t>
  </si>
  <si>
    <t>Demontáž ocelového potrubí do DN 65 - vč. armatur</t>
  </si>
  <si>
    <t>723-2</t>
  </si>
  <si>
    <t>ZTI - Odběrné plynové zařízení_Potrubí měděné, včetně závěsů, tvarovek závitů a kotvících prvků</t>
  </si>
  <si>
    <t>723-2.1</t>
  </si>
  <si>
    <t>D+M - potrubí Cu - d 18x1,0 mm</t>
  </si>
  <si>
    <t>Poznámka k položce:
Poznámka k položce: Pro položky tohoto oddílu platí: Dodávka a montáž měděné trubky - bezešvé měděné trubky polotvrdé, spojované měkkým pájením vč. tvarovek, objímek, závěsů, proplachu a zkoušek.</t>
  </si>
  <si>
    <t>723-2.2</t>
  </si>
  <si>
    <t>D+M - potrubí Cu - d 22x1,0 mm</t>
  </si>
  <si>
    <t>723-2.3</t>
  </si>
  <si>
    <t>D+M - potrubí Cu - d 28x1,5 mm</t>
  </si>
  <si>
    <t>723-3</t>
  </si>
  <si>
    <t>ZTI - Odběrné plynové zařízení_Potrubí ocelové, včetně závěsů, tvarovek závitů a kotvících prvků</t>
  </si>
  <si>
    <t>723-3.1</t>
  </si>
  <si>
    <t>D+M - Potrubí Oc DN 40</t>
  </si>
  <si>
    <t>Poznámka k položce:
Poznámka k položce: Dodávka a montáž potrubí z trubek závitových, ocelových,bezešvých, ČSN 42 0250  běžných, ČSN 42 5710.0 - jakost 11 353.0 nízkotlakých, vč. tvarovek, redukcí, přírub, návarků, svařování a kotvení potrubí</t>
  </si>
  <si>
    <t>723-4</t>
  </si>
  <si>
    <t>ZTI - Odběrné plynové zařízení_Stavební práce</t>
  </si>
  <si>
    <t>723-4.1</t>
  </si>
  <si>
    <t>723-4.2</t>
  </si>
  <si>
    <t>723-5</t>
  </si>
  <si>
    <t>ZTI - Odběrné plynové zařízení_Ostatní</t>
  </si>
  <si>
    <t>723-5.1</t>
  </si>
  <si>
    <t>Výchozí revize plynovodu</t>
  </si>
  <si>
    <t>723-5.2</t>
  </si>
  <si>
    <t>Odvzdušnění a odplynění potrubí</t>
  </si>
  <si>
    <t>723-5.3</t>
  </si>
  <si>
    <t>723-5.4</t>
  </si>
  <si>
    <t>723-5.5</t>
  </si>
  <si>
    <t>Napuštění plynového potrubí</t>
  </si>
  <si>
    <t>723-5.6</t>
  </si>
  <si>
    <t>Uzavření nebo otevření plynového potrubí</t>
  </si>
  <si>
    <t>723-5.7</t>
  </si>
  <si>
    <t>723-5.8</t>
  </si>
  <si>
    <t>723-5.9</t>
  </si>
  <si>
    <t>723-5.10</t>
  </si>
  <si>
    <t>D.1.4.4_E22 - Ústřední vy...</t>
  </si>
  <si>
    <t>731-1 - ÚT - Demontáže</t>
  </si>
  <si>
    <t>731-2 - ÚT - Potrubí z uhlíkové oceli vč. tvarovek, redukcí, návarků, šroubení a kotvení potrubí</t>
  </si>
  <si>
    <t>731-3 - ÚT - Potrubí ocelové bezešvé vč. tvarovek, redukcí, návarků, šroubení a kotvení potrubí</t>
  </si>
  <si>
    <t>731-4 - ÚT - Izolace na potrubí</t>
  </si>
  <si>
    <t>731-5 - ÚT - Nová otopná tělesa vč. kotvících konzol, připojovacích armatur a odvzdušňovacích ventilů</t>
  </si>
  <si>
    <t>731-6 - ÚT - Armatury</t>
  </si>
  <si>
    <t>D3 - ÚT - Vyregulování otopné soustavy</t>
  </si>
  <si>
    <t>731-7 - ÚT - Stavební práce</t>
  </si>
  <si>
    <t>731-8 - ÚT - Ostatní</t>
  </si>
  <si>
    <t>731-1</t>
  </si>
  <si>
    <t>ÚT - Demontáže</t>
  </si>
  <si>
    <t>731-1.1</t>
  </si>
  <si>
    <t>Demontáž - Stávající ocelové potrubí do DN 80, včetně konzol, tepelných izolací a armatur</t>
  </si>
  <si>
    <t>Poznámka k položce:
Poznámka k položce: Pro položky tohoto oddílu platí: Demontáž stávajícího potrubí a otopných těles, včetně armatur, příslušenství a ekologické likvidace odpadu.</t>
  </si>
  <si>
    <t>731-1.2</t>
  </si>
  <si>
    <t>Demontáž - Stávající poškozené ocelové potrubí do DN 80, včetně konzol, tepelných izolací a armatur</t>
  </si>
  <si>
    <t>731-1.3</t>
  </si>
  <si>
    <t>Demontáž - Stávající tepelné izolace na potrubí</t>
  </si>
  <si>
    <t>731-1.4</t>
  </si>
  <si>
    <t>Demontáž - Článkové otopné těleso, odstranit armatur a připojovacího potrubí</t>
  </si>
  <si>
    <t>731-1.5</t>
  </si>
  <si>
    <t>Demontáž - Deskové otopné těleso, odstranit armatur a připojovacího potrubí</t>
  </si>
  <si>
    <t>731-2</t>
  </si>
  <si>
    <t>ÚT - Potrubí z uhlíkové oceli vč. tvarovek, redukcí, návarků, šroubení a kotvení potrubí</t>
  </si>
  <si>
    <t>731-2.1</t>
  </si>
  <si>
    <t>D+M - Potrubí Oc 15,0x1,2 mm</t>
  </si>
  <si>
    <t>Poznámka k položce:
Poznámka k položce: Pro položky tohoto oddílu platí: Dodávka a montáž potrubí z uhlíkové oceli, vně pozinkované E195 č. 1.0034 nebo alternativně E190 č. 1.0031 nebo jiné třídy ekvivalentního složení dle EN 10305-3, max. provozní tlak PN 16, vč. tvarovek, redukcí, přechodek, návarků a kotvení potrubí.</t>
  </si>
  <si>
    <t>731-2.2</t>
  </si>
  <si>
    <t>D+M - Potrubí Oc 18,0x1,2 mm</t>
  </si>
  <si>
    <t>731-2.3</t>
  </si>
  <si>
    <t>D+M - Potrubí Oc 22,0x1,5 mm</t>
  </si>
  <si>
    <t>731-2.4</t>
  </si>
  <si>
    <t>D+M - Potrubí Oc 28,0x1,5 mm</t>
  </si>
  <si>
    <t>731-2.5</t>
  </si>
  <si>
    <t>D+M - Potrubí Oc 35,0x1,5 mm</t>
  </si>
  <si>
    <t>731-3</t>
  </si>
  <si>
    <t>ÚT - Potrubí ocelové bezešvé vč. tvarovek, redukcí, návarků, šroubení a kotvení potrubí</t>
  </si>
  <si>
    <t>731-3.1</t>
  </si>
  <si>
    <t>D+M - Potrubí Oc DN 25</t>
  </si>
  <si>
    <t>Poznámka k položce:
Poznámka k položce: Pro položky tohoto oddílu platí: Dodávka a montáž potrubí z trubek závitových, ocelových, bezešvých, ČSN 42 0250 běžných, ČSN 42 5710.0 - jakost 11 353.0 nízkotlakých, vč. tvarovek, redukcí, přírub, návarků, svařování a kotvení potrubí.</t>
  </si>
  <si>
    <t>731-3.2</t>
  </si>
  <si>
    <t>D+M - Potrubí Oc DN 32</t>
  </si>
  <si>
    <t>731-3.3</t>
  </si>
  <si>
    <t>731-3.4</t>
  </si>
  <si>
    <t>D+M - Potrubí Oc DN 50</t>
  </si>
  <si>
    <t>731-3.5</t>
  </si>
  <si>
    <t>D+M - Potrubí Oc DN 65</t>
  </si>
  <si>
    <t>731-4</t>
  </si>
  <si>
    <t>ÚT - Izolace na potrubí</t>
  </si>
  <si>
    <t>D+M - Izolace MV tl. 25 mm + polep ALS fólií na potrubí DN 15</t>
  </si>
  <si>
    <t>Poznámka k položce:
Poznámka k položce: Pro tuto a následující položky až po položku s jinou poznámkou platí: Dodávka a montáž potrubních izolačních pouzder s polepem ALS, jedná se o řezaná potrubní pouzdra z kamenné vlny kašírovaná hliníkovou fólií se skleněnou mřížkou, λ=0,033 W/mK.</t>
  </si>
  <si>
    <t>D+M - Izolace MV tl. 30 mm + polep ALS fólií na potrubí DN 32</t>
  </si>
  <si>
    <t>731-4.3</t>
  </si>
  <si>
    <t>D+M - Izolace MV tl. 40 mm + polep ALS fólií na potrubí DN 40</t>
  </si>
  <si>
    <t>731-4.4</t>
  </si>
  <si>
    <t>D+M - Izolace MV tl. 40 mm + polep ALS fólií na potrubí DN 50</t>
  </si>
  <si>
    <t>731-4.5</t>
  </si>
  <si>
    <t>D+M - Izolace MV tl. 60 mm + polep ALS fólií na potrubí DN 65</t>
  </si>
  <si>
    <t>731-4.6</t>
  </si>
  <si>
    <t>D+M - Návleková tepelná izolace PE tl. 20 mm + polep AL fólií na potrubí DN 15</t>
  </si>
  <si>
    <t>Poznámka k položce:
Poznámka k položce: Dodávka a montáž termoizolačních trubic z pěnového polyetylenu s uzavřenou buněčnou strukturou laminované zesílenou hliníkovou fólií, λ=0,046 W/mK.</t>
  </si>
  <si>
    <t>731-5</t>
  </si>
  <si>
    <t>ÚT - Nová otopná tělesa vč. kotvících konzol, připojovacích armatur a odvzdušňovacích ventilů</t>
  </si>
  <si>
    <t>731-5.1</t>
  </si>
  <si>
    <t>D+M - Otopné těleso deskové 22 - 9120 - E (Bílá RAL 9010)</t>
  </si>
  <si>
    <t>Poznámka k položce:
Poznámka k položce: Pro tuto a následující položky až po položku s jinou poznámkou platí: Dodávka a montáž energeticky úsporné deskové otopné těleso s funkcí řízeného zatékání a s univerzálním spodním připojením na otopnou soustavu s nuceným oběhem, včetně upevňovací sady (konzoly, vruty a hmoždinky).</t>
  </si>
  <si>
    <t>731-5.3</t>
  </si>
  <si>
    <t>D+M - Sada navrtávacích konzol 15/120 (6 ks), včetně vrutů a hmoždinek</t>
  </si>
  <si>
    <t>Poznámka k položce:
Poznámka k položce: Pro tuto a následující položky tohoto oddílu platí: Dodávka a montáž příslušenství k otopným tělesům.</t>
  </si>
  <si>
    <t>731-5.5</t>
  </si>
  <si>
    <t>D+M - Připojovací armatura niklovaná pro tělesa s integrovanými ventily, pro dvoutrubkovou otopnou soustavu, dvě regulační šroubení s možností vypouštění, nastavitelný BY-PASS, včetně připojovacího adaptéru pro Cu trubky, vypouštěcího a napouštěcího adaptéru, příslušných šroubení a redukcí.</t>
  </si>
  <si>
    <t>731-5.8</t>
  </si>
  <si>
    <t>D+M - Termostatická hlavice s vestavěným kapalinou plněným čidlem, pro tělesa s integrovaným termostatickým ventilem se závitem M 30x1,5, rozsah nastavení 6 °C až 28 °C, stupnice nastavení 1 až 5, zabezpečení proti nadměrnému zdvihu, ochrana proti zamrznutí 6 °C, maximální teplota čidla 50 °C.</t>
  </si>
  <si>
    <t>731-5.9</t>
  </si>
  <si>
    <t>D+M - Odvzdušňovací radiátorový ventil niklovaný DN 15 (1/2"), ruční ovládání klíčkem, vč. ovládacího klíčku.</t>
  </si>
  <si>
    <t>731-5.10</t>
  </si>
  <si>
    <t>Vyregulování ventilů s termostatickým ovládáním</t>
  </si>
  <si>
    <t>731-5.11</t>
  </si>
  <si>
    <t>D+M - Vypouštěcí nástavec k radiátorům</t>
  </si>
  <si>
    <t>731-6</t>
  </si>
  <si>
    <t>ÚT - Armatury</t>
  </si>
  <si>
    <t>731-6.1</t>
  </si>
  <si>
    <t>Poznámka k položce:
Poznámka k položce: Pro položky tohoto oddílu platí: Dodávka a montáž Instalační prefabrikátů včetně tvarovek, objímek, závěsů, kotvících bodů a tlakových zkoušek.</t>
  </si>
  <si>
    <t>731-6.3</t>
  </si>
  <si>
    <t>D+M - Kulový kohout s vypouštěním, chromovaný, DN 20</t>
  </si>
  <si>
    <t>731-6.4</t>
  </si>
  <si>
    <t>D+M - Kulový kohout s vypouštěním, chromovaný, DN 25</t>
  </si>
  <si>
    <t>731-6.3.1</t>
  </si>
  <si>
    <t>D+M - Sestava vyvažovací - manuálního seřizovacího ventilu a uzavíracího ventilu</t>
  </si>
  <si>
    <t>D3</t>
  </si>
  <si>
    <t>ÚT - Vyregulování otopné soustavy</t>
  </si>
  <si>
    <t>731-6.1.1</t>
  </si>
  <si>
    <t>Vyregulování otopné soustavy - projekční práce</t>
  </si>
  <si>
    <t>731-6.2.1</t>
  </si>
  <si>
    <t>Vyregulování otopné soustavy - montážní práce, včetně tlakových zkoušek a revizí</t>
  </si>
  <si>
    <t>731-6.3.2</t>
  </si>
  <si>
    <t>Vyvážení všech seřizovacích armatur, včetně tlakových zkoušek a revizí</t>
  </si>
  <si>
    <t>731-7</t>
  </si>
  <si>
    <t>ÚT - Stavební práce</t>
  </si>
  <si>
    <t>731-7.2</t>
  </si>
  <si>
    <t>Bourání drážky ve zdivu pro dvojci potrubí do DN 50, včetně transportu suti a uložení na skládku + oprava, začištění omítky, utěsnění prostupu a malba</t>
  </si>
  <si>
    <t>731-7.4</t>
  </si>
  <si>
    <t>731-8</t>
  </si>
  <si>
    <t>ÚT - Ostatní</t>
  </si>
  <si>
    <t>731-8.1</t>
  </si>
  <si>
    <t>Topná zkouška celého zařízení 72 hodin</t>
  </si>
  <si>
    <t>731-8.2</t>
  </si>
  <si>
    <t>Tlaková zkouška celého zařízení</t>
  </si>
  <si>
    <t>731-8.3</t>
  </si>
  <si>
    <t>Vypuštění otopné soustavy</t>
  </si>
  <si>
    <t>731-8.4</t>
  </si>
  <si>
    <t>731-8.5</t>
  </si>
  <si>
    <t>Napuštění otopné soustavy</t>
  </si>
  <si>
    <t>731-8.6</t>
  </si>
  <si>
    <t>Orientační štítky a značení potrubí barevnými pruhy, orientačními štítky a popisky vč. Montáže</t>
  </si>
  <si>
    <t>731-8.7</t>
  </si>
  <si>
    <t>Proplach soustavy</t>
  </si>
  <si>
    <t>731-8.8</t>
  </si>
  <si>
    <t>731-8.9</t>
  </si>
  <si>
    <t>731-8.10</t>
  </si>
  <si>
    <t>731-8.11</t>
  </si>
  <si>
    <t>VRN_E22 - Vedlejší a osta...</t>
  </si>
  <si>
    <t>VRN - Vedlejší rozpočtové náklady (kromě samostatně uvedených  položek u specialistů TZB)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</si>
  <si>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</si>
  <si>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</si>
  <si>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</si>
  <si>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</si>
  <si>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</si>
  <si>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>Vedlejší rozpočtové náklady (kromě samostatně uvedených  položek u specialistů TZB)</t>
  </si>
  <si>
    <t>VRN1</t>
  </si>
  <si>
    <t>Průzkumné, geodetické a projektové práce</t>
  </si>
  <si>
    <t>013254000</t>
  </si>
  <si>
    <t>Dokumentace stavby (výkresová a textová) skutečného provedení stavby</t>
  </si>
  <si>
    <t>013294000.1</t>
  </si>
  <si>
    <t>Výrobní dokumentace</t>
  </si>
  <si>
    <t>VRN2</t>
  </si>
  <si>
    <t>Příprava staveniště</t>
  </si>
  <si>
    <t>020001000.1</t>
  </si>
  <si>
    <t>Příprava staveniště - odpojení a zajištění inženýrských sítí</t>
  </si>
  <si>
    <t>VRN3</t>
  </si>
  <si>
    <t>030001000</t>
  </si>
  <si>
    <t>Zařízení staveniště (zřízení, pronájem, zrušení, úklid)</t>
  </si>
  <si>
    <t>030001000.1</t>
  </si>
  <si>
    <t>Opatření proti nadměrné hlučnosti, vibracím a prašnosti, minimalizace negativních vlivů na okolí v souladu s platnými předpisy</t>
  </si>
  <si>
    <t>VRN4</t>
  </si>
  <si>
    <t>Inženýrská činnost</t>
  </si>
  <si>
    <t>041403000.1</t>
  </si>
  <si>
    <t>Vybavení a prostředky BOZP na staveništi</t>
  </si>
  <si>
    <t>045002000.1</t>
  </si>
  <si>
    <t>Kompletační a koordinační činnost hlavního dodavatele stavby</t>
  </si>
  <si>
    <t>VRN5</t>
  </si>
  <si>
    <t>Finanční náklady</t>
  </si>
  <si>
    <t>052002000</t>
  </si>
  <si>
    <t>Finanční rezerva 150 000 Kč na nepředpokládané práce (např. zakryté k-ce). Každý uchazeč ocení částkou 150 000 Kč)</t>
  </si>
  <si>
    <t>…soub</t>
  </si>
  <si>
    <t>CS ÚRS 2023 01</t>
  </si>
  <si>
    <t>1024</t>
  </si>
  <si>
    <t>-1666020453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</si>
</sst>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9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166" fontId="32" fillId="0" borderId="20" xfId="0" applyNumberFormat="1" applyFont="1" applyBorder="1" applyAlignment="1" applyProtection="1">
      <alignment vertical="center"/>
      <protection/>
    </xf>
    <xf numFmtId="4" fontId="32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7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6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3" xfId="0" applyFont="1" applyBorder="1" applyAlignment="1" applyProtection="1">
      <alignment horizontal="center" vertical="center"/>
      <protection/>
    </xf>
    <xf numFmtId="49" fontId="25" fillId="0" borderId="23" xfId="0" applyNumberFormat="1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167" fontId="25" fillId="0" borderId="23" xfId="0" applyNumberFormat="1" applyFont="1" applyBorder="1" applyAlignment="1" applyProtection="1">
      <alignment vertical="center"/>
      <protection/>
    </xf>
    <xf numFmtId="4" fontId="25" fillId="2" borderId="23" xfId="0" applyNumberFormat="1" applyFont="1" applyFill="1" applyBorder="1" applyAlignment="1" applyProtection="1">
      <alignment vertical="center"/>
      <protection locked="0"/>
    </xf>
    <xf numFmtId="4" fontId="25" fillId="0" borderId="23" xfId="0" applyNumberFormat="1" applyFont="1" applyBorder="1" applyAlignment="1" applyProtection="1">
      <alignment vertical="center"/>
      <protection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  <protection/>
    </xf>
    <xf numFmtId="49" fontId="38" fillId="0" borderId="23" xfId="0" applyNumberFormat="1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center" vertical="center" wrapText="1"/>
      <protection/>
    </xf>
    <xf numFmtId="167" fontId="38" fillId="0" borderId="23" xfId="0" applyNumberFormat="1" applyFont="1" applyBorder="1" applyAlignment="1" applyProtection="1">
      <alignment vertical="center"/>
      <protection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166" fontId="26" fillId="0" borderId="21" xfId="0" applyNumberFormat="1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2:57" s="1" customFormat="1" ht="14.4" customHeight="1">
      <c r="B26" s="22"/>
      <c r="C26" s="23"/>
      <c r="D26" s="39" t="s">
        <v>35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40">
        <f>ROUND(AG94,2)</f>
        <v>0</v>
      </c>
      <c r="AL26" s="23"/>
      <c r="AM26" s="23"/>
      <c r="AN26" s="23"/>
      <c r="AO26" s="23"/>
      <c r="AP26" s="23"/>
      <c r="AQ26" s="23"/>
      <c r="AR26" s="21"/>
      <c r="BE26" s="32"/>
    </row>
    <row r="27" spans="2:57" s="1" customFormat="1" ht="14.4" customHeight="1">
      <c r="B27" s="22"/>
      <c r="C27" s="23"/>
      <c r="D27" s="39" t="s">
        <v>36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40">
        <f>ROUND(AG105,2)</f>
        <v>0</v>
      </c>
      <c r="AL27" s="40"/>
      <c r="AM27" s="40"/>
      <c r="AN27" s="40"/>
      <c r="AO27" s="40"/>
      <c r="AP27" s="23"/>
      <c r="AQ27" s="23"/>
      <c r="AR27" s="21"/>
      <c r="BE27" s="32"/>
    </row>
    <row r="28" spans="1:57" s="2" customFormat="1" ht="6.95" customHeigh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4"/>
      <c r="BE28" s="32"/>
    </row>
    <row r="29" spans="1:57" s="2" customFormat="1" ht="25.9" customHeight="1">
      <c r="A29" s="41"/>
      <c r="B29" s="42"/>
      <c r="C29" s="43"/>
      <c r="D29" s="45" t="s">
        <v>37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7">
        <f>ROUND(AK26+AK27,2)</f>
        <v>0</v>
      </c>
      <c r="AL29" s="46"/>
      <c r="AM29" s="46"/>
      <c r="AN29" s="46"/>
      <c r="AO29" s="46"/>
      <c r="AP29" s="43"/>
      <c r="AQ29" s="43"/>
      <c r="AR29" s="44"/>
      <c r="BE29" s="32"/>
    </row>
    <row r="30" spans="1:57" s="2" customFormat="1" ht="6.95" customHeight="1">
      <c r="A30" s="41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4"/>
      <c r="BE30" s="32"/>
    </row>
    <row r="31" spans="1:57" s="2" customFormat="1" ht="12">
      <c r="A31" s="41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8" t="s">
        <v>38</v>
      </c>
      <c r="M31" s="48"/>
      <c r="N31" s="48"/>
      <c r="O31" s="48"/>
      <c r="P31" s="48"/>
      <c r="Q31" s="43"/>
      <c r="R31" s="43"/>
      <c r="S31" s="43"/>
      <c r="T31" s="43"/>
      <c r="U31" s="43"/>
      <c r="V31" s="43"/>
      <c r="W31" s="48" t="s">
        <v>39</v>
      </c>
      <c r="X31" s="48"/>
      <c r="Y31" s="48"/>
      <c r="Z31" s="48"/>
      <c r="AA31" s="48"/>
      <c r="AB31" s="48"/>
      <c r="AC31" s="48"/>
      <c r="AD31" s="48"/>
      <c r="AE31" s="48"/>
      <c r="AF31" s="43"/>
      <c r="AG31" s="43"/>
      <c r="AH31" s="43"/>
      <c r="AI31" s="43"/>
      <c r="AJ31" s="43"/>
      <c r="AK31" s="48" t="s">
        <v>40</v>
      </c>
      <c r="AL31" s="48"/>
      <c r="AM31" s="48"/>
      <c r="AN31" s="48"/>
      <c r="AO31" s="48"/>
      <c r="AP31" s="43"/>
      <c r="AQ31" s="43"/>
      <c r="AR31" s="44"/>
      <c r="BE31" s="32"/>
    </row>
    <row r="32" spans="1:57" s="3" customFormat="1" ht="14.4" customHeight="1">
      <c r="A32" s="3"/>
      <c r="B32" s="49"/>
      <c r="C32" s="50"/>
      <c r="D32" s="33" t="s">
        <v>41</v>
      </c>
      <c r="E32" s="50"/>
      <c r="F32" s="33" t="s">
        <v>42</v>
      </c>
      <c r="G32" s="50"/>
      <c r="H32" s="50"/>
      <c r="I32" s="50"/>
      <c r="J32" s="50"/>
      <c r="K32" s="50"/>
      <c r="L32" s="51">
        <v>0.21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ROUND(AZ94+SUM(CD105:CD109),2)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f>ROUND(AV94+SUM(BY105:BY109),2)</f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>
      <c r="A33" s="3"/>
      <c r="B33" s="49"/>
      <c r="C33" s="50"/>
      <c r="D33" s="50"/>
      <c r="E33" s="50"/>
      <c r="F33" s="33" t="s">
        <v>43</v>
      </c>
      <c r="G33" s="50"/>
      <c r="H33" s="50"/>
      <c r="I33" s="50"/>
      <c r="J33" s="50"/>
      <c r="K33" s="50"/>
      <c r="L33" s="51">
        <v>0.15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ROUND(BA94+SUM(CE105:CE109),2)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f>ROUND(AW94+SUM(BZ105:BZ109),2)</f>
        <v>0</v>
      </c>
      <c r="AL33" s="50"/>
      <c r="AM33" s="50"/>
      <c r="AN33" s="50"/>
      <c r="AO33" s="50"/>
      <c r="AP33" s="50"/>
      <c r="AQ33" s="50"/>
      <c r="AR33" s="53"/>
      <c r="BE33" s="54"/>
    </row>
    <row r="34" spans="1:57" s="3" customFormat="1" ht="14.4" customHeight="1" hidden="1">
      <c r="A34" s="3"/>
      <c r="B34" s="49"/>
      <c r="C34" s="50"/>
      <c r="D34" s="50"/>
      <c r="E34" s="50"/>
      <c r="F34" s="33" t="s">
        <v>44</v>
      </c>
      <c r="G34" s="50"/>
      <c r="H34" s="50"/>
      <c r="I34" s="50"/>
      <c r="J34" s="50"/>
      <c r="K34" s="50"/>
      <c r="L34" s="51">
        <v>0.21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2">
        <f>ROUND(BB94+SUM(CF105:CF109),2)</f>
        <v>0</v>
      </c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2">
        <v>0</v>
      </c>
      <c r="AL34" s="50"/>
      <c r="AM34" s="50"/>
      <c r="AN34" s="50"/>
      <c r="AO34" s="50"/>
      <c r="AP34" s="50"/>
      <c r="AQ34" s="50"/>
      <c r="AR34" s="53"/>
      <c r="BE34" s="54"/>
    </row>
    <row r="35" spans="1:57" s="3" customFormat="1" ht="14.4" customHeight="1" hidden="1">
      <c r="A35" s="3"/>
      <c r="B35" s="49"/>
      <c r="C35" s="50"/>
      <c r="D35" s="50"/>
      <c r="E35" s="50"/>
      <c r="F35" s="33" t="s">
        <v>45</v>
      </c>
      <c r="G35" s="50"/>
      <c r="H35" s="50"/>
      <c r="I35" s="50"/>
      <c r="J35" s="50"/>
      <c r="K35" s="50"/>
      <c r="L35" s="51">
        <v>0.15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2">
        <f>ROUND(BC94+SUM(CG105:CG109),2)</f>
        <v>0</v>
      </c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2">
        <v>0</v>
      </c>
      <c r="AL35" s="50"/>
      <c r="AM35" s="50"/>
      <c r="AN35" s="50"/>
      <c r="AO35" s="50"/>
      <c r="AP35" s="50"/>
      <c r="AQ35" s="50"/>
      <c r="AR35" s="53"/>
      <c r="BE35" s="3"/>
    </row>
    <row r="36" spans="1:57" s="3" customFormat="1" ht="14.4" customHeight="1" hidden="1">
      <c r="A36" s="3"/>
      <c r="B36" s="49"/>
      <c r="C36" s="50"/>
      <c r="D36" s="50"/>
      <c r="E36" s="50"/>
      <c r="F36" s="33" t="s">
        <v>46</v>
      </c>
      <c r="G36" s="50"/>
      <c r="H36" s="50"/>
      <c r="I36" s="50"/>
      <c r="J36" s="50"/>
      <c r="K36" s="50"/>
      <c r="L36" s="51">
        <v>0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2">
        <f>ROUND(BD94+SUM(CH105:CH109),2)</f>
        <v>0</v>
      </c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2">
        <v>0</v>
      </c>
      <c r="AL36" s="50"/>
      <c r="AM36" s="50"/>
      <c r="AN36" s="50"/>
      <c r="AO36" s="50"/>
      <c r="AP36" s="50"/>
      <c r="AQ36" s="50"/>
      <c r="AR36" s="53"/>
      <c r="BE36" s="3"/>
    </row>
    <row r="37" spans="1:57" s="2" customFormat="1" ht="6.95" customHeight="1">
      <c r="A37" s="41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  <c r="BE37" s="41"/>
    </row>
    <row r="38" spans="1:57" s="2" customFormat="1" ht="25.9" customHeight="1">
      <c r="A38" s="41"/>
      <c r="B38" s="42"/>
      <c r="C38" s="55"/>
      <c r="D38" s="56" t="s">
        <v>47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8" t="s">
        <v>48</v>
      </c>
      <c r="U38" s="57"/>
      <c r="V38" s="57"/>
      <c r="W38" s="57"/>
      <c r="X38" s="59" t="s">
        <v>49</v>
      </c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0">
        <f>SUM(AK29:AK36)</f>
        <v>0</v>
      </c>
      <c r="AL38" s="57"/>
      <c r="AM38" s="57"/>
      <c r="AN38" s="57"/>
      <c r="AO38" s="61"/>
      <c r="AP38" s="55"/>
      <c r="AQ38" s="55"/>
      <c r="AR38" s="44"/>
      <c r="BE38" s="41"/>
    </row>
    <row r="39" spans="1:57" s="2" customFormat="1" ht="6.95" customHeight="1">
      <c r="A39" s="41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4"/>
      <c r="BE39" s="41"/>
    </row>
    <row r="40" spans="1:57" s="2" customFormat="1" ht="14.4" customHeight="1">
      <c r="A40" s="41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4"/>
      <c r="BE40" s="4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2"/>
      <c r="C49" s="63"/>
      <c r="D49" s="64" t="s">
        <v>50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51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41"/>
      <c r="B60" s="42"/>
      <c r="C60" s="43"/>
      <c r="D60" s="67" t="s">
        <v>52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67" t="s">
        <v>53</v>
      </c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67" t="s">
        <v>52</v>
      </c>
      <c r="AI60" s="46"/>
      <c r="AJ60" s="46"/>
      <c r="AK60" s="46"/>
      <c r="AL60" s="46"/>
      <c r="AM60" s="67" t="s">
        <v>53</v>
      </c>
      <c r="AN60" s="46"/>
      <c r="AO60" s="46"/>
      <c r="AP60" s="43"/>
      <c r="AQ60" s="43"/>
      <c r="AR60" s="44"/>
      <c r="BE60" s="41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41"/>
      <c r="B64" s="42"/>
      <c r="C64" s="43"/>
      <c r="D64" s="64" t="s">
        <v>54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55</v>
      </c>
      <c r="AI64" s="68"/>
      <c r="AJ64" s="68"/>
      <c r="AK64" s="68"/>
      <c r="AL64" s="68"/>
      <c r="AM64" s="68"/>
      <c r="AN64" s="68"/>
      <c r="AO64" s="68"/>
      <c r="AP64" s="43"/>
      <c r="AQ64" s="43"/>
      <c r="AR64" s="44"/>
      <c r="BE64" s="41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41"/>
      <c r="B75" s="42"/>
      <c r="C75" s="43"/>
      <c r="D75" s="67" t="s">
        <v>52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67" t="s">
        <v>53</v>
      </c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67" t="s">
        <v>52</v>
      </c>
      <c r="AI75" s="46"/>
      <c r="AJ75" s="46"/>
      <c r="AK75" s="46"/>
      <c r="AL75" s="46"/>
      <c r="AM75" s="67" t="s">
        <v>53</v>
      </c>
      <c r="AN75" s="46"/>
      <c r="AO75" s="46"/>
      <c r="AP75" s="43"/>
      <c r="AQ75" s="43"/>
      <c r="AR75" s="44"/>
      <c r="BE75" s="41"/>
    </row>
    <row r="76" spans="1:57" s="2" customFormat="1" ht="12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4"/>
      <c r="BE76" s="41"/>
    </row>
    <row r="77" spans="1:57" s="2" customFormat="1" ht="6.95" customHeight="1">
      <c r="A77" s="41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4"/>
      <c r="BE77" s="41"/>
    </row>
    <row r="81" spans="1:57" s="2" customFormat="1" ht="6.95" customHeight="1">
      <c r="A81" s="41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4"/>
      <c r="BE81" s="41"/>
    </row>
    <row r="82" spans="1:57" s="2" customFormat="1" ht="24.95" customHeight="1">
      <c r="A82" s="41"/>
      <c r="B82" s="42"/>
      <c r="C82" s="24" t="s">
        <v>56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4"/>
      <c r="BE82" s="41"/>
    </row>
    <row r="83" spans="1:57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4"/>
      <c r="BE83" s="41"/>
    </row>
    <row r="84" spans="1:57" s="4" customFormat="1" ht="12" customHeight="1">
      <c r="A84" s="4"/>
      <c r="B84" s="73"/>
      <c r="C84" s="33" t="s">
        <v>13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IMPORT_1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pans="1:57" s="5" customFormat="1" ht="36.95" customHeight="1">
      <c r="A85" s="5"/>
      <c r="B85" s="76"/>
      <c r="C85" s="77" t="s">
        <v>16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 xml:space="preserve">ZS 5.kvetna - šatny  SO 01 Etapa 2023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pans="1:57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4"/>
      <c r="BE86" s="41"/>
    </row>
    <row r="87" spans="1:57" s="2" customFormat="1" ht="12" customHeight="1">
      <c r="A87" s="41"/>
      <c r="B87" s="42"/>
      <c r="C87" s="33" t="s">
        <v>20</v>
      </c>
      <c r="D87" s="43"/>
      <c r="E87" s="43"/>
      <c r="F87" s="43"/>
      <c r="G87" s="43"/>
      <c r="H87" s="43"/>
      <c r="I87" s="43"/>
      <c r="J87" s="43"/>
      <c r="K87" s="43"/>
      <c r="L87" s="81" t="str">
        <f>IF(K8="","",K8)</f>
        <v xml:space="preserve"> </v>
      </c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33" t="s">
        <v>22</v>
      </c>
      <c r="AJ87" s="43"/>
      <c r="AK87" s="43"/>
      <c r="AL87" s="43"/>
      <c r="AM87" s="82" t="str">
        <f>IF(AN8="","",AN8)</f>
        <v>17.3.2023</v>
      </c>
      <c r="AN87" s="82"/>
      <c r="AO87" s="43"/>
      <c r="AP87" s="43"/>
      <c r="AQ87" s="43"/>
      <c r="AR87" s="44"/>
      <c r="BE87" s="41"/>
    </row>
    <row r="88" spans="1:57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4"/>
      <c r="BE88" s="41"/>
    </row>
    <row r="89" spans="1:57" s="2" customFormat="1" ht="15.15" customHeight="1">
      <c r="A89" s="41"/>
      <c r="B89" s="42"/>
      <c r="C89" s="33" t="s">
        <v>24</v>
      </c>
      <c r="D89" s="43"/>
      <c r="E89" s="43"/>
      <c r="F89" s="43"/>
      <c r="G89" s="43"/>
      <c r="H89" s="43"/>
      <c r="I89" s="43"/>
      <c r="J89" s="43"/>
      <c r="K89" s="43"/>
      <c r="L89" s="74" t="str">
        <f>IF(E11="","",E11)</f>
        <v>STATUTÁRNÍ MĚSTO LIBEREC</v>
      </c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33" t="s">
        <v>31</v>
      </c>
      <c r="AJ89" s="43"/>
      <c r="AK89" s="43"/>
      <c r="AL89" s="43"/>
      <c r="AM89" s="83" t="str">
        <f>IF(E17="","",E17)</f>
        <v xml:space="preserve"> </v>
      </c>
      <c r="AN89" s="74"/>
      <c r="AO89" s="74"/>
      <c r="AP89" s="74"/>
      <c r="AQ89" s="43"/>
      <c r="AR89" s="44"/>
      <c r="AS89" s="84" t="s">
        <v>57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41"/>
    </row>
    <row r="90" spans="1:57" s="2" customFormat="1" ht="15.15" customHeight="1">
      <c r="A90" s="41"/>
      <c r="B90" s="42"/>
      <c r="C90" s="33" t="s">
        <v>29</v>
      </c>
      <c r="D90" s="43"/>
      <c r="E90" s="43"/>
      <c r="F90" s="43"/>
      <c r="G90" s="43"/>
      <c r="H90" s="43"/>
      <c r="I90" s="43"/>
      <c r="J90" s="43"/>
      <c r="K90" s="43"/>
      <c r="L90" s="74" t="str">
        <f>IF(E14="Vyplň údaj","",E14)</f>
        <v/>
      </c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33" t="s">
        <v>33</v>
      </c>
      <c r="AJ90" s="43"/>
      <c r="AK90" s="43"/>
      <c r="AL90" s="43"/>
      <c r="AM90" s="83" t="str">
        <f>IF(E20="","",E20)</f>
        <v xml:space="preserve"> </v>
      </c>
      <c r="AN90" s="74"/>
      <c r="AO90" s="74"/>
      <c r="AP90" s="74"/>
      <c r="AQ90" s="43"/>
      <c r="AR90" s="44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41"/>
    </row>
    <row r="91" spans="1:57" s="2" customFormat="1" ht="10.8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4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41"/>
    </row>
    <row r="92" spans="1:57" s="2" customFormat="1" ht="29.25" customHeight="1">
      <c r="A92" s="41"/>
      <c r="B92" s="42"/>
      <c r="C92" s="96" t="s">
        <v>58</v>
      </c>
      <c r="D92" s="97"/>
      <c r="E92" s="97"/>
      <c r="F92" s="97"/>
      <c r="G92" s="97"/>
      <c r="H92" s="98"/>
      <c r="I92" s="99" t="s">
        <v>59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60</v>
      </c>
      <c r="AH92" s="97"/>
      <c r="AI92" s="97"/>
      <c r="AJ92" s="97"/>
      <c r="AK92" s="97"/>
      <c r="AL92" s="97"/>
      <c r="AM92" s="97"/>
      <c r="AN92" s="99" t="s">
        <v>61</v>
      </c>
      <c r="AO92" s="97"/>
      <c r="AP92" s="101"/>
      <c r="AQ92" s="102" t="s">
        <v>62</v>
      </c>
      <c r="AR92" s="44"/>
      <c r="AS92" s="103" t="s">
        <v>63</v>
      </c>
      <c r="AT92" s="104" t="s">
        <v>64</v>
      </c>
      <c r="AU92" s="104" t="s">
        <v>65</v>
      </c>
      <c r="AV92" s="104" t="s">
        <v>66</v>
      </c>
      <c r="AW92" s="104" t="s">
        <v>67</v>
      </c>
      <c r="AX92" s="104" t="s">
        <v>68</v>
      </c>
      <c r="AY92" s="104" t="s">
        <v>69</v>
      </c>
      <c r="AZ92" s="104" t="s">
        <v>70</v>
      </c>
      <c r="BA92" s="104" t="s">
        <v>71</v>
      </c>
      <c r="BB92" s="104" t="s">
        <v>72</v>
      </c>
      <c r="BC92" s="104" t="s">
        <v>73</v>
      </c>
      <c r="BD92" s="105" t="s">
        <v>74</v>
      </c>
      <c r="BE92" s="41"/>
    </row>
    <row r="93" spans="1:57" s="2" customFormat="1" ht="10.8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4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41"/>
    </row>
    <row r="94" spans="1:90" s="6" customFormat="1" ht="32.4" customHeight="1">
      <c r="A94" s="6"/>
      <c r="B94" s="109"/>
      <c r="C94" s="110" t="s">
        <v>75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ROUND(SUM(AG95:AG103),2)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ROUND(SUM(AS95:AS103),2)</f>
        <v>0</v>
      </c>
      <c r="AT94" s="117">
        <f>ROUND(SUM(AV94:AW94),2)</f>
        <v>0</v>
      </c>
      <c r="AU94" s="118">
        <f>ROUND(SUM(AU95:AU103),5)</f>
        <v>0</v>
      </c>
      <c r="AV94" s="117">
        <f>ROUND(AZ94*L32,2)</f>
        <v>0</v>
      </c>
      <c r="AW94" s="117">
        <f>ROUND(BA94*L33,2)</f>
        <v>0</v>
      </c>
      <c r="AX94" s="117">
        <f>ROUND(BB94*L32,2)</f>
        <v>0</v>
      </c>
      <c r="AY94" s="117">
        <f>ROUND(BC94*L33,2)</f>
        <v>0</v>
      </c>
      <c r="AZ94" s="117">
        <f>ROUND(SUM(AZ95:AZ103),2)</f>
        <v>0</v>
      </c>
      <c r="BA94" s="117">
        <f>ROUND(SUM(BA95:BA103),2)</f>
        <v>0</v>
      </c>
      <c r="BB94" s="117">
        <f>ROUND(SUM(BB95:BB103),2)</f>
        <v>0</v>
      </c>
      <c r="BC94" s="117">
        <f>ROUND(SUM(BC95:BC103),2)</f>
        <v>0</v>
      </c>
      <c r="BD94" s="119">
        <f>ROUND(SUM(BD95:BD103),2)</f>
        <v>0</v>
      </c>
      <c r="BE94" s="6"/>
      <c r="BS94" s="120" t="s">
        <v>76</v>
      </c>
      <c r="BT94" s="120" t="s">
        <v>77</v>
      </c>
      <c r="BU94" s="121" t="s">
        <v>78</v>
      </c>
      <c r="BV94" s="120" t="s">
        <v>79</v>
      </c>
      <c r="BW94" s="120" t="s">
        <v>5</v>
      </c>
      <c r="BX94" s="120" t="s">
        <v>80</v>
      </c>
      <c r="CL94" s="120" t="s">
        <v>1</v>
      </c>
    </row>
    <row r="95" spans="1:91" s="7" customFormat="1" ht="24.75" customHeight="1">
      <c r="A95" s="122" t="s">
        <v>81</v>
      </c>
      <c r="B95" s="123"/>
      <c r="C95" s="124"/>
      <c r="D95" s="125" t="s">
        <v>82</v>
      </c>
      <c r="E95" s="125"/>
      <c r="F95" s="125"/>
      <c r="G95" s="125"/>
      <c r="H95" s="125"/>
      <c r="I95" s="126"/>
      <c r="J95" s="125" t="s">
        <v>83</v>
      </c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7">
        <f>'D.1.1_E22 - Architektonic...'!J32</f>
        <v>0</v>
      </c>
      <c r="AH95" s="126"/>
      <c r="AI95" s="126"/>
      <c r="AJ95" s="126"/>
      <c r="AK95" s="126"/>
      <c r="AL95" s="126"/>
      <c r="AM95" s="126"/>
      <c r="AN95" s="127">
        <f>SUM(AG95,AT95)</f>
        <v>0</v>
      </c>
      <c r="AO95" s="126"/>
      <c r="AP95" s="126"/>
      <c r="AQ95" s="128" t="s">
        <v>84</v>
      </c>
      <c r="AR95" s="129"/>
      <c r="AS95" s="130">
        <v>0</v>
      </c>
      <c r="AT95" s="131">
        <f>ROUND(SUM(AV95:AW95),2)</f>
        <v>0</v>
      </c>
      <c r="AU95" s="132">
        <f>'D.1.1_E22 - Architektonic...'!P141</f>
        <v>0</v>
      </c>
      <c r="AV95" s="131">
        <f>'D.1.1_E22 - Architektonic...'!J35</f>
        <v>0</v>
      </c>
      <c r="AW95" s="131">
        <f>'D.1.1_E22 - Architektonic...'!J36</f>
        <v>0</v>
      </c>
      <c r="AX95" s="131">
        <f>'D.1.1_E22 - Architektonic...'!J37</f>
        <v>0</v>
      </c>
      <c r="AY95" s="131">
        <f>'D.1.1_E22 - Architektonic...'!J38</f>
        <v>0</v>
      </c>
      <c r="AZ95" s="131">
        <f>'D.1.1_E22 - Architektonic...'!F35</f>
        <v>0</v>
      </c>
      <c r="BA95" s="131">
        <f>'D.1.1_E22 - Architektonic...'!F36</f>
        <v>0</v>
      </c>
      <c r="BB95" s="131">
        <f>'D.1.1_E22 - Architektonic...'!F37</f>
        <v>0</v>
      </c>
      <c r="BC95" s="131">
        <f>'D.1.1_E22 - Architektonic...'!F38</f>
        <v>0</v>
      </c>
      <c r="BD95" s="133">
        <f>'D.1.1_E22 - Architektonic...'!F39</f>
        <v>0</v>
      </c>
      <c r="BE95" s="7"/>
      <c r="BT95" s="134" t="s">
        <v>85</v>
      </c>
      <c r="BV95" s="134" t="s">
        <v>79</v>
      </c>
      <c r="BW95" s="134" t="s">
        <v>86</v>
      </c>
      <c r="BX95" s="134" t="s">
        <v>5</v>
      </c>
      <c r="CL95" s="134" t="s">
        <v>1</v>
      </c>
      <c r="CM95" s="134" t="s">
        <v>87</v>
      </c>
    </row>
    <row r="96" spans="1:91" s="7" customFormat="1" ht="24.75" customHeight="1">
      <c r="A96" s="122" t="s">
        <v>81</v>
      </c>
      <c r="B96" s="123"/>
      <c r="C96" s="124"/>
      <c r="D96" s="125" t="s">
        <v>88</v>
      </c>
      <c r="E96" s="125"/>
      <c r="F96" s="125"/>
      <c r="G96" s="125"/>
      <c r="H96" s="125"/>
      <c r="I96" s="126"/>
      <c r="J96" s="125" t="s">
        <v>89</v>
      </c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7">
        <f>'D.1.4.1.sv_E22 - Svítidla...'!J32</f>
        <v>0</v>
      </c>
      <c r="AH96" s="126"/>
      <c r="AI96" s="126"/>
      <c r="AJ96" s="126"/>
      <c r="AK96" s="126"/>
      <c r="AL96" s="126"/>
      <c r="AM96" s="126"/>
      <c r="AN96" s="127">
        <f>SUM(AG96,AT96)</f>
        <v>0</v>
      </c>
      <c r="AO96" s="126"/>
      <c r="AP96" s="126"/>
      <c r="AQ96" s="128" t="s">
        <v>84</v>
      </c>
      <c r="AR96" s="129"/>
      <c r="AS96" s="130">
        <v>0</v>
      </c>
      <c r="AT96" s="131">
        <f>ROUND(SUM(AV96:AW96),2)</f>
        <v>0</v>
      </c>
      <c r="AU96" s="132">
        <f>'D.1.4.1.sv_E22 - Svítidla...'!P126</f>
        <v>0</v>
      </c>
      <c r="AV96" s="131">
        <f>'D.1.4.1.sv_E22 - Svítidla...'!J35</f>
        <v>0</v>
      </c>
      <c r="AW96" s="131">
        <f>'D.1.4.1.sv_E22 - Svítidla...'!J36</f>
        <v>0</v>
      </c>
      <c r="AX96" s="131">
        <f>'D.1.4.1.sv_E22 - Svítidla...'!J37</f>
        <v>0</v>
      </c>
      <c r="AY96" s="131">
        <f>'D.1.4.1.sv_E22 - Svítidla...'!J38</f>
        <v>0</v>
      </c>
      <c r="AZ96" s="131">
        <f>'D.1.4.1.sv_E22 - Svítidla...'!F35</f>
        <v>0</v>
      </c>
      <c r="BA96" s="131">
        <f>'D.1.4.1.sv_E22 - Svítidla...'!F36</f>
        <v>0</v>
      </c>
      <c r="BB96" s="131">
        <f>'D.1.4.1.sv_E22 - Svítidla...'!F37</f>
        <v>0</v>
      </c>
      <c r="BC96" s="131">
        <f>'D.1.4.1.sv_E22 - Svítidla...'!F38</f>
        <v>0</v>
      </c>
      <c r="BD96" s="133">
        <f>'D.1.4.1.sv_E22 - Svítidla...'!F39</f>
        <v>0</v>
      </c>
      <c r="BE96" s="7"/>
      <c r="BT96" s="134" t="s">
        <v>85</v>
      </c>
      <c r="BV96" s="134" t="s">
        <v>79</v>
      </c>
      <c r="BW96" s="134" t="s">
        <v>90</v>
      </c>
      <c r="BX96" s="134" t="s">
        <v>5</v>
      </c>
      <c r="CL96" s="134" t="s">
        <v>1</v>
      </c>
      <c r="CM96" s="134" t="s">
        <v>87</v>
      </c>
    </row>
    <row r="97" spans="1:91" s="7" customFormat="1" ht="24.75" customHeight="1">
      <c r="A97" s="122" t="s">
        <v>81</v>
      </c>
      <c r="B97" s="123"/>
      <c r="C97" s="124"/>
      <c r="D97" s="125" t="s">
        <v>91</v>
      </c>
      <c r="E97" s="125"/>
      <c r="F97" s="125"/>
      <c r="G97" s="125"/>
      <c r="H97" s="125"/>
      <c r="I97" s="126"/>
      <c r="J97" s="125" t="s">
        <v>92</v>
      </c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7">
        <f>'D.1.4.1.ro_E22 - Rozvaděč...'!J32</f>
        <v>0</v>
      </c>
      <c r="AH97" s="126"/>
      <c r="AI97" s="126"/>
      <c r="AJ97" s="126"/>
      <c r="AK97" s="126"/>
      <c r="AL97" s="126"/>
      <c r="AM97" s="126"/>
      <c r="AN97" s="127">
        <f>SUM(AG97,AT97)</f>
        <v>0</v>
      </c>
      <c r="AO97" s="126"/>
      <c r="AP97" s="126"/>
      <c r="AQ97" s="128" t="s">
        <v>84</v>
      </c>
      <c r="AR97" s="129"/>
      <c r="AS97" s="130">
        <v>0</v>
      </c>
      <c r="AT97" s="131">
        <f>ROUND(SUM(AV97:AW97),2)</f>
        <v>0</v>
      </c>
      <c r="AU97" s="132">
        <f>'D.1.4.1.ro_E22 - Rozvaděč...'!P126</f>
        <v>0</v>
      </c>
      <c r="AV97" s="131">
        <f>'D.1.4.1.ro_E22 - Rozvaděč...'!J35</f>
        <v>0</v>
      </c>
      <c r="AW97" s="131">
        <f>'D.1.4.1.ro_E22 - Rozvaděč...'!J36</f>
        <v>0</v>
      </c>
      <c r="AX97" s="131">
        <f>'D.1.4.1.ro_E22 - Rozvaděč...'!J37</f>
        <v>0</v>
      </c>
      <c r="AY97" s="131">
        <f>'D.1.4.1.ro_E22 - Rozvaděč...'!J38</f>
        <v>0</v>
      </c>
      <c r="AZ97" s="131">
        <f>'D.1.4.1.ro_E22 - Rozvaděč...'!F35</f>
        <v>0</v>
      </c>
      <c r="BA97" s="131">
        <f>'D.1.4.1.ro_E22 - Rozvaděč...'!F36</f>
        <v>0</v>
      </c>
      <c r="BB97" s="131">
        <f>'D.1.4.1.ro_E22 - Rozvaděč...'!F37</f>
        <v>0</v>
      </c>
      <c r="BC97" s="131">
        <f>'D.1.4.1.ro_E22 - Rozvaděč...'!F38</f>
        <v>0</v>
      </c>
      <c r="BD97" s="133">
        <f>'D.1.4.1.ro_E22 - Rozvaděč...'!F39</f>
        <v>0</v>
      </c>
      <c r="BE97" s="7"/>
      <c r="BT97" s="134" t="s">
        <v>85</v>
      </c>
      <c r="BV97" s="134" t="s">
        <v>79</v>
      </c>
      <c r="BW97" s="134" t="s">
        <v>93</v>
      </c>
      <c r="BX97" s="134" t="s">
        <v>5</v>
      </c>
      <c r="CL97" s="134" t="s">
        <v>1</v>
      </c>
      <c r="CM97" s="134" t="s">
        <v>87</v>
      </c>
    </row>
    <row r="98" spans="1:91" s="7" customFormat="1" ht="24.75" customHeight="1">
      <c r="A98" s="122" t="s">
        <v>81</v>
      </c>
      <c r="B98" s="123"/>
      <c r="C98" s="124"/>
      <c r="D98" s="125" t="s">
        <v>94</v>
      </c>
      <c r="E98" s="125"/>
      <c r="F98" s="125"/>
      <c r="G98" s="125"/>
      <c r="H98" s="125"/>
      <c r="I98" s="126"/>
      <c r="J98" s="125" t="s">
        <v>95</v>
      </c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7">
        <f>'D.1.4.1.el_E22 - Elektroi...'!J32</f>
        <v>0</v>
      </c>
      <c r="AH98" s="126"/>
      <c r="AI98" s="126"/>
      <c r="AJ98" s="126"/>
      <c r="AK98" s="126"/>
      <c r="AL98" s="126"/>
      <c r="AM98" s="126"/>
      <c r="AN98" s="127">
        <f>SUM(AG98,AT98)</f>
        <v>0</v>
      </c>
      <c r="AO98" s="126"/>
      <c r="AP98" s="126"/>
      <c r="AQ98" s="128" t="s">
        <v>84</v>
      </c>
      <c r="AR98" s="129"/>
      <c r="AS98" s="130">
        <v>0</v>
      </c>
      <c r="AT98" s="131">
        <f>ROUND(SUM(AV98:AW98),2)</f>
        <v>0</v>
      </c>
      <c r="AU98" s="132">
        <f>'D.1.4.1.el_E22 - Elektroi...'!P126</f>
        <v>0</v>
      </c>
      <c r="AV98" s="131">
        <f>'D.1.4.1.el_E22 - Elektroi...'!J35</f>
        <v>0</v>
      </c>
      <c r="AW98" s="131">
        <f>'D.1.4.1.el_E22 - Elektroi...'!J36</f>
        <v>0</v>
      </c>
      <c r="AX98" s="131">
        <f>'D.1.4.1.el_E22 - Elektroi...'!J37</f>
        <v>0</v>
      </c>
      <c r="AY98" s="131">
        <f>'D.1.4.1.el_E22 - Elektroi...'!J38</f>
        <v>0</v>
      </c>
      <c r="AZ98" s="131">
        <f>'D.1.4.1.el_E22 - Elektroi...'!F35</f>
        <v>0</v>
      </c>
      <c r="BA98" s="131">
        <f>'D.1.4.1.el_E22 - Elektroi...'!F36</f>
        <v>0</v>
      </c>
      <c r="BB98" s="131">
        <f>'D.1.4.1.el_E22 - Elektroi...'!F37</f>
        <v>0</v>
      </c>
      <c r="BC98" s="131">
        <f>'D.1.4.1.el_E22 - Elektroi...'!F38</f>
        <v>0</v>
      </c>
      <c r="BD98" s="133">
        <f>'D.1.4.1.el_E22 - Elektroi...'!F39</f>
        <v>0</v>
      </c>
      <c r="BE98" s="7"/>
      <c r="BT98" s="134" t="s">
        <v>85</v>
      </c>
      <c r="BV98" s="134" t="s">
        <v>79</v>
      </c>
      <c r="BW98" s="134" t="s">
        <v>96</v>
      </c>
      <c r="BX98" s="134" t="s">
        <v>5</v>
      </c>
      <c r="CL98" s="134" t="s">
        <v>1</v>
      </c>
      <c r="CM98" s="134" t="s">
        <v>87</v>
      </c>
    </row>
    <row r="99" spans="1:91" s="7" customFormat="1" ht="24.75" customHeight="1">
      <c r="A99" s="122" t="s">
        <v>81</v>
      </c>
      <c r="B99" s="123"/>
      <c r="C99" s="124"/>
      <c r="D99" s="125" t="s">
        <v>97</v>
      </c>
      <c r="E99" s="125"/>
      <c r="F99" s="125"/>
      <c r="G99" s="125"/>
      <c r="H99" s="125"/>
      <c r="I99" s="126"/>
      <c r="J99" s="125" t="s">
        <v>98</v>
      </c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7">
        <f>'D.1.4.3.ik_E22 - Vnitřní ...'!J32</f>
        <v>0</v>
      </c>
      <c r="AH99" s="126"/>
      <c r="AI99" s="126"/>
      <c r="AJ99" s="126"/>
      <c r="AK99" s="126"/>
      <c r="AL99" s="126"/>
      <c r="AM99" s="126"/>
      <c r="AN99" s="127">
        <f>SUM(AG99,AT99)</f>
        <v>0</v>
      </c>
      <c r="AO99" s="126"/>
      <c r="AP99" s="126"/>
      <c r="AQ99" s="128" t="s">
        <v>84</v>
      </c>
      <c r="AR99" s="129"/>
      <c r="AS99" s="130">
        <v>0</v>
      </c>
      <c r="AT99" s="131">
        <f>ROUND(SUM(AV99:AW99),2)</f>
        <v>0</v>
      </c>
      <c r="AU99" s="132">
        <f>'D.1.4.3.ik_E22 - Vnitřní ...'!P131</f>
        <v>0</v>
      </c>
      <c r="AV99" s="131">
        <f>'D.1.4.3.ik_E22 - Vnitřní ...'!J35</f>
        <v>0</v>
      </c>
      <c r="AW99" s="131">
        <f>'D.1.4.3.ik_E22 - Vnitřní ...'!J36</f>
        <v>0</v>
      </c>
      <c r="AX99" s="131">
        <f>'D.1.4.3.ik_E22 - Vnitřní ...'!J37</f>
        <v>0</v>
      </c>
      <c r="AY99" s="131">
        <f>'D.1.4.3.ik_E22 - Vnitřní ...'!J38</f>
        <v>0</v>
      </c>
      <c r="AZ99" s="131">
        <f>'D.1.4.3.ik_E22 - Vnitřní ...'!F35</f>
        <v>0</v>
      </c>
      <c r="BA99" s="131">
        <f>'D.1.4.3.ik_E22 - Vnitřní ...'!F36</f>
        <v>0</v>
      </c>
      <c r="BB99" s="131">
        <f>'D.1.4.3.ik_E22 - Vnitřní ...'!F37</f>
        <v>0</v>
      </c>
      <c r="BC99" s="131">
        <f>'D.1.4.3.ik_E22 - Vnitřní ...'!F38</f>
        <v>0</v>
      </c>
      <c r="BD99" s="133">
        <f>'D.1.4.3.ik_E22 - Vnitřní ...'!F39</f>
        <v>0</v>
      </c>
      <c r="BE99" s="7"/>
      <c r="BT99" s="134" t="s">
        <v>85</v>
      </c>
      <c r="BV99" s="134" t="s">
        <v>79</v>
      </c>
      <c r="BW99" s="134" t="s">
        <v>99</v>
      </c>
      <c r="BX99" s="134" t="s">
        <v>5</v>
      </c>
      <c r="CL99" s="134" t="s">
        <v>1</v>
      </c>
      <c r="CM99" s="134" t="s">
        <v>87</v>
      </c>
    </row>
    <row r="100" spans="1:91" s="7" customFormat="1" ht="24.75" customHeight="1">
      <c r="A100" s="122" t="s">
        <v>81</v>
      </c>
      <c r="B100" s="123"/>
      <c r="C100" s="124"/>
      <c r="D100" s="125" t="s">
        <v>100</v>
      </c>
      <c r="E100" s="125"/>
      <c r="F100" s="125"/>
      <c r="G100" s="125"/>
      <c r="H100" s="125"/>
      <c r="I100" s="126"/>
      <c r="J100" s="125" t="s">
        <v>101</v>
      </c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7">
        <f>'D.1.4.3.v_E22 - Vnitřní v...'!J32</f>
        <v>0</v>
      </c>
      <c r="AH100" s="126"/>
      <c r="AI100" s="126"/>
      <c r="AJ100" s="126"/>
      <c r="AK100" s="126"/>
      <c r="AL100" s="126"/>
      <c r="AM100" s="126"/>
      <c r="AN100" s="127">
        <f>SUM(AG100,AT100)</f>
        <v>0</v>
      </c>
      <c r="AO100" s="126"/>
      <c r="AP100" s="126"/>
      <c r="AQ100" s="128" t="s">
        <v>84</v>
      </c>
      <c r="AR100" s="129"/>
      <c r="AS100" s="130">
        <v>0</v>
      </c>
      <c r="AT100" s="131">
        <f>ROUND(SUM(AV100:AW100),2)</f>
        <v>0</v>
      </c>
      <c r="AU100" s="132">
        <f>'D.1.4.3.v_E22 - Vnitřní v...'!P133</f>
        <v>0</v>
      </c>
      <c r="AV100" s="131">
        <f>'D.1.4.3.v_E22 - Vnitřní v...'!J35</f>
        <v>0</v>
      </c>
      <c r="AW100" s="131">
        <f>'D.1.4.3.v_E22 - Vnitřní v...'!J36</f>
        <v>0</v>
      </c>
      <c r="AX100" s="131">
        <f>'D.1.4.3.v_E22 - Vnitřní v...'!J37</f>
        <v>0</v>
      </c>
      <c r="AY100" s="131">
        <f>'D.1.4.3.v_E22 - Vnitřní v...'!J38</f>
        <v>0</v>
      </c>
      <c r="AZ100" s="131">
        <f>'D.1.4.3.v_E22 - Vnitřní v...'!F35</f>
        <v>0</v>
      </c>
      <c r="BA100" s="131">
        <f>'D.1.4.3.v_E22 - Vnitřní v...'!F36</f>
        <v>0</v>
      </c>
      <c r="BB100" s="131">
        <f>'D.1.4.3.v_E22 - Vnitřní v...'!F37</f>
        <v>0</v>
      </c>
      <c r="BC100" s="131">
        <f>'D.1.4.3.v_E22 - Vnitřní v...'!F38</f>
        <v>0</v>
      </c>
      <c r="BD100" s="133">
        <f>'D.1.4.3.v_E22 - Vnitřní v...'!F39</f>
        <v>0</v>
      </c>
      <c r="BE100" s="7"/>
      <c r="BT100" s="134" t="s">
        <v>85</v>
      </c>
      <c r="BV100" s="134" t="s">
        <v>79</v>
      </c>
      <c r="BW100" s="134" t="s">
        <v>102</v>
      </c>
      <c r="BX100" s="134" t="s">
        <v>5</v>
      </c>
      <c r="CL100" s="134" t="s">
        <v>1</v>
      </c>
      <c r="CM100" s="134" t="s">
        <v>87</v>
      </c>
    </row>
    <row r="101" spans="1:91" s="7" customFormat="1" ht="24.75" customHeight="1">
      <c r="A101" s="122" t="s">
        <v>81</v>
      </c>
      <c r="B101" s="123"/>
      <c r="C101" s="124"/>
      <c r="D101" s="125" t="s">
        <v>103</v>
      </c>
      <c r="E101" s="125"/>
      <c r="F101" s="125"/>
      <c r="G101" s="125"/>
      <c r="H101" s="125"/>
      <c r="I101" s="126"/>
      <c r="J101" s="125" t="s">
        <v>104</v>
      </c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7">
        <f>'D.1.4.3.p_E22 - Odběrné p...'!J32</f>
        <v>0</v>
      </c>
      <c r="AH101" s="126"/>
      <c r="AI101" s="126"/>
      <c r="AJ101" s="126"/>
      <c r="AK101" s="126"/>
      <c r="AL101" s="126"/>
      <c r="AM101" s="126"/>
      <c r="AN101" s="127">
        <f>SUM(AG101,AT101)</f>
        <v>0</v>
      </c>
      <c r="AO101" s="126"/>
      <c r="AP101" s="126"/>
      <c r="AQ101" s="128" t="s">
        <v>84</v>
      </c>
      <c r="AR101" s="129"/>
      <c r="AS101" s="130">
        <v>0</v>
      </c>
      <c r="AT101" s="131">
        <f>ROUND(SUM(AV101:AW101),2)</f>
        <v>0</v>
      </c>
      <c r="AU101" s="132">
        <f>'D.1.4.3.p_E22 - Odběrné p...'!P131</f>
        <v>0</v>
      </c>
      <c r="AV101" s="131">
        <f>'D.1.4.3.p_E22 - Odběrné p...'!J35</f>
        <v>0</v>
      </c>
      <c r="AW101" s="131">
        <f>'D.1.4.3.p_E22 - Odběrné p...'!J36</f>
        <v>0</v>
      </c>
      <c r="AX101" s="131">
        <f>'D.1.4.3.p_E22 - Odběrné p...'!J37</f>
        <v>0</v>
      </c>
      <c r="AY101" s="131">
        <f>'D.1.4.3.p_E22 - Odběrné p...'!J38</f>
        <v>0</v>
      </c>
      <c r="AZ101" s="131">
        <f>'D.1.4.3.p_E22 - Odběrné p...'!F35</f>
        <v>0</v>
      </c>
      <c r="BA101" s="131">
        <f>'D.1.4.3.p_E22 - Odběrné p...'!F36</f>
        <v>0</v>
      </c>
      <c r="BB101" s="131">
        <f>'D.1.4.3.p_E22 - Odběrné p...'!F37</f>
        <v>0</v>
      </c>
      <c r="BC101" s="131">
        <f>'D.1.4.3.p_E22 - Odběrné p...'!F38</f>
        <v>0</v>
      </c>
      <c r="BD101" s="133">
        <f>'D.1.4.3.p_E22 - Odběrné p...'!F39</f>
        <v>0</v>
      </c>
      <c r="BE101" s="7"/>
      <c r="BT101" s="134" t="s">
        <v>85</v>
      </c>
      <c r="BV101" s="134" t="s">
        <v>79</v>
      </c>
      <c r="BW101" s="134" t="s">
        <v>105</v>
      </c>
      <c r="BX101" s="134" t="s">
        <v>5</v>
      </c>
      <c r="CL101" s="134" t="s">
        <v>1</v>
      </c>
      <c r="CM101" s="134" t="s">
        <v>87</v>
      </c>
    </row>
    <row r="102" spans="1:91" s="7" customFormat="1" ht="24.75" customHeight="1">
      <c r="A102" s="122" t="s">
        <v>81</v>
      </c>
      <c r="B102" s="123"/>
      <c r="C102" s="124"/>
      <c r="D102" s="125" t="s">
        <v>106</v>
      </c>
      <c r="E102" s="125"/>
      <c r="F102" s="125"/>
      <c r="G102" s="125"/>
      <c r="H102" s="125"/>
      <c r="I102" s="126"/>
      <c r="J102" s="125" t="s">
        <v>107</v>
      </c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7">
        <f>'D.1.4.4_E22 - Ústřední vy...'!J32</f>
        <v>0</v>
      </c>
      <c r="AH102" s="126"/>
      <c r="AI102" s="126"/>
      <c r="AJ102" s="126"/>
      <c r="AK102" s="126"/>
      <c r="AL102" s="126"/>
      <c r="AM102" s="126"/>
      <c r="AN102" s="127">
        <f>SUM(AG102,AT102)</f>
        <v>0</v>
      </c>
      <c r="AO102" s="126"/>
      <c r="AP102" s="126"/>
      <c r="AQ102" s="128" t="s">
        <v>84</v>
      </c>
      <c r="AR102" s="129"/>
      <c r="AS102" s="130">
        <v>0</v>
      </c>
      <c r="AT102" s="131">
        <f>ROUND(SUM(AV102:AW102),2)</f>
        <v>0</v>
      </c>
      <c r="AU102" s="132">
        <f>'D.1.4.4_E22 - Ústřední vy...'!P135</f>
        <v>0</v>
      </c>
      <c r="AV102" s="131">
        <f>'D.1.4.4_E22 - Ústřední vy...'!J35</f>
        <v>0</v>
      </c>
      <c r="AW102" s="131">
        <f>'D.1.4.4_E22 - Ústřední vy...'!J36</f>
        <v>0</v>
      </c>
      <c r="AX102" s="131">
        <f>'D.1.4.4_E22 - Ústřední vy...'!J37</f>
        <v>0</v>
      </c>
      <c r="AY102" s="131">
        <f>'D.1.4.4_E22 - Ústřední vy...'!J38</f>
        <v>0</v>
      </c>
      <c r="AZ102" s="131">
        <f>'D.1.4.4_E22 - Ústřední vy...'!F35</f>
        <v>0</v>
      </c>
      <c r="BA102" s="131">
        <f>'D.1.4.4_E22 - Ústřední vy...'!F36</f>
        <v>0</v>
      </c>
      <c r="BB102" s="131">
        <f>'D.1.4.4_E22 - Ústřední vy...'!F37</f>
        <v>0</v>
      </c>
      <c r="BC102" s="131">
        <f>'D.1.4.4_E22 - Ústřední vy...'!F38</f>
        <v>0</v>
      </c>
      <c r="BD102" s="133">
        <f>'D.1.4.4_E22 - Ústřední vy...'!F39</f>
        <v>0</v>
      </c>
      <c r="BE102" s="7"/>
      <c r="BT102" s="134" t="s">
        <v>85</v>
      </c>
      <c r="BV102" s="134" t="s">
        <v>79</v>
      </c>
      <c r="BW102" s="134" t="s">
        <v>108</v>
      </c>
      <c r="BX102" s="134" t="s">
        <v>5</v>
      </c>
      <c r="CL102" s="134" t="s">
        <v>1</v>
      </c>
      <c r="CM102" s="134" t="s">
        <v>87</v>
      </c>
    </row>
    <row r="103" spans="1:91" s="7" customFormat="1" ht="24.75" customHeight="1">
      <c r="A103" s="122" t="s">
        <v>81</v>
      </c>
      <c r="B103" s="123"/>
      <c r="C103" s="124"/>
      <c r="D103" s="125" t="s">
        <v>109</v>
      </c>
      <c r="E103" s="125"/>
      <c r="F103" s="125"/>
      <c r="G103" s="125"/>
      <c r="H103" s="125"/>
      <c r="I103" s="126"/>
      <c r="J103" s="125" t="s">
        <v>110</v>
      </c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7">
        <f>'VRN_E22 - Vedlejší a osta...'!J32</f>
        <v>0</v>
      </c>
      <c r="AH103" s="126"/>
      <c r="AI103" s="126"/>
      <c r="AJ103" s="126"/>
      <c r="AK103" s="126"/>
      <c r="AL103" s="126"/>
      <c r="AM103" s="126"/>
      <c r="AN103" s="127">
        <f>SUM(AG103,AT103)</f>
        <v>0</v>
      </c>
      <c r="AO103" s="126"/>
      <c r="AP103" s="126"/>
      <c r="AQ103" s="128" t="s">
        <v>84</v>
      </c>
      <c r="AR103" s="129"/>
      <c r="AS103" s="135">
        <v>0</v>
      </c>
      <c r="AT103" s="136">
        <f>ROUND(SUM(AV103:AW103),2)</f>
        <v>0</v>
      </c>
      <c r="AU103" s="137">
        <f>'VRN_E22 - Vedlejší a osta...'!P132</f>
        <v>0</v>
      </c>
      <c r="AV103" s="136">
        <f>'VRN_E22 - Vedlejší a osta...'!J35</f>
        <v>0</v>
      </c>
      <c r="AW103" s="136">
        <f>'VRN_E22 - Vedlejší a osta...'!J36</f>
        <v>0</v>
      </c>
      <c r="AX103" s="136">
        <f>'VRN_E22 - Vedlejší a osta...'!J37</f>
        <v>0</v>
      </c>
      <c r="AY103" s="136">
        <f>'VRN_E22 - Vedlejší a osta...'!J38</f>
        <v>0</v>
      </c>
      <c r="AZ103" s="136">
        <f>'VRN_E22 - Vedlejší a osta...'!F35</f>
        <v>0</v>
      </c>
      <c r="BA103" s="136">
        <f>'VRN_E22 - Vedlejší a osta...'!F36</f>
        <v>0</v>
      </c>
      <c r="BB103" s="136">
        <f>'VRN_E22 - Vedlejší a osta...'!F37</f>
        <v>0</v>
      </c>
      <c r="BC103" s="136">
        <f>'VRN_E22 - Vedlejší a osta...'!F38</f>
        <v>0</v>
      </c>
      <c r="BD103" s="138">
        <f>'VRN_E22 - Vedlejší a osta...'!F39</f>
        <v>0</v>
      </c>
      <c r="BE103" s="7"/>
      <c r="BT103" s="134" t="s">
        <v>85</v>
      </c>
      <c r="BV103" s="134" t="s">
        <v>79</v>
      </c>
      <c r="BW103" s="134" t="s">
        <v>111</v>
      </c>
      <c r="BX103" s="134" t="s">
        <v>5</v>
      </c>
      <c r="CL103" s="134" t="s">
        <v>1</v>
      </c>
      <c r="CM103" s="134" t="s">
        <v>87</v>
      </c>
    </row>
    <row r="104" spans="2:44" ht="12"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1"/>
    </row>
    <row r="105" spans="1:57" s="2" customFormat="1" ht="30" customHeight="1">
      <c r="A105" s="41"/>
      <c r="B105" s="42"/>
      <c r="C105" s="110" t="s">
        <v>112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113">
        <f>ROUND(SUM(AG106:AG109),2)</f>
        <v>0</v>
      </c>
      <c r="AH105" s="113"/>
      <c r="AI105" s="113"/>
      <c r="AJ105" s="113"/>
      <c r="AK105" s="113"/>
      <c r="AL105" s="113"/>
      <c r="AM105" s="113"/>
      <c r="AN105" s="113">
        <f>ROUND(SUM(AN106:AN109),2)</f>
        <v>0</v>
      </c>
      <c r="AO105" s="113"/>
      <c r="AP105" s="113"/>
      <c r="AQ105" s="139"/>
      <c r="AR105" s="44"/>
      <c r="AS105" s="103" t="s">
        <v>113</v>
      </c>
      <c r="AT105" s="104" t="s">
        <v>114</v>
      </c>
      <c r="AU105" s="104" t="s">
        <v>41</v>
      </c>
      <c r="AV105" s="105" t="s">
        <v>64</v>
      </c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89" s="2" customFormat="1" ht="19.9" customHeight="1">
      <c r="A106" s="41"/>
      <c r="B106" s="42"/>
      <c r="C106" s="43"/>
      <c r="D106" s="140" t="s">
        <v>115</v>
      </c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43"/>
      <c r="AD106" s="43"/>
      <c r="AE106" s="43"/>
      <c r="AF106" s="43"/>
      <c r="AG106" s="141">
        <f>ROUND(AG94*AS106,2)</f>
        <v>0</v>
      </c>
      <c r="AH106" s="142"/>
      <c r="AI106" s="142"/>
      <c r="AJ106" s="142"/>
      <c r="AK106" s="142"/>
      <c r="AL106" s="142"/>
      <c r="AM106" s="142"/>
      <c r="AN106" s="142">
        <f>ROUND(AG106+AV106,2)</f>
        <v>0</v>
      </c>
      <c r="AO106" s="142"/>
      <c r="AP106" s="142"/>
      <c r="AQ106" s="43"/>
      <c r="AR106" s="44"/>
      <c r="AS106" s="143">
        <v>0</v>
      </c>
      <c r="AT106" s="144" t="s">
        <v>116</v>
      </c>
      <c r="AU106" s="144" t="s">
        <v>42</v>
      </c>
      <c r="AV106" s="145">
        <f>ROUND(IF(AU106="základní",AG106*L32,IF(AU106="snížená",AG106*L33,0)),2)</f>
        <v>0</v>
      </c>
      <c r="AW106" s="41"/>
      <c r="AX106" s="41"/>
      <c r="AY106" s="41"/>
      <c r="AZ106" s="41"/>
      <c r="BA106" s="41"/>
      <c r="BB106" s="41"/>
      <c r="BC106" s="41"/>
      <c r="BD106" s="41"/>
      <c r="BE106" s="41"/>
      <c r="BV106" s="18" t="s">
        <v>117</v>
      </c>
      <c r="BY106" s="146">
        <f>IF(AU106="základní",AV106,0)</f>
        <v>0</v>
      </c>
      <c r="BZ106" s="146">
        <f>IF(AU106="snížená",AV106,0)</f>
        <v>0</v>
      </c>
      <c r="CA106" s="146">
        <v>0</v>
      </c>
      <c r="CB106" s="146">
        <v>0</v>
      </c>
      <c r="CC106" s="146">
        <v>0</v>
      </c>
      <c r="CD106" s="146">
        <f>IF(AU106="základní",AG106,0)</f>
        <v>0</v>
      </c>
      <c r="CE106" s="146">
        <f>IF(AU106="snížená",AG106,0)</f>
        <v>0</v>
      </c>
      <c r="CF106" s="146">
        <f>IF(AU106="zákl. přenesená",AG106,0)</f>
        <v>0</v>
      </c>
      <c r="CG106" s="146">
        <f>IF(AU106="sníž. přenesená",AG106,0)</f>
        <v>0</v>
      </c>
      <c r="CH106" s="146">
        <f>IF(AU106="nulová",AG106,0)</f>
        <v>0</v>
      </c>
      <c r="CI106" s="18">
        <f>IF(AU106="základní",1,IF(AU106="snížená",2,IF(AU106="zákl. přenesená",4,IF(AU106="sníž. přenesená",5,3))))</f>
        <v>1</v>
      </c>
      <c r="CJ106" s="18">
        <f>IF(AT106="stavební čast",1,IF(AT106="investiční čast",2,3))</f>
        <v>1</v>
      </c>
      <c r="CK106" s="18" t="str">
        <f>IF(D106="Vyplň vlastní","","x")</f>
        <v>x</v>
      </c>
    </row>
    <row r="107" spans="1:89" s="2" customFormat="1" ht="19.9" customHeight="1">
      <c r="A107" s="41"/>
      <c r="B107" s="42"/>
      <c r="C107" s="43"/>
      <c r="D107" s="147" t="s">
        <v>118</v>
      </c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43"/>
      <c r="AD107" s="43"/>
      <c r="AE107" s="43"/>
      <c r="AF107" s="43"/>
      <c r="AG107" s="141">
        <f>ROUND(AG94*AS107,2)</f>
        <v>0</v>
      </c>
      <c r="AH107" s="142"/>
      <c r="AI107" s="142"/>
      <c r="AJ107" s="142"/>
      <c r="AK107" s="142"/>
      <c r="AL107" s="142"/>
      <c r="AM107" s="142"/>
      <c r="AN107" s="142">
        <f>ROUND(AG107+AV107,2)</f>
        <v>0</v>
      </c>
      <c r="AO107" s="142"/>
      <c r="AP107" s="142"/>
      <c r="AQ107" s="43"/>
      <c r="AR107" s="44"/>
      <c r="AS107" s="143">
        <v>0</v>
      </c>
      <c r="AT107" s="144" t="s">
        <v>116</v>
      </c>
      <c r="AU107" s="144" t="s">
        <v>42</v>
      </c>
      <c r="AV107" s="145">
        <f>ROUND(IF(AU107="základní",AG107*L32,IF(AU107="snížená",AG107*L33,0)),2)</f>
        <v>0</v>
      </c>
      <c r="AW107" s="41"/>
      <c r="AX107" s="41"/>
      <c r="AY107" s="41"/>
      <c r="AZ107" s="41"/>
      <c r="BA107" s="41"/>
      <c r="BB107" s="41"/>
      <c r="BC107" s="41"/>
      <c r="BD107" s="41"/>
      <c r="BE107" s="41"/>
      <c r="BV107" s="18" t="s">
        <v>119</v>
      </c>
      <c r="BY107" s="146">
        <f>IF(AU107="základní",AV107,0)</f>
        <v>0</v>
      </c>
      <c r="BZ107" s="146">
        <f>IF(AU107="snížená",AV107,0)</f>
        <v>0</v>
      </c>
      <c r="CA107" s="146">
        <v>0</v>
      </c>
      <c r="CB107" s="146">
        <v>0</v>
      </c>
      <c r="CC107" s="146">
        <v>0</v>
      </c>
      <c r="CD107" s="146">
        <f>IF(AU107="základní",AG107,0)</f>
        <v>0</v>
      </c>
      <c r="CE107" s="146">
        <f>IF(AU107="snížená",AG107,0)</f>
        <v>0</v>
      </c>
      <c r="CF107" s="146">
        <f>IF(AU107="zákl. přenesená",AG107,0)</f>
        <v>0</v>
      </c>
      <c r="CG107" s="146">
        <f>IF(AU107="sníž. přenesená",AG107,0)</f>
        <v>0</v>
      </c>
      <c r="CH107" s="146">
        <f>IF(AU107="nulová",AG107,0)</f>
        <v>0</v>
      </c>
      <c r="CI107" s="18">
        <f>IF(AU107="základní",1,IF(AU107="snížená",2,IF(AU107="zákl. přenesená",4,IF(AU107="sníž. přenesená",5,3))))</f>
        <v>1</v>
      </c>
      <c r="CJ107" s="18">
        <f>IF(AT107="stavební čast",1,IF(AT107="investiční čast",2,3))</f>
        <v>1</v>
      </c>
      <c r="CK107" s="18" t="str">
        <f>IF(D107="Vyplň vlastní","","x")</f>
        <v/>
      </c>
    </row>
    <row r="108" spans="1:89" s="2" customFormat="1" ht="19.9" customHeight="1">
      <c r="A108" s="41"/>
      <c r="B108" s="42"/>
      <c r="C108" s="43"/>
      <c r="D108" s="147" t="s">
        <v>118</v>
      </c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43"/>
      <c r="AD108" s="43"/>
      <c r="AE108" s="43"/>
      <c r="AF108" s="43"/>
      <c r="AG108" s="141">
        <f>ROUND(AG94*AS108,2)</f>
        <v>0</v>
      </c>
      <c r="AH108" s="142"/>
      <c r="AI108" s="142"/>
      <c r="AJ108" s="142"/>
      <c r="AK108" s="142"/>
      <c r="AL108" s="142"/>
      <c r="AM108" s="142"/>
      <c r="AN108" s="142">
        <f>ROUND(AG108+AV108,2)</f>
        <v>0</v>
      </c>
      <c r="AO108" s="142"/>
      <c r="AP108" s="142"/>
      <c r="AQ108" s="43"/>
      <c r="AR108" s="44"/>
      <c r="AS108" s="143">
        <v>0</v>
      </c>
      <c r="AT108" s="144" t="s">
        <v>116</v>
      </c>
      <c r="AU108" s="144" t="s">
        <v>42</v>
      </c>
      <c r="AV108" s="145">
        <f>ROUND(IF(AU108="základní",AG108*L32,IF(AU108="snížená",AG108*L33,0)),2)</f>
        <v>0</v>
      </c>
      <c r="AW108" s="41"/>
      <c r="AX108" s="41"/>
      <c r="AY108" s="41"/>
      <c r="AZ108" s="41"/>
      <c r="BA108" s="41"/>
      <c r="BB108" s="41"/>
      <c r="BC108" s="41"/>
      <c r="BD108" s="41"/>
      <c r="BE108" s="41"/>
      <c r="BV108" s="18" t="s">
        <v>119</v>
      </c>
      <c r="BY108" s="146">
        <f>IF(AU108="základní",AV108,0)</f>
        <v>0</v>
      </c>
      <c r="BZ108" s="146">
        <f>IF(AU108="snížená",AV108,0)</f>
        <v>0</v>
      </c>
      <c r="CA108" s="146">
        <v>0</v>
      </c>
      <c r="CB108" s="146">
        <v>0</v>
      </c>
      <c r="CC108" s="146">
        <v>0</v>
      </c>
      <c r="CD108" s="146">
        <f>IF(AU108="základní",AG108,0)</f>
        <v>0</v>
      </c>
      <c r="CE108" s="146">
        <f>IF(AU108="snížená",AG108,0)</f>
        <v>0</v>
      </c>
      <c r="CF108" s="146">
        <f>IF(AU108="zákl. přenesená",AG108,0)</f>
        <v>0</v>
      </c>
      <c r="CG108" s="146">
        <f>IF(AU108="sníž. přenesená",AG108,0)</f>
        <v>0</v>
      </c>
      <c r="CH108" s="146">
        <f>IF(AU108="nulová",AG108,0)</f>
        <v>0</v>
      </c>
      <c r="CI108" s="18">
        <f>IF(AU108="základní",1,IF(AU108="snížená",2,IF(AU108="zákl. přenesená",4,IF(AU108="sníž. přenesená",5,3))))</f>
        <v>1</v>
      </c>
      <c r="CJ108" s="18">
        <f>IF(AT108="stavební čast",1,IF(AT108="investiční čast",2,3))</f>
        <v>1</v>
      </c>
      <c r="CK108" s="18" t="str">
        <f>IF(D108="Vyplň vlastní","","x")</f>
        <v/>
      </c>
    </row>
    <row r="109" spans="1:89" s="2" customFormat="1" ht="19.9" customHeight="1">
      <c r="A109" s="41"/>
      <c r="B109" s="42"/>
      <c r="C109" s="43"/>
      <c r="D109" s="147" t="s">
        <v>118</v>
      </c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43"/>
      <c r="AD109" s="43"/>
      <c r="AE109" s="43"/>
      <c r="AF109" s="43"/>
      <c r="AG109" s="141">
        <f>ROUND(AG94*AS109,2)</f>
        <v>0</v>
      </c>
      <c r="AH109" s="142"/>
      <c r="AI109" s="142"/>
      <c r="AJ109" s="142"/>
      <c r="AK109" s="142"/>
      <c r="AL109" s="142"/>
      <c r="AM109" s="142"/>
      <c r="AN109" s="142">
        <f>ROUND(AG109+AV109,2)</f>
        <v>0</v>
      </c>
      <c r="AO109" s="142"/>
      <c r="AP109" s="142"/>
      <c r="AQ109" s="43"/>
      <c r="AR109" s="44"/>
      <c r="AS109" s="148">
        <v>0</v>
      </c>
      <c r="AT109" s="149" t="s">
        <v>116</v>
      </c>
      <c r="AU109" s="149" t="s">
        <v>42</v>
      </c>
      <c r="AV109" s="150">
        <f>ROUND(IF(AU109="základní",AG109*L32,IF(AU109="snížená",AG109*L33,0)),2)</f>
        <v>0</v>
      </c>
      <c r="AW109" s="41"/>
      <c r="AX109" s="41"/>
      <c r="AY109" s="41"/>
      <c r="AZ109" s="41"/>
      <c r="BA109" s="41"/>
      <c r="BB109" s="41"/>
      <c r="BC109" s="41"/>
      <c r="BD109" s="41"/>
      <c r="BE109" s="41"/>
      <c r="BV109" s="18" t="s">
        <v>119</v>
      </c>
      <c r="BY109" s="146">
        <f>IF(AU109="základní",AV109,0)</f>
        <v>0</v>
      </c>
      <c r="BZ109" s="146">
        <f>IF(AU109="snížená",AV109,0)</f>
        <v>0</v>
      </c>
      <c r="CA109" s="146">
        <v>0</v>
      </c>
      <c r="CB109" s="146">
        <v>0</v>
      </c>
      <c r="CC109" s="146">
        <v>0</v>
      </c>
      <c r="CD109" s="146">
        <f>IF(AU109="základní",AG109,0)</f>
        <v>0</v>
      </c>
      <c r="CE109" s="146">
        <f>IF(AU109="snížená",AG109,0)</f>
        <v>0</v>
      </c>
      <c r="CF109" s="146">
        <f>IF(AU109="zákl. přenesená",AG109,0)</f>
        <v>0</v>
      </c>
      <c r="CG109" s="146">
        <f>IF(AU109="sníž. přenesená",AG109,0)</f>
        <v>0</v>
      </c>
      <c r="CH109" s="146">
        <f>IF(AU109="nulová",AG109,0)</f>
        <v>0</v>
      </c>
      <c r="CI109" s="18">
        <f>IF(AU109="základní",1,IF(AU109="snížená",2,IF(AU109="zákl. přenesená",4,IF(AU109="sníž. přenesená",5,3))))</f>
        <v>1</v>
      </c>
      <c r="CJ109" s="18">
        <f>IF(AT109="stavební čast",1,IF(AT109="investiční čast",2,3))</f>
        <v>1</v>
      </c>
      <c r="CK109" s="18" t="str">
        <f>IF(D109="Vyplň vlastní","","x")</f>
        <v/>
      </c>
    </row>
    <row r="110" spans="1:57" s="2" customFormat="1" ht="10.8" customHeight="1">
      <c r="A110" s="41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4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s="2" customFormat="1" ht="30" customHeight="1">
      <c r="A111" s="41"/>
      <c r="B111" s="42"/>
      <c r="C111" s="151" t="s">
        <v>120</v>
      </c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3">
        <f>ROUND(AG94+AG105,2)</f>
        <v>0</v>
      </c>
      <c r="AH111" s="153"/>
      <c r="AI111" s="153"/>
      <c r="AJ111" s="153"/>
      <c r="AK111" s="153"/>
      <c r="AL111" s="153"/>
      <c r="AM111" s="153"/>
      <c r="AN111" s="153">
        <f>ROUND(AN94+AN105,2)</f>
        <v>0</v>
      </c>
      <c r="AO111" s="153"/>
      <c r="AP111" s="153"/>
      <c r="AQ111" s="152"/>
      <c r="AR111" s="44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s="2" customFormat="1" ht="6.95" customHeight="1">
      <c r="A112" s="41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44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</sheetData>
  <sheetProtection password="CC35" sheet="1" objects="1" scenarios="1" formatColumns="0" formatRows="0"/>
  <mergeCells count="92">
    <mergeCell ref="C92:G92"/>
    <mergeCell ref="D107:AB107"/>
    <mergeCell ref="D96:H96"/>
    <mergeCell ref="D98:H98"/>
    <mergeCell ref="D99:H99"/>
    <mergeCell ref="D95:H95"/>
    <mergeCell ref="D101:H101"/>
    <mergeCell ref="D100:H100"/>
    <mergeCell ref="D102:H102"/>
    <mergeCell ref="D103:H103"/>
    <mergeCell ref="D106:AB106"/>
    <mergeCell ref="D97:H97"/>
    <mergeCell ref="I92:AF92"/>
    <mergeCell ref="J101:AF101"/>
    <mergeCell ref="J102:AF102"/>
    <mergeCell ref="J98:AF98"/>
    <mergeCell ref="J100:AF100"/>
    <mergeCell ref="J99:AF99"/>
    <mergeCell ref="J95:AF95"/>
    <mergeCell ref="J103:AF103"/>
    <mergeCell ref="J96:AF96"/>
    <mergeCell ref="J97:AF97"/>
    <mergeCell ref="L85:AJ85"/>
    <mergeCell ref="D108:AB108"/>
    <mergeCell ref="D109:AB109"/>
    <mergeCell ref="BE5:BE34"/>
    <mergeCell ref="K5:AJ5"/>
    <mergeCell ref="K6:AJ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  <mergeCell ref="AG97:AM97"/>
    <mergeCell ref="AG103:AM103"/>
    <mergeCell ref="AG102:AM102"/>
    <mergeCell ref="AG92:AM92"/>
    <mergeCell ref="AG101:AM101"/>
    <mergeCell ref="AG100:AM100"/>
    <mergeCell ref="AG95:AM95"/>
    <mergeCell ref="AG99:AM99"/>
    <mergeCell ref="AG96:AM96"/>
    <mergeCell ref="AG106:AM106"/>
    <mergeCell ref="AG98:AM98"/>
    <mergeCell ref="AM90:AP90"/>
    <mergeCell ref="AM89:AP89"/>
    <mergeCell ref="AM87:AN87"/>
    <mergeCell ref="AN96:AP96"/>
    <mergeCell ref="AN97:AP97"/>
    <mergeCell ref="AN101:AP101"/>
    <mergeCell ref="AN98:AP98"/>
    <mergeCell ref="AN102:AP102"/>
    <mergeCell ref="AN99:AP99"/>
    <mergeCell ref="AN103:AP103"/>
    <mergeCell ref="AN95:AP95"/>
    <mergeCell ref="AN106:AP106"/>
    <mergeCell ref="AN100:AP100"/>
    <mergeCell ref="AN92:AP92"/>
    <mergeCell ref="AS89:AT91"/>
    <mergeCell ref="AG107:AM107"/>
    <mergeCell ref="AN107:AP107"/>
    <mergeCell ref="AG108:AM108"/>
    <mergeCell ref="AN108:AP108"/>
    <mergeCell ref="AG109:AM109"/>
    <mergeCell ref="AN109:AP109"/>
    <mergeCell ref="AG94:AM94"/>
    <mergeCell ref="AN94:AP94"/>
    <mergeCell ref="AG105:AM105"/>
    <mergeCell ref="AN105:AP105"/>
    <mergeCell ref="AG111:AM111"/>
    <mergeCell ref="AN111:AP111"/>
  </mergeCells>
  <dataValidations count="2">
    <dataValidation type="list" allowBlank="1" showInputMessage="1" showErrorMessage="1" error="Povoleny jsou hodnoty základní, snížená, zákl. přenesená, sníž. přenesená, nulová." sqref="AU105:AU109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5:AT109">
      <formula1>"stavební čast, technologická čast, investiční čast"</formula1>
    </dataValidation>
  </dataValidations>
  <hyperlinks>
    <hyperlink ref="A95" location="'D.1.1_E22 - Architektonic...'!C2" display="/"/>
    <hyperlink ref="A96" location="'D.1.4.1.sv_E22 - Svítidla...'!C2" display="/"/>
    <hyperlink ref="A97" location="'D.1.4.1.ro_E22 - Rozvaděč...'!C2" display="/"/>
    <hyperlink ref="A98" location="'D.1.4.1.el_E22 - Elektroi...'!C2" display="/"/>
    <hyperlink ref="A99" location="'D.1.4.3.ik_E22 - Vnitřní ...'!C2" display="/"/>
    <hyperlink ref="A100" location="'D.1.4.3.v_E22 - Vnitřní v...'!C2" display="/"/>
    <hyperlink ref="A101" location="'D.1.4.3.p_E22 - Odběrné p...'!C2" display="/"/>
    <hyperlink ref="A102" location="'D.1.4.4_E22 - Ústřední vy...'!C2" display="/"/>
    <hyperlink ref="A103" location="'VRN_E22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111</v>
      </c>
    </row>
    <row r="3" spans="2:46" s="1" customFormat="1" ht="6.95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87</v>
      </c>
    </row>
    <row r="4" spans="2:46" s="1" customFormat="1" ht="24.95" customHeight="1">
      <c r="B4" s="21"/>
      <c r="D4" s="156" t="s">
        <v>121</v>
      </c>
      <c r="L4" s="21"/>
      <c r="M4" s="157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8" t="s">
        <v>16</v>
      </c>
      <c r="L6" s="21"/>
    </row>
    <row r="7" spans="2:12" s="1" customFormat="1" ht="16.5" customHeight="1">
      <c r="B7" s="21"/>
      <c r="E7" s="159" t="str">
        <f>'Rekapitulace stavby'!K6</f>
        <v xml:space="preserve">ZS 5.kvetna - šatny  SO 01 Etapa 2023</v>
      </c>
      <c r="F7" s="158"/>
      <c r="G7" s="158"/>
      <c r="H7" s="158"/>
      <c r="L7" s="21"/>
    </row>
    <row r="8" spans="1:31" s="2" customFormat="1" ht="12" customHeight="1">
      <c r="A8" s="41"/>
      <c r="B8" s="44"/>
      <c r="C8" s="41"/>
      <c r="D8" s="158" t="s">
        <v>122</v>
      </c>
      <c r="E8" s="41"/>
      <c r="F8" s="41"/>
      <c r="G8" s="41"/>
      <c r="H8" s="41"/>
      <c r="I8" s="41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4"/>
      <c r="C9" s="41"/>
      <c r="D9" s="41"/>
      <c r="E9" s="160" t="s">
        <v>1011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4"/>
      <c r="C11" s="41"/>
      <c r="D11" s="158" t="s">
        <v>18</v>
      </c>
      <c r="E11" s="41"/>
      <c r="F11" s="161" t="s">
        <v>1</v>
      </c>
      <c r="G11" s="41"/>
      <c r="H11" s="41"/>
      <c r="I11" s="158" t="s">
        <v>19</v>
      </c>
      <c r="J11" s="161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58" t="s">
        <v>20</v>
      </c>
      <c r="E12" s="41"/>
      <c r="F12" s="161" t="s">
        <v>21</v>
      </c>
      <c r="G12" s="41"/>
      <c r="H12" s="41"/>
      <c r="I12" s="158" t="s">
        <v>22</v>
      </c>
      <c r="J12" s="162" t="str">
        <f>'Rekapitulace stavby'!AN8</f>
        <v>17.3.2023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58" t="s">
        <v>24</v>
      </c>
      <c r="E14" s="41"/>
      <c r="F14" s="41"/>
      <c r="G14" s="41"/>
      <c r="H14" s="41"/>
      <c r="I14" s="158" t="s">
        <v>25</v>
      </c>
      <c r="J14" s="161" t="str">
        <f>IF('Rekapitulace stavby'!AN10="","",'Rekapitulace stavby'!AN10)</f>
        <v>00262978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4"/>
      <c r="C15" s="41"/>
      <c r="D15" s="41"/>
      <c r="E15" s="161" t="str">
        <f>IF('Rekapitulace stavby'!E11="","",'Rekapitulace stavby'!E11)</f>
        <v>STATUTÁRNÍ MĚSTO LIBEREC</v>
      </c>
      <c r="F15" s="41"/>
      <c r="G15" s="41"/>
      <c r="H15" s="41"/>
      <c r="I15" s="158" t="s">
        <v>28</v>
      </c>
      <c r="J15" s="161" t="str">
        <f>IF('Rekapitulace stavby'!AN11="","",'Rekapitulace stavby'!AN11)</f>
        <v/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4"/>
      <c r="C17" s="41"/>
      <c r="D17" s="158" t="s">
        <v>29</v>
      </c>
      <c r="E17" s="41"/>
      <c r="F17" s="41"/>
      <c r="G17" s="41"/>
      <c r="H17" s="41"/>
      <c r="I17" s="158" t="s">
        <v>25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61"/>
      <c r="G18" s="161"/>
      <c r="H18" s="161"/>
      <c r="I18" s="158" t="s">
        <v>28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41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58" t="s">
        <v>31</v>
      </c>
      <c r="E20" s="41"/>
      <c r="F20" s="41"/>
      <c r="G20" s="41"/>
      <c r="H20" s="41"/>
      <c r="I20" s="158" t="s">
        <v>25</v>
      </c>
      <c r="J20" s="161" t="str">
        <f>IF('Rekapitulace stavby'!AN16="","",'Rekapitulace stavby'!AN16)</f>
        <v/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61" t="str">
        <f>IF('Rekapitulace stavby'!E17="","",'Rekapitulace stavby'!E17)</f>
        <v xml:space="preserve"> </v>
      </c>
      <c r="F21" s="41"/>
      <c r="G21" s="41"/>
      <c r="H21" s="41"/>
      <c r="I21" s="158" t="s">
        <v>28</v>
      </c>
      <c r="J21" s="161" t="str">
        <f>IF('Rekapitulace stavby'!AN17="","",'Rekapitulace stavby'!AN17)</f>
        <v/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58" t="s">
        <v>33</v>
      </c>
      <c r="E23" s="41"/>
      <c r="F23" s="41"/>
      <c r="G23" s="41"/>
      <c r="H23" s="41"/>
      <c r="I23" s="158" t="s">
        <v>25</v>
      </c>
      <c r="J23" s="161" t="str">
        <f>IF('Rekapitulace stavby'!AN19="","",'Rekapitulace stavby'!AN19)</f>
        <v/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61" t="str">
        <f>IF('Rekapitulace stavby'!E20="","",'Rekapitulace stavby'!E20)</f>
        <v xml:space="preserve"> </v>
      </c>
      <c r="F24" s="41"/>
      <c r="G24" s="41"/>
      <c r="H24" s="41"/>
      <c r="I24" s="158" t="s">
        <v>28</v>
      </c>
      <c r="J24" s="161" t="str">
        <f>IF('Rekapitulace stavby'!AN20="","",'Rekapitulace stavby'!AN20)</f>
        <v/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58" t="s">
        <v>34</v>
      </c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63"/>
      <c r="B27" s="164"/>
      <c r="C27" s="163"/>
      <c r="D27" s="163"/>
      <c r="E27" s="165" t="s">
        <v>1</v>
      </c>
      <c r="F27" s="165"/>
      <c r="G27" s="165"/>
      <c r="H27" s="165"/>
      <c r="I27" s="163"/>
      <c r="J27" s="163"/>
      <c r="K27" s="163"/>
      <c r="L27" s="166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67"/>
      <c r="E29" s="167"/>
      <c r="F29" s="167"/>
      <c r="G29" s="167"/>
      <c r="H29" s="167"/>
      <c r="I29" s="167"/>
      <c r="J29" s="167"/>
      <c r="K29" s="167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61" t="s">
        <v>124</v>
      </c>
      <c r="E30" s="41"/>
      <c r="F30" s="41"/>
      <c r="G30" s="41"/>
      <c r="H30" s="41"/>
      <c r="I30" s="41"/>
      <c r="J30" s="168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69" t="s">
        <v>115</v>
      </c>
      <c r="E31" s="41"/>
      <c r="F31" s="41"/>
      <c r="G31" s="41"/>
      <c r="H31" s="41"/>
      <c r="I31" s="41"/>
      <c r="J31" s="168">
        <f>J105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70" t="s">
        <v>37</v>
      </c>
      <c r="E32" s="41"/>
      <c r="F32" s="41"/>
      <c r="G32" s="41"/>
      <c r="H32" s="41"/>
      <c r="I32" s="41"/>
      <c r="J32" s="171">
        <f>ROUND(J30+J31,2)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67"/>
      <c r="E33" s="167"/>
      <c r="F33" s="167"/>
      <c r="G33" s="167"/>
      <c r="H33" s="167"/>
      <c r="I33" s="167"/>
      <c r="J33" s="167"/>
      <c r="K33" s="167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72" t="s">
        <v>39</v>
      </c>
      <c r="G34" s="41"/>
      <c r="H34" s="41"/>
      <c r="I34" s="172" t="s">
        <v>38</v>
      </c>
      <c r="J34" s="172" t="s">
        <v>40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3" t="s">
        <v>41</v>
      </c>
      <c r="E35" s="158" t="s">
        <v>42</v>
      </c>
      <c r="F35" s="174">
        <f>ROUND((SUM(BE105:BE112)+SUM(BE132:BE146)),2)</f>
        <v>0</v>
      </c>
      <c r="G35" s="41"/>
      <c r="H35" s="41"/>
      <c r="I35" s="175">
        <v>0.21</v>
      </c>
      <c r="J35" s="174">
        <f>ROUND(((SUM(BE105:BE112)+SUM(BE132:BE146))*I35),2)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58" t="s">
        <v>43</v>
      </c>
      <c r="F36" s="174">
        <f>ROUND((SUM(BF105:BF112)+SUM(BF132:BF146)),2)</f>
        <v>0</v>
      </c>
      <c r="G36" s="41"/>
      <c r="H36" s="41"/>
      <c r="I36" s="175">
        <v>0.15</v>
      </c>
      <c r="J36" s="174">
        <f>ROUND(((SUM(BF105:BF112)+SUM(BF132:BF146))*I36),2)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58" t="s">
        <v>44</v>
      </c>
      <c r="F37" s="174">
        <f>ROUND((SUM(BG105:BG112)+SUM(BG132:BG146)),2)</f>
        <v>0</v>
      </c>
      <c r="G37" s="41"/>
      <c r="H37" s="41"/>
      <c r="I37" s="175">
        <v>0.21</v>
      </c>
      <c r="J37" s="174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58" t="s">
        <v>45</v>
      </c>
      <c r="F38" s="174">
        <f>ROUND((SUM(BH105:BH112)+SUM(BH132:BH146)),2)</f>
        <v>0</v>
      </c>
      <c r="G38" s="41"/>
      <c r="H38" s="41"/>
      <c r="I38" s="175">
        <v>0.15</v>
      </c>
      <c r="J38" s="174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58" t="s">
        <v>46</v>
      </c>
      <c r="F39" s="174">
        <f>ROUND((SUM(BI105:BI112)+SUM(BI132:BI146)),2)</f>
        <v>0</v>
      </c>
      <c r="G39" s="41"/>
      <c r="H39" s="41"/>
      <c r="I39" s="175">
        <v>0</v>
      </c>
      <c r="J39" s="174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41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76"/>
      <c r="D41" s="177" t="s">
        <v>47</v>
      </c>
      <c r="E41" s="178"/>
      <c r="F41" s="178"/>
      <c r="G41" s="179" t="s">
        <v>48</v>
      </c>
      <c r="H41" s="180" t="s">
        <v>49</v>
      </c>
      <c r="I41" s="178"/>
      <c r="J41" s="181">
        <f>SUM(J32:J39)</f>
        <v>0</v>
      </c>
      <c r="K41" s="182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83" t="s">
        <v>50</v>
      </c>
      <c r="E50" s="184"/>
      <c r="F50" s="184"/>
      <c r="G50" s="183" t="s">
        <v>51</v>
      </c>
      <c r="H50" s="184"/>
      <c r="I50" s="184"/>
      <c r="J50" s="184"/>
      <c r="K50" s="184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85" t="s">
        <v>52</v>
      </c>
      <c r="E61" s="186"/>
      <c r="F61" s="187" t="s">
        <v>53</v>
      </c>
      <c r="G61" s="185" t="s">
        <v>52</v>
      </c>
      <c r="H61" s="186"/>
      <c r="I61" s="186"/>
      <c r="J61" s="188" t="s">
        <v>53</v>
      </c>
      <c r="K61" s="186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83" t="s">
        <v>54</v>
      </c>
      <c r="E65" s="189"/>
      <c r="F65" s="189"/>
      <c r="G65" s="183" t="s">
        <v>55</v>
      </c>
      <c r="H65" s="189"/>
      <c r="I65" s="189"/>
      <c r="J65" s="189"/>
      <c r="K65" s="189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85" t="s">
        <v>52</v>
      </c>
      <c r="E76" s="186"/>
      <c r="F76" s="187" t="s">
        <v>53</v>
      </c>
      <c r="G76" s="185" t="s">
        <v>52</v>
      </c>
      <c r="H76" s="186"/>
      <c r="I76" s="186"/>
      <c r="J76" s="188" t="s">
        <v>53</v>
      </c>
      <c r="K76" s="186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125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194" t="str">
        <f>E7</f>
        <v xml:space="preserve">ZS 5.kvetna - šatny  SO 01 Etapa 2023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122</v>
      </c>
      <c r="D86" s="43"/>
      <c r="E86" s="43"/>
      <c r="F86" s="43"/>
      <c r="G86" s="43"/>
      <c r="H86" s="43"/>
      <c r="I86" s="43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>VRN_E22 - Vedlejší a osta...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20</v>
      </c>
      <c r="D89" s="43"/>
      <c r="E89" s="43"/>
      <c r="F89" s="28" t="str">
        <f>F12</f>
        <v xml:space="preserve"> </v>
      </c>
      <c r="G89" s="43"/>
      <c r="H89" s="43"/>
      <c r="I89" s="33" t="s">
        <v>22</v>
      </c>
      <c r="J89" s="82" t="str">
        <f>IF(J12="","",J12)</f>
        <v>17.3.2023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3" t="s">
        <v>24</v>
      </c>
      <c r="D91" s="43"/>
      <c r="E91" s="43"/>
      <c r="F91" s="28" t="str">
        <f>E15</f>
        <v>STATUTÁRNÍ MĚSTO LIBEREC</v>
      </c>
      <c r="G91" s="43"/>
      <c r="H91" s="43"/>
      <c r="I91" s="33" t="s">
        <v>31</v>
      </c>
      <c r="J91" s="37" t="str">
        <f>E21</f>
        <v xml:space="preserve"> 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3" t="s">
        <v>29</v>
      </c>
      <c r="D92" s="43"/>
      <c r="E92" s="43"/>
      <c r="F92" s="28" t="str">
        <f>IF(E18="","",E18)</f>
        <v>Vyplň údaj</v>
      </c>
      <c r="G92" s="43"/>
      <c r="H92" s="43"/>
      <c r="I92" s="33" t="s">
        <v>33</v>
      </c>
      <c r="J92" s="37" t="str">
        <f>E24</f>
        <v xml:space="preserve"> 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195" t="s">
        <v>126</v>
      </c>
      <c r="D94" s="152"/>
      <c r="E94" s="152"/>
      <c r="F94" s="152"/>
      <c r="G94" s="152"/>
      <c r="H94" s="152"/>
      <c r="I94" s="152"/>
      <c r="J94" s="196" t="s">
        <v>127</v>
      </c>
      <c r="K94" s="152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197" t="s">
        <v>128</v>
      </c>
      <c r="D96" s="43"/>
      <c r="E96" s="43"/>
      <c r="F96" s="43"/>
      <c r="G96" s="43"/>
      <c r="H96" s="43"/>
      <c r="I96" s="43"/>
      <c r="J96" s="113">
        <f>J132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129</v>
      </c>
    </row>
    <row r="97" spans="1:31" s="9" customFormat="1" ht="24.95" customHeight="1">
      <c r="A97" s="9"/>
      <c r="B97" s="198"/>
      <c r="C97" s="199"/>
      <c r="D97" s="200" t="s">
        <v>1012</v>
      </c>
      <c r="E97" s="201"/>
      <c r="F97" s="201"/>
      <c r="G97" s="201"/>
      <c r="H97" s="201"/>
      <c r="I97" s="201"/>
      <c r="J97" s="202">
        <f>J133</f>
        <v>0</v>
      </c>
      <c r="K97" s="199"/>
      <c r="L97" s="20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4"/>
      <c r="C98" s="205"/>
      <c r="D98" s="206" t="s">
        <v>1013</v>
      </c>
      <c r="E98" s="207"/>
      <c r="F98" s="207"/>
      <c r="G98" s="207"/>
      <c r="H98" s="207"/>
      <c r="I98" s="207"/>
      <c r="J98" s="208">
        <f>J134</f>
        <v>0</v>
      </c>
      <c r="K98" s="205"/>
      <c r="L98" s="20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4"/>
      <c r="C99" s="205"/>
      <c r="D99" s="206" t="s">
        <v>1014</v>
      </c>
      <c r="E99" s="207"/>
      <c r="F99" s="207"/>
      <c r="G99" s="207"/>
      <c r="H99" s="207"/>
      <c r="I99" s="207"/>
      <c r="J99" s="208">
        <f>J137</f>
        <v>0</v>
      </c>
      <c r="K99" s="205"/>
      <c r="L99" s="20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4"/>
      <c r="C100" s="205"/>
      <c r="D100" s="206" t="s">
        <v>1015</v>
      </c>
      <c r="E100" s="207"/>
      <c r="F100" s="207"/>
      <c r="G100" s="207"/>
      <c r="H100" s="207"/>
      <c r="I100" s="207"/>
      <c r="J100" s="208">
        <f>J139</f>
        <v>0</v>
      </c>
      <c r="K100" s="205"/>
      <c r="L100" s="20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4"/>
      <c r="C101" s="205"/>
      <c r="D101" s="206" t="s">
        <v>1016</v>
      </c>
      <c r="E101" s="207"/>
      <c r="F101" s="207"/>
      <c r="G101" s="207"/>
      <c r="H101" s="207"/>
      <c r="I101" s="207"/>
      <c r="J101" s="208">
        <f>J142</f>
        <v>0</v>
      </c>
      <c r="K101" s="205"/>
      <c r="L101" s="20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4"/>
      <c r="C102" s="205"/>
      <c r="D102" s="206" t="s">
        <v>1017</v>
      </c>
      <c r="E102" s="207"/>
      <c r="F102" s="207"/>
      <c r="G102" s="207"/>
      <c r="H102" s="207"/>
      <c r="I102" s="207"/>
      <c r="J102" s="208">
        <f>J145</f>
        <v>0</v>
      </c>
      <c r="K102" s="205"/>
      <c r="L102" s="20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41"/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66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</row>
    <row r="104" spans="1:31" s="2" customFormat="1" ht="6.95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66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29.25" customHeight="1">
      <c r="A105" s="41"/>
      <c r="B105" s="42"/>
      <c r="C105" s="197" t="s">
        <v>145</v>
      </c>
      <c r="D105" s="43"/>
      <c r="E105" s="43"/>
      <c r="F105" s="43"/>
      <c r="G105" s="43"/>
      <c r="H105" s="43"/>
      <c r="I105" s="43"/>
      <c r="J105" s="210">
        <f>ROUND(J106+J107+J108+J109+J110+J111,2)</f>
        <v>0</v>
      </c>
      <c r="K105" s="43"/>
      <c r="L105" s="66"/>
      <c r="N105" s="211" t="s">
        <v>41</v>
      </c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65" s="2" customFormat="1" ht="18" customHeight="1">
      <c r="A106" s="41"/>
      <c r="B106" s="42"/>
      <c r="C106" s="43"/>
      <c r="D106" s="147" t="s">
        <v>146</v>
      </c>
      <c r="E106" s="140"/>
      <c r="F106" s="140"/>
      <c r="G106" s="43"/>
      <c r="H106" s="43"/>
      <c r="I106" s="43"/>
      <c r="J106" s="141">
        <v>0</v>
      </c>
      <c r="K106" s="43"/>
      <c r="L106" s="212"/>
      <c r="M106" s="213"/>
      <c r="N106" s="214" t="s">
        <v>42</v>
      </c>
      <c r="O106" s="213"/>
      <c r="P106" s="213"/>
      <c r="Q106" s="213"/>
      <c r="R106" s="213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6" t="s">
        <v>147</v>
      </c>
      <c r="AZ106" s="213"/>
      <c r="BA106" s="213"/>
      <c r="BB106" s="213"/>
      <c r="BC106" s="213"/>
      <c r="BD106" s="213"/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16" t="s">
        <v>85</v>
      </c>
      <c r="BK106" s="213"/>
      <c r="BL106" s="213"/>
      <c r="BM106" s="213"/>
    </row>
    <row r="107" spans="1:65" s="2" customFormat="1" ht="18" customHeight="1">
      <c r="A107" s="41"/>
      <c r="B107" s="42"/>
      <c r="C107" s="43"/>
      <c r="D107" s="147" t="s">
        <v>148</v>
      </c>
      <c r="E107" s="140"/>
      <c r="F107" s="140"/>
      <c r="G107" s="43"/>
      <c r="H107" s="43"/>
      <c r="I107" s="43"/>
      <c r="J107" s="141">
        <v>0</v>
      </c>
      <c r="K107" s="43"/>
      <c r="L107" s="212"/>
      <c r="M107" s="213"/>
      <c r="N107" s="214" t="s">
        <v>42</v>
      </c>
      <c r="O107" s="213"/>
      <c r="P107" s="213"/>
      <c r="Q107" s="213"/>
      <c r="R107" s="213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6" t="s">
        <v>147</v>
      </c>
      <c r="AZ107" s="213"/>
      <c r="BA107" s="213"/>
      <c r="BB107" s="213"/>
      <c r="BC107" s="213"/>
      <c r="BD107" s="213"/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216" t="s">
        <v>85</v>
      </c>
      <c r="BK107" s="213"/>
      <c r="BL107" s="213"/>
      <c r="BM107" s="213"/>
    </row>
    <row r="108" spans="1:65" s="2" customFormat="1" ht="18" customHeight="1">
      <c r="A108" s="41"/>
      <c r="B108" s="42"/>
      <c r="C108" s="43"/>
      <c r="D108" s="147" t="s">
        <v>149</v>
      </c>
      <c r="E108" s="140"/>
      <c r="F108" s="140"/>
      <c r="G108" s="43"/>
      <c r="H108" s="43"/>
      <c r="I108" s="43"/>
      <c r="J108" s="141">
        <v>0</v>
      </c>
      <c r="K108" s="43"/>
      <c r="L108" s="212"/>
      <c r="M108" s="213"/>
      <c r="N108" s="214" t="s">
        <v>42</v>
      </c>
      <c r="O108" s="213"/>
      <c r="P108" s="213"/>
      <c r="Q108" s="213"/>
      <c r="R108" s="213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6" t="s">
        <v>147</v>
      </c>
      <c r="AZ108" s="213"/>
      <c r="BA108" s="213"/>
      <c r="BB108" s="213"/>
      <c r="BC108" s="213"/>
      <c r="BD108" s="213"/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16" t="s">
        <v>85</v>
      </c>
      <c r="BK108" s="213"/>
      <c r="BL108" s="213"/>
      <c r="BM108" s="213"/>
    </row>
    <row r="109" spans="1:65" s="2" customFormat="1" ht="18" customHeight="1">
      <c r="A109" s="41"/>
      <c r="B109" s="42"/>
      <c r="C109" s="43"/>
      <c r="D109" s="147" t="s">
        <v>150</v>
      </c>
      <c r="E109" s="140"/>
      <c r="F109" s="140"/>
      <c r="G109" s="43"/>
      <c r="H109" s="43"/>
      <c r="I109" s="43"/>
      <c r="J109" s="141">
        <v>0</v>
      </c>
      <c r="K109" s="43"/>
      <c r="L109" s="212"/>
      <c r="M109" s="213"/>
      <c r="N109" s="214" t="s">
        <v>42</v>
      </c>
      <c r="O109" s="213"/>
      <c r="P109" s="213"/>
      <c r="Q109" s="213"/>
      <c r="R109" s="213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6" t="s">
        <v>147</v>
      </c>
      <c r="AZ109" s="213"/>
      <c r="BA109" s="213"/>
      <c r="BB109" s="213"/>
      <c r="BC109" s="213"/>
      <c r="BD109" s="213"/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216" t="s">
        <v>85</v>
      </c>
      <c r="BK109" s="213"/>
      <c r="BL109" s="213"/>
      <c r="BM109" s="213"/>
    </row>
    <row r="110" spans="1:65" s="2" customFormat="1" ht="18" customHeight="1">
      <c r="A110" s="41"/>
      <c r="B110" s="42"/>
      <c r="C110" s="43"/>
      <c r="D110" s="147" t="s">
        <v>151</v>
      </c>
      <c r="E110" s="140"/>
      <c r="F110" s="140"/>
      <c r="G110" s="43"/>
      <c r="H110" s="43"/>
      <c r="I110" s="43"/>
      <c r="J110" s="141">
        <v>0</v>
      </c>
      <c r="K110" s="43"/>
      <c r="L110" s="212"/>
      <c r="M110" s="213"/>
      <c r="N110" s="214" t="s">
        <v>42</v>
      </c>
      <c r="O110" s="213"/>
      <c r="P110" s="213"/>
      <c r="Q110" s="213"/>
      <c r="R110" s="213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6" t="s">
        <v>147</v>
      </c>
      <c r="AZ110" s="213"/>
      <c r="BA110" s="213"/>
      <c r="BB110" s="213"/>
      <c r="BC110" s="213"/>
      <c r="BD110" s="213"/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216" t="s">
        <v>85</v>
      </c>
      <c r="BK110" s="213"/>
      <c r="BL110" s="213"/>
      <c r="BM110" s="213"/>
    </row>
    <row r="111" spans="1:65" s="2" customFormat="1" ht="18" customHeight="1">
      <c r="A111" s="41"/>
      <c r="B111" s="42"/>
      <c r="C111" s="43"/>
      <c r="D111" s="140" t="s">
        <v>152</v>
      </c>
      <c r="E111" s="43"/>
      <c r="F111" s="43"/>
      <c r="G111" s="43"/>
      <c r="H111" s="43"/>
      <c r="I111" s="43"/>
      <c r="J111" s="141">
        <f>ROUND(J30*T111,2)</f>
        <v>0</v>
      </c>
      <c r="K111" s="43"/>
      <c r="L111" s="212"/>
      <c r="M111" s="213"/>
      <c r="N111" s="214" t="s">
        <v>43</v>
      </c>
      <c r="O111" s="213"/>
      <c r="P111" s="213"/>
      <c r="Q111" s="213"/>
      <c r="R111" s="213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6" t="s">
        <v>153</v>
      </c>
      <c r="AZ111" s="213"/>
      <c r="BA111" s="213"/>
      <c r="BB111" s="213"/>
      <c r="BC111" s="213"/>
      <c r="BD111" s="213"/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216" t="s">
        <v>87</v>
      </c>
      <c r="BK111" s="213"/>
      <c r="BL111" s="213"/>
      <c r="BM111" s="213"/>
    </row>
    <row r="112" spans="1:31" s="2" customFormat="1" ht="12">
      <c r="A112" s="41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66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31" s="2" customFormat="1" ht="29.25" customHeight="1">
      <c r="A113" s="41"/>
      <c r="B113" s="42"/>
      <c r="C113" s="151" t="s">
        <v>120</v>
      </c>
      <c r="D113" s="152"/>
      <c r="E113" s="152"/>
      <c r="F113" s="152"/>
      <c r="G113" s="152"/>
      <c r="H113" s="152"/>
      <c r="I113" s="152"/>
      <c r="J113" s="153">
        <f>ROUND(J96+J105,2)</f>
        <v>0</v>
      </c>
      <c r="K113" s="152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6.95" customHeight="1">
      <c r="A114" s="41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8" spans="1:31" s="2" customFormat="1" ht="6.95" customHeight="1">
      <c r="A118" s="41"/>
      <c r="B118" s="71"/>
      <c r="C118" s="72"/>
      <c r="D118" s="72"/>
      <c r="E118" s="72"/>
      <c r="F118" s="72"/>
      <c r="G118" s="72"/>
      <c r="H118" s="72"/>
      <c r="I118" s="72"/>
      <c r="J118" s="72"/>
      <c r="K118" s="72"/>
      <c r="L118" s="66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31" s="2" customFormat="1" ht="24.95" customHeight="1">
      <c r="A119" s="41"/>
      <c r="B119" s="42"/>
      <c r="C119" s="24" t="s">
        <v>154</v>
      </c>
      <c r="D119" s="43"/>
      <c r="E119" s="43"/>
      <c r="F119" s="43"/>
      <c r="G119" s="43"/>
      <c r="H119" s="43"/>
      <c r="I119" s="43"/>
      <c r="J119" s="43"/>
      <c r="K119" s="43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6.95" customHeight="1">
      <c r="A120" s="41"/>
      <c r="B120" s="42"/>
      <c r="C120" s="43"/>
      <c r="D120" s="43"/>
      <c r="E120" s="43"/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12" customHeight="1">
      <c r="A121" s="41"/>
      <c r="B121" s="42"/>
      <c r="C121" s="33" t="s">
        <v>16</v>
      </c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6.5" customHeight="1">
      <c r="A122" s="41"/>
      <c r="B122" s="42"/>
      <c r="C122" s="43"/>
      <c r="D122" s="43"/>
      <c r="E122" s="194" t="str">
        <f>E7</f>
        <v xml:space="preserve">ZS 5.kvetna - šatny  SO 01 Etapa 2023</v>
      </c>
      <c r="F122" s="33"/>
      <c r="G122" s="33"/>
      <c r="H122" s="3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2" customHeight="1">
      <c r="A123" s="41"/>
      <c r="B123" s="42"/>
      <c r="C123" s="33" t="s">
        <v>122</v>
      </c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6.5" customHeight="1">
      <c r="A124" s="41"/>
      <c r="B124" s="42"/>
      <c r="C124" s="43"/>
      <c r="D124" s="43"/>
      <c r="E124" s="79" t="str">
        <f>E9</f>
        <v>VRN_E22 - Vedlejší a osta...</v>
      </c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6.95" customHeight="1">
      <c r="A125" s="41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12" customHeight="1">
      <c r="A126" s="41"/>
      <c r="B126" s="42"/>
      <c r="C126" s="33" t="s">
        <v>20</v>
      </c>
      <c r="D126" s="43"/>
      <c r="E126" s="43"/>
      <c r="F126" s="28" t="str">
        <f>F12</f>
        <v xml:space="preserve"> </v>
      </c>
      <c r="G126" s="43"/>
      <c r="H126" s="43"/>
      <c r="I126" s="33" t="s">
        <v>22</v>
      </c>
      <c r="J126" s="82" t="str">
        <f>IF(J12="","",J12)</f>
        <v>17.3.2023</v>
      </c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6.95" customHeight="1">
      <c r="A127" s="41"/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5.15" customHeight="1">
      <c r="A128" s="41"/>
      <c r="B128" s="42"/>
      <c r="C128" s="33" t="s">
        <v>24</v>
      </c>
      <c r="D128" s="43"/>
      <c r="E128" s="43"/>
      <c r="F128" s="28" t="str">
        <f>E15</f>
        <v>STATUTÁRNÍ MĚSTO LIBEREC</v>
      </c>
      <c r="G128" s="43"/>
      <c r="H128" s="43"/>
      <c r="I128" s="33" t="s">
        <v>31</v>
      </c>
      <c r="J128" s="37" t="str">
        <f>E21</f>
        <v xml:space="preserve"> </v>
      </c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5.15" customHeight="1">
      <c r="A129" s="41"/>
      <c r="B129" s="42"/>
      <c r="C129" s="33" t="s">
        <v>29</v>
      </c>
      <c r="D129" s="43"/>
      <c r="E129" s="43"/>
      <c r="F129" s="28" t="str">
        <f>IF(E18="","",E18)</f>
        <v>Vyplň údaj</v>
      </c>
      <c r="G129" s="43"/>
      <c r="H129" s="43"/>
      <c r="I129" s="33" t="s">
        <v>33</v>
      </c>
      <c r="J129" s="37" t="str">
        <f>E24</f>
        <v xml:space="preserve"> </v>
      </c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0.3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11" customFormat="1" ht="29.25" customHeight="1">
      <c r="A131" s="218"/>
      <c r="B131" s="219"/>
      <c r="C131" s="220" t="s">
        <v>155</v>
      </c>
      <c r="D131" s="221" t="s">
        <v>62</v>
      </c>
      <c r="E131" s="221" t="s">
        <v>58</v>
      </c>
      <c r="F131" s="221" t="s">
        <v>59</v>
      </c>
      <c r="G131" s="221" t="s">
        <v>156</v>
      </c>
      <c r="H131" s="221" t="s">
        <v>157</v>
      </c>
      <c r="I131" s="221" t="s">
        <v>158</v>
      </c>
      <c r="J131" s="221" t="s">
        <v>127</v>
      </c>
      <c r="K131" s="222" t="s">
        <v>159</v>
      </c>
      <c r="L131" s="223"/>
      <c r="M131" s="103" t="s">
        <v>1</v>
      </c>
      <c r="N131" s="104" t="s">
        <v>41</v>
      </c>
      <c r="O131" s="104" t="s">
        <v>160</v>
      </c>
      <c r="P131" s="104" t="s">
        <v>161</v>
      </c>
      <c r="Q131" s="104" t="s">
        <v>162</v>
      </c>
      <c r="R131" s="104" t="s">
        <v>163</v>
      </c>
      <c r="S131" s="104" t="s">
        <v>164</v>
      </c>
      <c r="T131" s="105" t="s">
        <v>165</v>
      </c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</row>
    <row r="132" spans="1:63" s="2" customFormat="1" ht="22.8" customHeight="1">
      <c r="A132" s="41"/>
      <c r="B132" s="42"/>
      <c r="C132" s="110" t="s">
        <v>166</v>
      </c>
      <c r="D132" s="43"/>
      <c r="E132" s="43"/>
      <c r="F132" s="43"/>
      <c r="G132" s="43"/>
      <c r="H132" s="43"/>
      <c r="I132" s="43"/>
      <c r="J132" s="224">
        <f>BK132</f>
        <v>0</v>
      </c>
      <c r="K132" s="43"/>
      <c r="L132" s="44"/>
      <c r="M132" s="106"/>
      <c r="N132" s="225"/>
      <c r="O132" s="107"/>
      <c r="P132" s="226">
        <f>P133</f>
        <v>0</v>
      </c>
      <c r="Q132" s="107"/>
      <c r="R132" s="226">
        <f>R133</f>
        <v>0</v>
      </c>
      <c r="S132" s="107"/>
      <c r="T132" s="227">
        <f>T133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18" t="s">
        <v>76</v>
      </c>
      <c r="AU132" s="18" t="s">
        <v>129</v>
      </c>
      <c r="BK132" s="228">
        <f>BK133</f>
        <v>0</v>
      </c>
    </row>
    <row r="133" spans="1:63" s="12" customFormat="1" ht="25.9" customHeight="1">
      <c r="A133" s="12"/>
      <c r="B133" s="229"/>
      <c r="C133" s="230"/>
      <c r="D133" s="231" t="s">
        <v>76</v>
      </c>
      <c r="E133" s="232" t="s">
        <v>147</v>
      </c>
      <c r="F133" s="232" t="s">
        <v>1018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P134+P137+P139+P142+P145</f>
        <v>0</v>
      </c>
      <c r="Q133" s="237"/>
      <c r="R133" s="238">
        <f>R134+R137+R139+R142+R145</f>
        <v>0</v>
      </c>
      <c r="S133" s="237"/>
      <c r="T133" s="239">
        <f>T134+T137+T139+T142+T145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394</v>
      </c>
      <c r="AT133" s="241" t="s">
        <v>76</v>
      </c>
      <c r="AU133" s="241" t="s">
        <v>77</v>
      </c>
      <c r="AY133" s="240" t="s">
        <v>169</v>
      </c>
      <c r="BK133" s="242">
        <f>BK134+BK137+BK139+BK142+BK145</f>
        <v>0</v>
      </c>
    </row>
    <row r="134" spans="1:63" s="12" customFormat="1" ht="22.8" customHeight="1">
      <c r="A134" s="12"/>
      <c r="B134" s="229"/>
      <c r="C134" s="230"/>
      <c r="D134" s="231" t="s">
        <v>76</v>
      </c>
      <c r="E134" s="243" t="s">
        <v>1019</v>
      </c>
      <c r="F134" s="243" t="s">
        <v>1020</v>
      </c>
      <c r="G134" s="230"/>
      <c r="H134" s="230"/>
      <c r="I134" s="233"/>
      <c r="J134" s="244">
        <f>BK134</f>
        <v>0</v>
      </c>
      <c r="K134" s="230"/>
      <c r="L134" s="235"/>
      <c r="M134" s="236"/>
      <c r="N134" s="237"/>
      <c r="O134" s="237"/>
      <c r="P134" s="238">
        <f>SUM(P135:P136)</f>
        <v>0</v>
      </c>
      <c r="Q134" s="237"/>
      <c r="R134" s="238">
        <f>SUM(R135:R136)</f>
        <v>0</v>
      </c>
      <c r="S134" s="237"/>
      <c r="T134" s="239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0" t="s">
        <v>394</v>
      </c>
      <c r="AT134" s="241" t="s">
        <v>76</v>
      </c>
      <c r="AU134" s="241" t="s">
        <v>85</v>
      </c>
      <c r="AY134" s="240" t="s">
        <v>169</v>
      </c>
      <c r="BK134" s="242">
        <f>SUM(BK135:BK136)</f>
        <v>0</v>
      </c>
    </row>
    <row r="135" spans="1:65" s="2" customFormat="1" ht="24.15" customHeight="1">
      <c r="A135" s="41"/>
      <c r="B135" s="42"/>
      <c r="C135" s="245" t="s">
        <v>85</v>
      </c>
      <c r="D135" s="245" t="s">
        <v>172</v>
      </c>
      <c r="E135" s="246" t="s">
        <v>1021</v>
      </c>
      <c r="F135" s="247" t="s">
        <v>1022</v>
      </c>
      <c r="G135" s="248" t="s">
        <v>413</v>
      </c>
      <c r="H135" s="249">
        <v>1</v>
      </c>
      <c r="I135" s="250"/>
      <c r="J135" s="251">
        <f>ROUND(I135*H135,2)</f>
        <v>0</v>
      </c>
      <c r="K135" s="247" t="s">
        <v>1</v>
      </c>
      <c r="L135" s="44"/>
      <c r="M135" s="252" t="s">
        <v>1</v>
      </c>
      <c r="N135" s="253" t="s">
        <v>42</v>
      </c>
      <c r="O135" s="94"/>
      <c r="P135" s="254">
        <f>O135*H135</f>
        <v>0</v>
      </c>
      <c r="Q135" s="254">
        <v>0</v>
      </c>
      <c r="R135" s="254">
        <f>Q135*H135</f>
        <v>0</v>
      </c>
      <c r="S135" s="254">
        <v>0</v>
      </c>
      <c r="T135" s="255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56" t="s">
        <v>177</v>
      </c>
      <c r="AT135" s="256" t="s">
        <v>172</v>
      </c>
      <c r="AU135" s="256" t="s">
        <v>87</v>
      </c>
      <c r="AY135" s="18" t="s">
        <v>169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8" t="s">
        <v>85</v>
      </c>
      <c r="BK135" s="146">
        <f>ROUND(I135*H135,2)</f>
        <v>0</v>
      </c>
      <c r="BL135" s="18" t="s">
        <v>177</v>
      </c>
      <c r="BM135" s="256" t="s">
        <v>87</v>
      </c>
    </row>
    <row r="136" spans="1:65" s="2" customFormat="1" ht="16.5" customHeight="1">
      <c r="A136" s="41"/>
      <c r="B136" s="42"/>
      <c r="C136" s="245" t="s">
        <v>87</v>
      </c>
      <c r="D136" s="245" t="s">
        <v>172</v>
      </c>
      <c r="E136" s="246" t="s">
        <v>1023</v>
      </c>
      <c r="F136" s="247" t="s">
        <v>1024</v>
      </c>
      <c r="G136" s="248" t="s">
        <v>413</v>
      </c>
      <c r="H136" s="249">
        <v>1</v>
      </c>
      <c r="I136" s="250"/>
      <c r="J136" s="251">
        <f>ROUND(I136*H136,2)</f>
        <v>0</v>
      </c>
      <c r="K136" s="247" t="s">
        <v>1</v>
      </c>
      <c r="L136" s="44"/>
      <c r="M136" s="252" t="s">
        <v>1</v>
      </c>
      <c r="N136" s="253" t="s">
        <v>42</v>
      </c>
      <c r="O136" s="94"/>
      <c r="P136" s="254">
        <f>O136*H136</f>
        <v>0</v>
      </c>
      <c r="Q136" s="254">
        <v>0</v>
      </c>
      <c r="R136" s="254">
        <f>Q136*H136</f>
        <v>0</v>
      </c>
      <c r="S136" s="254">
        <v>0</v>
      </c>
      <c r="T136" s="255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56" t="s">
        <v>177</v>
      </c>
      <c r="AT136" s="256" t="s">
        <v>172</v>
      </c>
      <c r="AU136" s="256" t="s">
        <v>87</v>
      </c>
      <c r="AY136" s="18" t="s">
        <v>169</v>
      </c>
      <c r="BE136" s="146">
        <f>IF(N136="základní",J136,0)</f>
        <v>0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18" t="s">
        <v>85</v>
      </c>
      <c r="BK136" s="146">
        <f>ROUND(I136*H136,2)</f>
        <v>0</v>
      </c>
      <c r="BL136" s="18" t="s">
        <v>177</v>
      </c>
      <c r="BM136" s="256" t="s">
        <v>177</v>
      </c>
    </row>
    <row r="137" spans="1:63" s="12" customFormat="1" ht="22.8" customHeight="1">
      <c r="A137" s="12"/>
      <c r="B137" s="229"/>
      <c r="C137" s="230"/>
      <c r="D137" s="231" t="s">
        <v>76</v>
      </c>
      <c r="E137" s="243" t="s">
        <v>1025</v>
      </c>
      <c r="F137" s="243" t="s">
        <v>1026</v>
      </c>
      <c r="G137" s="230"/>
      <c r="H137" s="230"/>
      <c r="I137" s="233"/>
      <c r="J137" s="244">
        <f>BK137</f>
        <v>0</v>
      </c>
      <c r="K137" s="230"/>
      <c r="L137" s="235"/>
      <c r="M137" s="236"/>
      <c r="N137" s="237"/>
      <c r="O137" s="237"/>
      <c r="P137" s="238">
        <f>P138</f>
        <v>0</v>
      </c>
      <c r="Q137" s="237"/>
      <c r="R137" s="238">
        <f>R138</f>
        <v>0</v>
      </c>
      <c r="S137" s="237"/>
      <c r="T137" s="239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394</v>
      </c>
      <c r="AT137" s="241" t="s">
        <v>76</v>
      </c>
      <c r="AU137" s="241" t="s">
        <v>85</v>
      </c>
      <c r="AY137" s="240" t="s">
        <v>169</v>
      </c>
      <c r="BK137" s="242">
        <f>BK138</f>
        <v>0</v>
      </c>
    </row>
    <row r="138" spans="1:65" s="2" customFormat="1" ht="24.15" customHeight="1">
      <c r="A138" s="41"/>
      <c r="B138" s="42"/>
      <c r="C138" s="245" t="s">
        <v>170</v>
      </c>
      <c r="D138" s="245" t="s">
        <v>172</v>
      </c>
      <c r="E138" s="246" t="s">
        <v>1027</v>
      </c>
      <c r="F138" s="247" t="s">
        <v>1028</v>
      </c>
      <c r="G138" s="248" t="s">
        <v>413</v>
      </c>
      <c r="H138" s="249">
        <v>1</v>
      </c>
      <c r="I138" s="250"/>
      <c r="J138" s="251">
        <f>ROUND(I138*H138,2)</f>
        <v>0</v>
      </c>
      <c r="K138" s="247" t="s">
        <v>1</v>
      </c>
      <c r="L138" s="44"/>
      <c r="M138" s="252" t="s">
        <v>1</v>
      </c>
      <c r="N138" s="253" t="s">
        <v>42</v>
      </c>
      <c r="O138" s="94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5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56" t="s">
        <v>177</v>
      </c>
      <c r="AT138" s="256" t="s">
        <v>172</v>
      </c>
      <c r="AU138" s="256" t="s">
        <v>87</v>
      </c>
      <c r="AY138" s="18" t="s">
        <v>169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8" t="s">
        <v>85</v>
      </c>
      <c r="BK138" s="146">
        <f>ROUND(I138*H138,2)</f>
        <v>0</v>
      </c>
      <c r="BL138" s="18" t="s">
        <v>177</v>
      </c>
      <c r="BM138" s="256" t="s">
        <v>187</v>
      </c>
    </row>
    <row r="139" spans="1:63" s="12" customFormat="1" ht="22.8" customHeight="1">
      <c r="A139" s="12"/>
      <c r="B139" s="229"/>
      <c r="C139" s="230"/>
      <c r="D139" s="231" t="s">
        <v>76</v>
      </c>
      <c r="E139" s="243" t="s">
        <v>1029</v>
      </c>
      <c r="F139" s="243" t="s">
        <v>146</v>
      </c>
      <c r="G139" s="230"/>
      <c r="H139" s="230"/>
      <c r="I139" s="233"/>
      <c r="J139" s="244">
        <f>BK139</f>
        <v>0</v>
      </c>
      <c r="K139" s="230"/>
      <c r="L139" s="235"/>
      <c r="M139" s="236"/>
      <c r="N139" s="237"/>
      <c r="O139" s="237"/>
      <c r="P139" s="238">
        <f>SUM(P140:P141)</f>
        <v>0</v>
      </c>
      <c r="Q139" s="237"/>
      <c r="R139" s="238">
        <f>SUM(R140:R141)</f>
        <v>0</v>
      </c>
      <c r="S139" s="237"/>
      <c r="T139" s="239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0" t="s">
        <v>394</v>
      </c>
      <c r="AT139" s="241" t="s">
        <v>76</v>
      </c>
      <c r="AU139" s="241" t="s">
        <v>85</v>
      </c>
      <c r="AY139" s="240" t="s">
        <v>169</v>
      </c>
      <c r="BK139" s="242">
        <f>SUM(BK140:BK141)</f>
        <v>0</v>
      </c>
    </row>
    <row r="140" spans="1:65" s="2" customFormat="1" ht="21.75" customHeight="1">
      <c r="A140" s="41"/>
      <c r="B140" s="42"/>
      <c r="C140" s="245" t="s">
        <v>177</v>
      </c>
      <c r="D140" s="245" t="s">
        <v>172</v>
      </c>
      <c r="E140" s="246" t="s">
        <v>1030</v>
      </c>
      <c r="F140" s="247" t="s">
        <v>1031</v>
      </c>
      <c r="G140" s="248" t="s">
        <v>413</v>
      </c>
      <c r="H140" s="249">
        <v>1</v>
      </c>
      <c r="I140" s="250"/>
      <c r="J140" s="251">
        <f>ROUND(I140*H140,2)</f>
        <v>0</v>
      </c>
      <c r="K140" s="247" t="s">
        <v>1</v>
      </c>
      <c r="L140" s="44"/>
      <c r="M140" s="252" t="s">
        <v>1</v>
      </c>
      <c r="N140" s="253" t="s">
        <v>42</v>
      </c>
      <c r="O140" s="94"/>
      <c r="P140" s="254">
        <f>O140*H140</f>
        <v>0</v>
      </c>
      <c r="Q140" s="254">
        <v>0</v>
      </c>
      <c r="R140" s="254">
        <f>Q140*H140</f>
        <v>0</v>
      </c>
      <c r="S140" s="254">
        <v>0</v>
      </c>
      <c r="T140" s="25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56" t="s">
        <v>177</v>
      </c>
      <c r="AT140" s="256" t="s">
        <v>172</v>
      </c>
      <c r="AU140" s="256" t="s">
        <v>87</v>
      </c>
      <c r="AY140" s="18" t="s">
        <v>169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8" t="s">
        <v>85</v>
      </c>
      <c r="BK140" s="146">
        <f>ROUND(I140*H140,2)</f>
        <v>0</v>
      </c>
      <c r="BL140" s="18" t="s">
        <v>177</v>
      </c>
      <c r="BM140" s="256" t="s">
        <v>190</v>
      </c>
    </row>
    <row r="141" spans="1:65" s="2" customFormat="1" ht="37.8" customHeight="1">
      <c r="A141" s="41"/>
      <c r="B141" s="42"/>
      <c r="C141" s="245" t="s">
        <v>394</v>
      </c>
      <c r="D141" s="245" t="s">
        <v>172</v>
      </c>
      <c r="E141" s="246" t="s">
        <v>1032</v>
      </c>
      <c r="F141" s="247" t="s">
        <v>1033</v>
      </c>
      <c r="G141" s="248" t="s">
        <v>413</v>
      </c>
      <c r="H141" s="249">
        <v>1</v>
      </c>
      <c r="I141" s="250"/>
      <c r="J141" s="251">
        <f>ROUND(I141*H141,2)</f>
        <v>0</v>
      </c>
      <c r="K141" s="247" t="s">
        <v>1</v>
      </c>
      <c r="L141" s="44"/>
      <c r="M141" s="252" t="s">
        <v>1</v>
      </c>
      <c r="N141" s="253" t="s">
        <v>42</v>
      </c>
      <c r="O141" s="94"/>
      <c r="P141" s="254">
        <f>O141*H141</f>
        <v>0</v>
      </c>
      <c r="Q141" s="254">
        <v>0</v>
      </c>
      <c r="R141" s="254">
        <f>Q141*H141</f>
        <v>0</v>
      </c>
      <c r="S141" s="254">
        <v>0</v>
      </c>
      <c r="T141" s="255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56" t="s">
        <v>177</v>
      </c>
      <c r="AT141" s="256" t="s">
        <v>172</v>
      </c>
      <c r="AU141" s="256" t="s">
        <v>87</v>
      </c>
      <c r="AY141" s="18" t="s">
        <v>169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8" t="s">
        <v>85</v>
      </c>
      <c r="BK141" s="146">
        <f>ROUND(I141*H141,2)</f>
        <v>0</v>
      </c>
      <c r="BL141" s="18" t="s">
        <v>177</v>
      </c>
      <c r="BM141" s="256" t="s">
        <v>196</v>
      </c>
    </row>
    <row r="142" spans="1:63" s="12" customFormat="1" ht="22.8" customHeight="1">
      <c r="A142" s="12"/>
      <c r="B142" s="229"/>
      <c r="C142" s="230"/>
      <c r="D142" s="231" t="s">
        <v>76</v>
      </c>
      <c r="E142" s="243" t="s">
        <v>1034</v>
      </c>
      <c r="F142" s="243" t="s">
        <v>1035</v>
      </c>
      <c r="G142" s="230"/>
      <c r="H142" s="230"/>
      <c r="I142" s="233"/>
      <c r="J142" s="244">
        <f>BK142</f>
        <v>0</v>
      </c>
      <c r="K142" s="230"/>
      <c r="L142" s="235"/>
      <c r="M142" s="236"/>
      <c r="N142" s="237"/>
      <c r="O142" s="237"/>
      <c r="P142" s="238">
        <f>SUM(P143:P144)</f>
        <v>0</v>
      </c>
      <c r="Q142" s="237"/>
      <c r="R142" s="238">
        <f>SUM(R143:R144)</f>
        <v>0</v>
      </c>
      <c r="S142" s="237"/>
      <c r="T142" s="239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394</v>
      </c>
      <c r="AT142" s="241" t="s">
        <v>76</v>
      </c>
      <c r="AU142" s="241" t="s">
        <v>85</v>
      </c>
      <c r="AY142" s="240" t="s">
        <v>169</v>
      </c>
      <c r="BK142" s="242">
        <f>SUM(BK143:BK144)</f>
        <v>0</v>
      </c>
    </row>
    <row r="143" spans="1:65" s="2" customFormat="1" ht="16.5" customHeight="1">
      <c r="A143" s="41"/>
      <c r="B143" s="42"/>
      <c r="C143" s="245" t="s">
        <v>187</v>
      </c>
      <c r="D143" s="245" t="s">
        <v>172</v>
      </c>
      <c r="E143" s="246" t="s">
        <v>1036</v>
      </c>
      <c r="F143" s="247" t="s">
        <v>1037</v>
      </c>
      <c r="G143" s="248" t="s">
        <v>413</v>
      </c>
      <c r="H143" s="249">
        <v>1</v>
      </c>
      <c r="I143" s="250"/>
      <c r="J143" s="251">
        <f>ROUND(I143*H143,2)</f>
        <v>0</v>
      </c>
      <c r="K143" s="247" t="s">
        <v>1</v>
      </c>
      <c r="L143" s="44"/>
      <c r="M143" s="252" t="s">
        <v>1</v>
      </c>
      <c r="N143" s="253" t="s">
        <v>42</v>
      </c>
      <c r="O143" s="94"/>
      <c r="P143" s="254">
        <f>O143*H143</f>
        <v>0</v>
      </c>
      <c r="Q143" s="254">
        <v>0</v>
      </c>
      <c r="R143" s="254">
        <f>Q143*H143</f>
        <v>0</v>
      </c>
      <c r="S143" s="254">
        <v>0</v>
      </c>
      <c r="T143" s="255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56" t="s">
        <v>177</v>
      </c>
      <c r="AT143" s="256" t="s">
        <v>172</v>
      </c>
      <c r="AU143" s="256" t="s">
        <v>87</v>
      </c>
      <c r="AY143" s="18" t="s">
        <v>169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8" t="s">
        <v>85</v>
      </c>
      <c r="BK143" s="146">
        <f>ROUND(I143*H143,2)</f>
        <v>0</v>
      </c>
      <c r="BL143" s="18" t="s">
        <v>177</v>
      </c>
      <c r="BM143" s="256" t="s">
        <v>200</v>
      </c>
    </row>
    <row r="144" spans="1:65" s="2" customFormat="1" ht="24.15" customHeight="1">
      <c r="A144" s="41"/>
      <c r="B144" s="42"/>
      <c r="C144" s="245" t="s">
        <v>180</v>
      </c>
      <c r="D144" s="245" t="s">
        <v>172</v>
      </c>
      <c r="E144" s="246" t="s">
        <v>1038</v>
      </c>
      <c r="F144" s="247" t="s">
        <v>1039</v>
      </c>
      <c r="G144" s="248" t="s">
        <v>413</v>
      </c>
      <c r="H144" s="249">
        <v>1</v>
      </c>
      <c r="I144" s="250"/>
      <c r="J144" s="251">
        <f>ROUND(I144*H144,2)</f>
        <v>0</v>
      </c>
      <c r="K144" s="247" t="s">
        <v>1</v>
      </c>
      <c r="L144" s="44"/>
      <c r="M144" s="252" t="s">
        <v>1</v>
      </c>
      <c r="N144" s="253" t="s">
        <v>42</v>
      </c>
      <c r="O144" s="94"/>
      <c r="P144" s="254">
        <f>O144*H144</f>
        <v>0</v>
      </c>
      <c r="Q144" s="254">
        <v>0</v>
      </c>
      <c r="R144" s="254">
        <f>Q144*H144</f>
        <v>0</v>
      </c>
      <c r="S144" s="254">
        <v>0</v>
      </c>
      <c r="T144" s="255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56" t="s">
        <v>177</v>
      </c>
      <c r="AT144" s="256" t="s">
        <v>172</v>
      </c>
      <c r="AU144" s="256" t="s">
        <v>87</v>
      </c>
      <c r="AY144" s="18" t="s">
        <v>169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8" t="s">
        <v>85</v>
      </c>
      <c r="BK144" s="146">
        <f>ROUND(I144*H144,2)</f>
        <v>0</v>
      </c>
      <c r="BL144" s="18" t="s">
        <v>177</v>
      </c>
      <c r="BM144" s="256" t="s">
        <v>205</v>
      </c>
    </row>
    <row r="145" spans="1:63" s="12" customFormat="1" ht="22.8" customHeight="1">
      <c r="A145" s="12"/>
      <c r="B145" s="229"/>
      <c r="C145" s="230"/>
      <c r="D145" s="231" t="s">
        <v>76</v>
      </c>
      <c r="E145" s="243" t="s">
        <v>1040</v>
      </c>
      <c r="F145" s="243" t="s">
        <v>1041</v>
      </c>
      <c r="G145" s="230"/>
      <c r="H145" s="230"/>
      <c r="I145" s="233"/>
      <c r="J145" s="244">
        <f>BK145</f>
        <v>0</v>
      </c>
      <c r="K145" s="230"/>
      <c r="L145" s="235"/>
      <c r="M145" s="236"/>
      <c r="N145" s="237"/>
      <c r="O145" s="237"/>
      <c r="P145" s="238">
        <f>P146</f>
        <v>0</v>
      </c>
      <c r="Q145" s="237"/>
      <c r="R145" s="238">
        <f>R146</f>
        <v>0</v>
      </c>
      <c r="S145" s="237"/>
      <c r="T145" s="239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0" t="s">
        <v>394</v>
      </c>
      <c r="AT145" s="241" t="s">
        <v>76</v>
      </c>
      <c r="AU145" s="241" t="s">
        <v>85</v>
      </c>
      <c r="AY145" s="240" t="s">
        <v>169</v>
      </c>
      <c r="BK145" s="242">
        <f>BK146</f>
        <v>0</v>
      </c>
    </row>
    <row r="146" spans="1:65" s="2" customFormat="1" ht="37.8" customHeight="1">
      <c r="A146" s="41"/>
      <c r="B146" s="42"/>
      <c r="C146" s="245" t="s">
        <v>190</v>
      </c>
      <c r="D146" s="245" t="s">
        <v>172</v>
      </c>
      <c r="E146" s="246" t="s">
        <v>1042</v>
      </c>
      <c r="F146" s="247" t="s">
        <v>1043</v>
      </c>
      <c r="G146" s="248" t="s">
        <v>1044</v>
      </c>
      <c r="H146" s="249">
        <v>1</v>
      </c>
      <c r="I146" s="250"/>
      <c r="J146" s="251">
        <f>ROUND(I146*H146,2)</f>
        <v>0</v>
      </c>
      <c r="K146" s="247" t="s">
        <v>1045</v>
      </c>
      <c r="L146" s="44"/>
      <c r="M146" s="311" t="s">
        <v>1</v>
      </c>
      <c r="N146" s="312" t="s">
        <v>42</v>
      </c>
      <c r="O146" s="313"/>
      <c r="P146" s="314">
        <f>O146*H146</f>
        <v>0</v>
      </c>
      <c r="Q146" s="314">
        <v>0</v>
      </c>
      <c r="R146" s="314">
        <f>Q146*H146</f>
        <v>0</v>
      </c>
      <c r="S146" s="314">
        <v>0</v>
      </c>
      <c r="T146" s="315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56" t="s">
        <v>1046</v>
      </c>
      <c r="AT146" s="256" t="s">
        <v>172</v>
      </c>
      <c r="AU146" s="256" t="s">
        <v>87</v>
      </c>
      <c r="AY146" s="18" t="s">
        <v>169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8" t="s">
        <v>85</v>
      </c>
      <c r="BK146" s="146">
        <f>ROUND(I146*H146,2)</f>
        <v>0</v>
      </c>
      <c r="BL146" s="18" t="s">
        <v>1046</v>
      </c>
      <c r="BM146" s="256" t="s">
        <v>1047</v>
      </c>
    </row>
    <row r="147" spans="1:31" s="2" customFormat="1" ht="6.95" customHeight="1">
      <c r="A147" s="41"/>
      <c r="B147" s="69"/>
      <c r="C147" s="70"/>
      <c r="D147" s="70"/>
      <c r="E147" s="70"/>
      <c r="F147" s="70"/>
      <c r="G147" s="70"/>
      <c r="H147" s="70"/>
      <c r="I147" s="70"/>
      <c r="J147" s="70"/>
      <c r="K147" s="70"/>
      <c r="L147" s="44"/>
      <c r="M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</row>
  </sheetData>
  <sheetProtection password="CC35" sheet="1" objects="1" scenarios="1" formatColumns="0" formatRows="0" autoFilter="0"/>
  <autoFilter ref="C131:K146"/>
  <mergeCells count="14">
    <mergeCell ref="E7:H7"/>
    <mergeCell ref="E9:H9"/>
    <mergeCell ref="E18:H18"/>
    <mergeCell ref="E27:H27"/>
    <mergeCell ref="E85:H85"/>
    <mergeCell ref="E87:H87"/>
    <mergeCell ref="D106:F106"/>
    <mergeCell ref="D107:F107"/>
    <mergeCell ref="D108:F108"/>
    <mergeCell ref="D109:F109"/>
    <mergeCell ref="D110:F11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87</v>
      </c>
    </row>
    <row r="4" spans="2:46" s="1" customFormat="1" ht="24.95" customHeight="1">
      <c r="B4" s="21"/>
      <c r="D4" s="156" t="s">
        <v>121</v>
      </c>
      <c r="L4" s="21"/>
      <c r="M4" s="157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8" t="s">
        <v>16</v>
      </c>
      <c r="L6" s="21"/>
    </row>
    <row r="7" spans="2:12" s="1" customFormat="1" ht="16.5" customHeight="1">
      <c r="B7" s="21"/>
      <c r="E7" s="159" t="str">
        <f>'Rekapitulace stavby'!K6</f>
        <v xml:space="preserve">ZS 5.kvetna - šatny  SO 01 Etapa 2023</v>
      </c>
      <c r="F7" s="158"/>
      <c r="G7" s="158"/>
      <c r="H7" s="158"/>
      <c r="L7" s="21"/>
    </row>
    <row r="8" spans="1:31" s="2" customFormat="1" ht="12" customHeight="1">
      <c r="A8" s="41"/>
      <c r="B8" s="44"/>
      <c r="C8" s="41"/>
      <c r="D8" s="158" t="s">
        <v>122</v>
      </c>
      <c r="E8" s="41"/>
      <c r="F8" s="41"/>
      <c r="G8" s="41"/>
      <c r="H8" s="41"/>
      <c r="I8" s="41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4"/>
      <c r="C9" s="41"/>
      <c r="D9" s="41"/>
      <c r="E9" s="160" t="s">
        <v>123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4"/>
      <c r="C11" s="41"/>
      <c r="D11" s="158" t="s">
        <v>18</v>
      </c>
      <c r="E11" s="41"/>
      <c r="F11" s="161" t="s">
        <v>1</v>
      </c>
      <c r="G11" s="41"/>
      <c r="H11" s="41"/>
      <c r="I11" s="158" t="s">
        <v>19</v>
      </c>
      <c r="J11" s="161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58" t="s">
        <v>20</v>
      </c>
      <c r="E12" s="41"/>
      <c r="F12" s="161" t="s">
        <v>21</v>
      </c>
      <c r="G12" s="41"/>
      <c r="H12" s="41"/>
      <c r="I12" s="158" t="s">
        <v>22</v>
      </c>
      <c r="J12" s="162" t="str">
        <f>'Rekapitulace stavby'!AN8</f>
        <v>17.3.2023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58" t="s">
        <v>24</v>
      </c>
      <c r="E14" s="41"/>
      <c r="F14" s="41"/>
      <c r="G14" s="41"/>
      <c r="H14" s="41"/>
      <c r="I14" s="158" t="s">
        <v>25</v>
      </c>
      <c r="J14" s="161" t="str">
        <f>IF('Rekapitulace stavby'!AN10="","",'Rekapitulace stavby'!AN10)</f>
        <v>00262978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4"/>
      <c r="C15" s="41"/>
      <c r="D15" s="41"/>
      <c r="E15" s="161" t="str">
        <f>IF('Rekapitulace stavby'!E11="","",'Rekapitulace stavby'!E11)</f>
        <v>STATUTÁRNÍ MĚSTO LIBEREC</v>
      </c>
      <c r="F15" s="41"/>
      <c r="G15" s="41"/>
      <c r="H15" s="41"/>
      <c r="I15" s="158" t="s">
        <v>28</v>
      </c>
      <c r="J15" s="161" t="str">
        <f>IF('Rekapitulace stavby'!AN11="","",'Rekapitulace stavby'!AN11)</f>
        <v/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4"/>
      <c r="C17" s="41"/>
      <c r="D17" s="158" t="s">
        <v>29</v>
      </c>
      <c r="E17" s="41"/>
      <c r="F17" s="41"/>
      <c r="G17" s="41"/>
      <c r="H17" s="41"/>
      <c r="I17" s="158" t="s">
        <v>25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61"/>
      <c r="G18" s="161"/>
      <c r="H18" s="161"/>
      <c r="I18" s="158" t="s">
        <v>28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41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58" t="s">
        <v>31</v>
      </c>
      <c r="E20" s="41"/>
      <c r="F20" s="41"/>
      <c r="G20" s="41"/>
      <c r="H20" s="41"/>
      <c r="I20" s="158" t="s">
        <v>25</v>
      </c>
      <c r="J20" s="161" t="str">
        <f>IF('Rekapitulace stavby'!AN16="","",'Rekapitulace stavby'!AN16)</f>
        <v/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61" t="str">
        <f>IF('Rekapitulace stavby'!E17="","",'Rekapitulace stavby'!E17)</f>
        <v xml:space="preserve"> </v>
      </c>
      <c r="F21" s="41"/>
      <c r="G21" s="41"/>
      <c r="H21" s="41"/>
      <c r="I21" s="158" t="s">
        <v>28</v>
      </c>
      <c r="J21" s="161" t="str">
        <f>IF('Rekapitulace stavby'!AN17="","",'Rekapitulace stavby'!AN17)</f>
        <v/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58" t="s">
        <v>33</v>
      </c>
      <c r="E23" s="41"/>
      <c r="F23" s="41"/>
      <c r="G23" s="41"/>
      <c r="H23" s="41"/>
      <c r="I23" s="158" t="s">
        <v>25</v>
      </c>
      <c r="J23" s="161" t="str">
        <f>IF('Rekapitulace stavby'!AN19="","",'Rekapitulace stavby'!AN19)</f>
        <v/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61" t="str">
        <f>IF('Rekapitulace stavby'!E20="","",'Rekapitulace stavby'!E20)</f>
        <v xml:space="preserve"> </v>
      </c>
      <c r="F24" s="41"/>
      <c r="G24" s="41"/>
      <c r="H24" s="41"/>
      <c r="I24" s="158" t="s">
        <v>28</v>
      </c>
      <c r="J24" s="161" t="str">
        <f>IF('Rekapitulace stavby'!AN20="","",'Rekapitulace stavby'!AN20)</f>
        <v/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58" t="s">
        <v>34</v>
      </c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63"/>
      <c r="B27" s="164"/>
      <c r="C27" s="163"/>
      <c r="D27" s="163"/>
      <c r="E27" s="165" t="s">
        <v>1</v>
      </c>
      <c r="F27" s="165"/>
      <c r="G27" s="165"/>
      <c r="H27" s="165"/>
      <c r="I27" s="163"/>
      <c r="J27" s="163"/>
      <c r="K27" s="163"/>
      <c r="L27" s="166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67"/>
      <c r="E29" s="167"/>
      <c r="F29" s="167"/>
      <c r="G29" s="167"/>
      <c r="H29" s="167"/>
      <c r="I29" s="167"/>
      <c r="J29" s="167"/>
      <c r="K29" s="167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61" t="s">
        <v>124</v>
      </c>
      <c r="E30" s="41"/>
      <c r="F30" s="41"/>
      <c r="G30" s="41"/>
      <c r="H30" s="41"/>
      <c r="I30" s="41"/>
      <c r="J30" s="168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69" t="s">
        <v>115</v>
      </c>
      <c r="E31" s="41"/>
      <c r="F31" s="41"/>
      <c r="G31" s="41"/>
      <c r="H31" s="41"/>
      <c r="I31" s="41"/>
      <c r="J31" s="168">
        <f>J114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70" t="s">
        <v>37</v>
      </c>
      <c r="E32" s="41"/>
      <c r="F32" s="41"/>
      <c r="G32" s="41"/>
      <c r="H32" s="41"/>
      <c r="I32" s="41"/>
      <c r="J32" s="171">
        <f>ROUND(J30+J31,2)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67"/>
      <c r="E33" s="167"/>
      <c r="F33" s="167"/>
      <c r="G33" s="167"/>
      <c r="H33" s="167"/>
      <c r="I33" s="167"/>
      <c r="J33" s="167"/>
      <c r="K33" s="167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72" t="s">
        <v>39</v>
      </c>
      <c r="G34" s="41"/>
      <c r="H34" s="41"/>
      <c r="I34" s="172" t="s">
        <v>38</v>
      </c>
      <c r="J34" s="172" t="s">
        <v>40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3" t="s">
        <v>41</v>
      </c>
      <c r="E35" s="158" t="s">
        <v>42</v>
      </c>
      <c r="F35" s="174">
        <f>ROUND((SUM(BE114:BE121)+SUM(BE141:BE424)),2)</f>
        <v>0</v>
      </c>
      <c r="G35" s="41"/>
      <c r="H35" s="41"/>
      <c r="I35" s="175">
        <v>0.21</v>
      </c>
      <c r="J35" s="174">
        <f>ROUND(((SUM(BE114:BE121)+SUM(BE141:BE424))*I35),2)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58" t="s">
        <v>43</v>
      </c>
      <c r="F36" s="174">
        <f>ROUND((SUM(BF114:BF121)+SUM(BF141:BF424)),2)</f>
        <v>0</v>
      </c>
      <c r="G36" s="41"/>
      <c r="H36" s="41"/>
      <c r="I36" s="175">
        <v>0.15</v>
      </c>
      <c r="J36" s="174">
        <f>ROUND(((SUM(BF114:BF121)+SUM(BF141:BF424))*I36),2)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58" t="s">
        <v>44</v>
      </c>
      <c r="F37" s="174">
        <f>ROUND((SUM(BG114:BG121)+SUM(BG141:BG424)),2)</f>
        <v>0</v>
      </c>
      <c r="G37" s="41"/>
      <c r="H37" s="41"/>
      <c r="I37" s="175">
        <v>0.21</v>
      </c>
      <c r="J37" s="174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58" t="s">
        <v>45</v>
      </c>
      <c r="F38" s="174">
        <f>ROUND((SUM(BH114:BH121)+SUM(BH141:BH424)),2)</f>
        <v>0</v>
      </c>
      <c r="G38" s="41"/>
      <c r="H38" s="41"/>
      <c r="I38" s="175">
        <v>0.15</v>
      </c>
      <c r="J38" s="174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58" t="s">
        <v>46</v>
      </c>
      <c r="F39" s="174">
        <f>ROUND((SUM(BI114:BI121)+SUM(BI141:BI424)),2)</f>
        <v>0</v>
      </c>
      <c r="G39" s="41"/>
      <c r="H39" s="41"/>
      <c r="I39" s="175">
        <v>0</v>
      </c>
      <c r="J39" s="174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41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76"/>
      <c r="D41" s="177" t="s">
        <v>47</v>
      </c>
      <c r="E41" s="178"/>
      <c r="F41" s="178"/>
      <c r="G41" s="179" t="s">
        <v>48</v>
      </c>
      <c r="H41" s="180" t="s">
        <v>49</v>
      </c>
      <c r="I41" s="178"/>
      <c r="J41" s="181">
        <f>SUM(J32:J39)</f>
        <v>0</v>
      </c>
      <c r="K41" s="182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83" t="s">
        <v>50</v>
      </c>
      <c r="E50" s="184"/>
      <c r="F50" s="184"/>
      <c r="G50" s="183" t="s">
        <v>51</v>
      </c>
      <c r="H50" s="184"/>
      <c r="I50" s="184"/>
      <c r="J50" s="184"/>
      <c r="K50" s="184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85" t="s">
        <v>52</v>
      </c>
      <c r="E61" s="186"/>
      <c r="F61" s="187" t="s">
        <v>53</v>
      </c>
      <c r="G61" s="185" t="s">
        <v>52</v>
      </c>
      <c r="H61" s="186"/>
      <c r="I61" s="186"/>
      <c r="J61" s="188" t="s">
        <v>53</v>
      </c>
      <c r="K61" s="186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83" t="s">
        <v>54</v>
      </c>
      <c r="E65" s="189"/>
      <c r="F65" s="189"/>
      <c r="G65" s="183" t="s">
        <v>55</v>
      </c>
      <c r="H65" s="189"/>
      <c r="I65" s="189"/>
      <c r="J65" s="189"/>
      <c r="K65" s="189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85" t="s">
        <v>52</v>
      </c>
      <c r="E76" s="186"/>
      <c r="F76" s="187" t="s">
        <v>53</v>
      </c>
      <c r="G76" s="185" t="s">
        <v>52</v>
      </c>
      <c r="H76" s="186"/>
      <c r="I76" s="186"/>
      <c r="J76" s="188" t="s">
        <v>53</v>
      </c>
      <c r="K76" s="186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125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194" t="str">
        <f>E7</f>
        <v xml:space="preserve">ZS 5.kvetna - šatny  SO 01 Etapa 2023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122</v>
      </c>
      <c r="D86" s="43"/>
      <c r="E86" s="43"/>
      <c r="F86" s="43"/>
      <c r="G86" s="43"/>
      <c r="H86" s="43"/>
      <c r="I86" s="43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>D.1.1_E22 - Architektonic...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20</v>
      </c>
      <c r="D89" s="43"/>
      <c r="E89" s="43"/>
      <c r="F89" s="28" t="str">
        <f>F12</f>
        <v xml:space="preserve"> </v>
      </c>
      <c r="G89" s="43"/>
      <c r="H89" s="43"/>
      <c r="I89" s="33" t="s">
        <v>22</v>
      </c>
      <c r="J89" s="82" t="str">
        <f>IF(J12="","",J12)</f>
        <v>17.3.2023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3" t="s">
        <v>24</v>
      </c>
      <c r="D91" s="43"/>
      <c r="E91" s="43"/>
      <c r="F91" s="28" t="str">
        <f>E15</f>
        <v>STATUTÁRNÍ MĚSTO LIBEREC</v>
      </c>
      <c r="G91" s="43"/>
      <c r="H91" s="43"/>
      <c r="I91" s="33" t="s">
        <v>31</v>
      </c>
      <c r="J91" s="37" t="str">
        <f>E21</f>
        <v xml:space="preserve"> 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3" t="s">
        <v>29</v>
      </c>
      <c r="D92" s="43"/>
      <c r="E92" s="43"/>
      <c r="F92" s="28" t="str">
        <f>IF(E18="","",E18)</f>
        <v>Vyplň údaj</v>
      </c>
      <c r="G92" s="43"/>
      <c r="H92" s="43"/>
      <c r="I92" s="33" t="s">
        <v>33</v>
      </c>
      <c r="J92" s="37" t="str">
        <f>E24</f>
        <v xml:space="preserve"> 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195" t="s">
        <v>126</v>
      </c>
      <c r="D94" s="152"/>
      <c r="E94" s="152"/>
      <c r="F94" s="152"/>
      <c r="G94" s="152"/>
      <c r="H94" s="152"/>
      <c r="I94" s="152"/>
      <c r="J94" s="196" t="s">
        <v>127</v>
      </c>
      <c r="K94" s="152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197" t="s">
        <v>128</v>
      </c>
      <c r="D96" s="43"/>
      <c r="E96" s="43"/>
      <c r="F96" s="43"/>
      <c r="G96" s="43"/>
      <c r="H96" s="43"/>
      <c r="I96" s="43"/>
      <c r="J96" s="113">
        <f>J141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129</v>
      </c>
    </row>
    <row r="97" spans="1:31" s="9" customFormat="1" ht="24.95" customHeight="1">
      <c r="A97" s="9"/>
      <c r="B97" s="198"/>
      <c r="C97" s="199"/>
      <c r="D97" s="200" t="s">
        <v>130</v>
      </c>
      <c r="E97" s="201"/>
      <c r="F97" s="201"/>
      <c r="G97" s="201"/>
      <c r="H97" s="201"/>
      <c r="I97" s="201"/>
      <c r="J97" s="202">
        <f>J142</f>
        <v>0</v>
      </c>
      <c r="K97" s="199"/>
      <c r="L97" s="20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4"/>
      <c r="C98" s="205"/>
      <c r="D98" s="206" t="s">
        <v>131</v>
      </c>
      <c r="E98" s="207"/>
      <c r="F98" s="207"/>
      <c r="G98" s="207"/>
      <c r="H98" s="207"/>
      <c r="I98" s="207"/>
      <c r="J98" s="208">
        <f>J143</f>
        <v>0</v>
      </c>
      <c r="K98" s="205"/>
      <c r="L98" s="20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4"/>
      <c r="C99" s="205"/>
      <c r="D99" s="206" t="s">
        <v>132</v>
      </c>
      <c r="E99" s="207"/>
      <c r="F99" s="207"/>
      <c r="G99" s="207"/>
      <c r="H99" s="207"/>
      <c r="I99" s="207"/>
      <c r="J99" s="208">
        <f>J160</f>
        <v>0</v>
      </c>
      <c r="K99" s="205"/>
      <c r="L99" s="20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4"/>
      <c r="C100" s="205"/>
      <c r="D100" s="206" t="s">
        <v>133</v>
      </c>
      <c r="E100" s="207"/>
      <c r="F100" s="207"/>
      <c r="G100" s="207"/>
      <c r="H100" s="207"/>
      <c r="I100" s="207"/>
      <c r="J100" s="208">
        <f>J227</f>
        <v>0</v>
      </c>
      <c r="K100" s="205"/>
      <c r="L100" s="20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4"/>
      <c r="C101" s="205"/>
      <c r="D101" s="206" t="s">
        <v>134</v>
      </c>
      <c r="E101" s="207"/>
      <c r="F101" s="207"/>
      <c r="G101" s="207"/>
      <c r="H101" s="207"/>
      <c r="I101" s="207"/>
      <c r="J101" s="208">
        <f>J320</f>
        <v>0</v>
      </c>
      <c r="K101" s="205"/>
      <c r="L101" s="20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4"/>
      <c r="C102" s="205"/>
      <c r="D102" s="206" t="s">
        <v>135</v>
      </c>
      <c r="E102" s="207"/>
      <c r="F102" s="207"/>
      <c r="G102" s="207"/>
      <c r="H102" s="207"/>
      <c r="I102" s="207"/>
      <c r="J102" s="208">
        <f>J326</f>
        <v>0</v>
      </c>
      <c r="K102" s="205"/>
      <c r="L102" s="20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8"/>
      <c r="C103" s="199"/>
      <c r="D103" s="200" t="s">
        <v>136</v>
      </c>
      <c r="E103" s="201"/>
      <c r="F103" s="201"/>
      <c r="G103" s="201"/>
      <c r="H103" s="201"/>
      <c r="I103" s="201"/>
      <c r="J103" s="202">
        <f>J328</f>
        <v>0</v>
      </c>
      <c r="K103" s="199"/>
      <c r="L103" s="20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4"/>
      <c r="C104" s="205"/>
      <c r="D104" s="206" t="s">
        <v>137</v>
      </c>
      <c r="E104" s="207"/>
      <c r="F104" s="207"/>
      <c r="G104" s="207"/>
      <c r="H104" s="207"/>
      <c r="I104" s="207"/>
      <c r="J104" s="208">
        <f>J329</f>
        <v>0</v>
      </c>
      <c r="K104" s="205"/>
      <c r="L104" s="20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4"/>
      <c r="C105" s="205"/>
      <c r="D105" s="206" t="s">
        <v>138</v>
      </c>
      <c r="E105" s="207"/>
      <c r="F105" s="207"/>
      <c r="G105" s="207"/>
      <c r="H105" s="207"/>
      <c r="I105" s="207"/>
      <c r="J105" s="208">
        <f>J340</f>
        <v>0</v>
      </c>
      <c r="K105" s="205"/>
      <c r="L105" s="20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4"/>
      <c r="C106" s="205"/>
      <c r="D106" s="206" t="s">
        <v>139</v>
      </c>
      <c r="E106" s="207"/>
      <c r="F106" s="207"/>
      <c r="G106" s="207"/>
      <c r="H106" s="207"/>
      <c r="I106" s="207"/>
      <c r="J106" s="208">
        <f>J362</f>
        <v>0</v>
      </c>
      <c r="K106" s="205"/>
      <c r="L106" s="20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4"/>
      <c r="C107" s="205"/>
      <c r="D107" s="206" t="s">
        <v>140</v>
      </c>
      <c r="E107" s="207"/>
      <c r="F107" s="207"/>
      <c r="G107" s="207"/>
      <c r="H107" s="207"/>
      <c r="I107" s="207"/>
      <c r="J107" s="208">
        <f>J364</f>
        <v>0</v>
      </c>
      <c r="K107" s="205"/>
      <c r="L107" s="20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4"/>
      <c r="C108" s="205"/>
      <c r="D108" s="206" t="s">
        <v>141</v>
      </c>
      <c r="E108" s="207"/>
      <c r="F108" s="207"/>
      <c r="G108" s="207"/>
      <c r="H108" s="207"/>
      <c r="I108" s="207"/>
      <c r="J108" s="208">
        <f>J374</f>
        <v>0</v>
      </c>
      <c r="K108" s="205"/>
      <c r="L108" s="20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4"/>
      <c r="C109" s="205"/>
      <c r="D109" s="206" t="s">
        <v>142</v>
      </c>
      <c r="E109" s="207"/>
      <c r="F109" s="207"/>
      <c r="G109" s="207"/>
      <c r="H109" s="207"/>
      <c r="I109" s="207"/>
      <c r="J109" s="208">
        <f>J387</f>
        <v>0</v>
      </c>
      <c r="K109" s="205"/>
      <c r="L109" s="20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4"/>
      <c r="C110" s="205"/>
      <c r="D110" s="206" t="s">
        <v>143</v>
      </c>
      <c r="E110" s="207"/>
      <c r="F110" s="207"/>
      <c r="G110" s="207"/>
      <c r="H110" s="207"/>
      <c r="I110" s="207"/>
      <c r="J110" s="208">
        <f>J413</f>
        <v>0</v>
      </c>
      <c r="K110" s="205"/>
      <c r="L110" s="20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4"/>
      <c r="C111" s="205"/>
      <c r="D111" s="206" t="s">
        <v>144</v>
      </c>
      <c r="E111" s="207"/>
      <c r="F111" s="207"/>
      <c r="G111" s="207"/>
      <c r="H111" s="207"/>
      <c r="I111" s="207"/>
      <c r="J111" s="208">
        <f>J421</f>
        <v>0</v>
      </c>
      <c r="K111" s="205"/>
      <c r="L111" s="20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41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66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31" s="2" customFormat="1" ht="6.95" customHeight="1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29.25" customHeight="1">
      <c r="A114" s="41"/>
      <c r="B114" s="42"/>
      <c r="C114" s="197" t="s">
        <v>145</v>
      </c>
      <c r="D114" s="43"/>
      <c r="E114" s="43"/>
      <c r="F114" s="43"/>
      <c r="G114" s="43"/>
      <c r="H114" s="43"/>
      <c r="I114" s="43"/>
      <c r="J114" s="210">
        <f>ROUND(J115+J116+J117+J118+J119+J120,2)</f>
        <v>0</v>
      </c>
      <c r="K114" s="43"/>
      <c r="L114" s="66"/>
      <c r="N114" s="211" t="s">
        <v>41</v>
      </c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65" s="2" customFormat="1" ht="18" customHeight="1">
      <c r="A115" s="41"/>
      <c r="B115" s="42"/>
      <c r="C115" s="43"/>
      <c r="D115" s="147" t="s">
        <v>146</v>
      </c>
      <c r="E115" s="140"/>
      <c r="F115" s="140"/>
      <c r="G115" s="43"/>
      <c r="H115" s="43"/>
      <c r="I115" s="43"/>
      <c r="J115" s="141">
        <v>0</v>
      </c>
      <c r="K115" s="43"/>
      <c r="L115" s="212"/>
      <c r="M115" s="213"/>
      <c r="N115" s="214" t="s">
        <v>42</v>
      </c>
      <c r="O115" s="213"/>
      <c r="P115" s="213"/>
      <c r="Q115" s="213"/>
      <c r="R115" s="213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6" t="s">
        <v>147</v>
      </c>
      <c r="AZ115" s="213"/>
      <c r="BA115" s="213"/>
      <c r="BB115" s="213"/>
      <c r="BC115" s="213"/>
      <c r="BD115" s="213"/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216" t="s">
        <v>85</v>
      </c>
      <c r="BK115" s="213"/>
      <c r="BL115" s="213"/>
      <c r="BM115" s="213"/>
    </row>
    <row r="116" spans="1:65" s="2" customFormat="1" ht="18" customHeight="1">
      <c r="A116" s="41"/>
      <c r="B116" s="42"/>
      <c r="C116" s="43"/>
      <c r="D116" s="147" t="s">
        <v>148</v>
      </c>
      <c r="E116" s="140"/>
      <c r="F116" s="140"/>
      <c r="G116" s="43"/>
      <c r="H116" s="43"/>
      <c r="I116" s="43"/>
      <c r="J116" s="141">
        <v>0</v>
      </c>
      <c r="K116" s="43"/>
      <c r="L116" s="212"/>
      <c r="M116" s="213"/>
      <c r="N116" s="214" t="s">
        <v>42</v>
      </c>
      <c r="O116" s="213"/>
      <c r="P116" s="213"/>
      <c r="Q116" s="213"/>
      <c r="R116" s="213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6" t="s">
        <v>147</v>
      </c>
      <c r="AZ116" s="213"/>
      <c r="BA116" s="213"/>
      <c r="BB116" s="213"/>
      <c r="BC116" s="213"/>
      <c r="BD116" s="213"/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216" t="s">
        <v>85</v>
      </c>
      <c r="BK116" s="213"/>
      <c r="BL116" s="213"/>
      <c r="BM116" s="213"/>
    </row>
    <row r="117" spans="1:65" s="2" customFormat="1" ht="18" customHeight="1">
      <c r="A117" s="41"/>
      <c r="B117" s="42"/>
      <c r="C117" s="43"/>
      <c r="D117" s="147" t="s">
        <v>149</v>
      </c>
      <c r="E117" s="140"/>
      <c r="F117" s="140"/>
      <c r="G117" s="43"/>
      <c r="H117" s="43"/>
      <c r="I117" s="43"/>
      <c r="J117" s="141">
        <v>0</v>
      </c>
      <c r="K117" s="43"/>
      <c r="L117" s="212"/>
      <c r="M117" s="213"/>
      <c r="N117" s="214" t="s">
        <v>42</v>
      </c>
      <c r="O117" s="213"/>
      <c r="P117" s="213"/>
      <c r="Q117" s="213"/>
      <c r="R117" s="213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3"/>
      <c r="AG117" s="213"/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6" t="s">
        <v>147</v>
      </c>
      <c r="AZ117" s="213"/>
      <c r="BA117" s="213"/>
      <c r="BB117" s="213"/>
      <c r="BC117" s="213"/>
      <c r="BD117" s="213"/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216" t="s">
        <v>85</v>
      </c>
      <c r="BK117" s="213"/>
      <c r="BL117" s="213"/>
      <c r="BM117" s="213"/>
    </row>
    <row r="118" spans="1:65" s="2" customFormat="1" ht="18" customHeight="1">
      <c r="A118" s="41"/>
      <c r="B118" s="42"/>
      <c r="C118" s="43"/>
      <c r="D118" s="147" t="s">
        <v>150</v>
      </c>
      <c r="E118" s="140"/>
      <c r="F118" s="140"/>
      <c r="G118" s="43"/>
      <c r="H118" s="43"/>
      <c r="I118" s="43"/>
      <c r="J118" s="141">
        <v>0</v>
      </c>
      <c r="K118" s="43"/>
      <c r="L118" s="212"/>
      <c r="M118" s="213"/>
      <c r="N118" s="214" t="s">
        <v>42</v>
      </c>
      <c r="O118" s="213"/>
      <c r="P118" s="213"/>
      <c r="Q118" s="213"/>
      <c r="R118" s="213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6" t="s">
        <v>147</v>
      </c>
      <c r="AZ118" s="213"/>
      <c r="BA118" s="213"/>
      <c r="BB118" s="213"/>
      <c r="BC118" s="213"/>
      <c r="BD118" s="213"/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216" t="s">
        <v>85</v>
      </c>
      <c r="BK118" s="213"/>
      <c r="BL118" s="213"/>
      <c r="BM118" s="213"/>
    </row>
    <row r="119" spans="1:65" s="2" customFormat="1" ht="18" customHeight="1">
      <c r="A119" s="41"/>
      <c r="B119" s="42"/>
      <c r="C119" s="43"/>
      <c r="D119" s="147" t="s">
        <v>151</v>
      </c>
      <c r="E119" s="140"/>
      <c r="F119" s="140"/>
      <c r="G119" s="43"/>
      <c r="H119" s="43"/>
      <c r="I119" s="43"/>
      <c r="J119" s="141">
        <v>0</v>
      </c>
      <c r="K119" s="43"/>
      <c r="L119" s="212"/>
      <c r="M119" s="213"/>
      <c r="N119" s="214" t="s">
        <v>42</v>
      </c>
      <c r="O119" s="213"/>
      <c r="P119" s="213"/>
      <c r="Q119" s="213"/>
      <c r="R119" s="213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3"/>
      <c r="AG119" s="213"/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6" t="s">
        <v>147</v>
      </c>
      <c r="AZ119" s="213"/>
      <c r="BA119" s="213"/>
      <c r="BB119" s="213"/>
      <c r="BC119" s="213"/>
      <c r="BD119" s="213"/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216" t="s">
        <v>85</v>
      </c>
      <c r="BK119" s="213"/>
      <c r="BL119" s="213"/>
      <c r="BM119" s="213"/>
    </row>
    <row r="120" spans="1:65" s="2" customFormat="1" ht="18" customHeight="1">
      <c r="A120" s="41"/>
      <c r="B120" s="42"/>
      <c r="C120" s="43"/>
      <c r="D120" s="140" t="s">
        <v>152</v>
      </c>
      <c r="E120" s="43"/>
      <c r="F120" s="43"/>
      <c r="G120" s="43"/>
      <c r="H120" s="43"/>
      <c r="I120" s="43"/>
      <c r="J120" s="141">
        <f>ROUND(J30*T120,2)</f>
        <v>0</v>
      </c>
      <c r="K120" s="43"/>
      <c r="L120" s="212"/>
      <c r="M120" s="213"/>
      <c r="N120" s="214" t="s">
        <v>43</v>
      </c>
      <c r="O120" s="213"/>
      <c r="P120" s="213"/>
      <c r="Q120" s="213"/>
      <c r="R120" s="213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3"/>
      <c r="AG120" s="213"/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6" t="s">
        <v>153</v>
      </c>
      <c r="AZ120" s="213"/>
      <c r="BA120" s="213"/>
      <c r="BB120" s="213"/>
      <c r="BC120" s="213"/>
      <c r="BD120" s="213"/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216" t="s">
        <v>87</v>
      </c>
      <c r="BK120" s="213"/>
      <c r="BL120" s="213"/>
      <c r="BM120" s="213"/>
    </row>
    <row r="121" spans="1:31" s="2" customFormat="1" ht="12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29.25" customHeight="1">
      <c r="A122" s="41"/>
      <c r="B122" s="42"/>
      <c r="C122" s="151" t="s">
        <v>120</v>
      </c>
      <c r="D122" s="152"/>
      <c r="E122" s="152"/>
      <c r="F122" s="152"/>
      <c r="G122" s="152"/>
      <c r="H122" s="152"/>
      <c r="I122" s="152"/>
      <c r="J122" s="153">
        <f>ROUND(J96+J114,2)</f>
        <v>0</v>
      </c>
      <c r="K122" s="152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7" spans="1:31" s="2" customFormat="1" ht="6.95" customHeight="1">
      <c r="A127" s="41"/>
      <c r="B127" s="71"/>
      <c r="C127" s="72"/>
      <c r="D127" s="72"/>
      <c r="E127" s="72"/>
      <c r="F127" s="72"/>
      <c r="G127" s="72"/>
      <c r="H127" s="72"/>
      <c r="I127" s="72"/>
      <c r="J127" s="72"/>
      <c r="K127" s="72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24.95" customHeight="1">
      <c r="A128" s="41"/>
      <c r="B128" s="42"/>
      <c r="C128" s="24" t="s">
        <v>154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6.95" customHeight="1">
      <c r="A129" s="41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2" customHeight="1">
      <c r="A130" s="41"/>
      <c r="B130" s="42"/>
      <c r="C130" s="33" t="s">
        <v>16</v>
      </c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6.5" customHeight="1">
      <c r="A131" s="41"/>
      <c r="B131" s="42"/>
      <c r="C131" s="43"/>
      <c r="D131" s="43"/>
      <c r="E131" s="194" t="str">
        <f>E7</f>
        <v xml:space="preserve">ZS 5.kvetna - šatny  SO 01 Etapa 2023</v>
      </c>
      <c r="F131" s="33"/>
      <c r="G131" s="33"/>
      <c r="H131" s="3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2" customHeight="1">
      <c r="A132" s="41"/>
      <c r="B132" s="42"/>
      <c r="C132" s="33" t="s">
        <v>122</v>
      </c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6.5" customHeight="1">
      <c r="A133" s="41"/>
      <c r="B133" s="42"/>
      <c r="C133" s="43"/>
      <c r="D133" s="43"/>
      <c r="E133" s="79" t="str">
        <f>E9</f>
        <v>D.1.1_E22 - Architektonic...</v>
      </c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6.95" customHeight="1">
      <c r="A134" s="41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2" customHeight="1">
      <c r="A135" s="41"/>
      <c r="B135" s="42"/>
      <c r="C135" s="33" t="s">
        <v>20</v>
      </c>
      <c r="D135" s="43"/>
      <c r="E135" s="43"/>
      <c r="F135" s="28" t="str">
        <f>F12</f>
        <v xml:space="preserve"> </v>
      </c>
      <c r="G135" s="43"/>
      <c r="H135" s="43"/>
      <c r="I135" s="33" t="s">
        <v>22</v>
      </c>
      <c r="J135" s="82" t="str">
        <f>IF(J12="","",J12)</f>
        <v>17.3.2023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6.95" customHeight="1">
      <c r="A136" s="41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5.15" customHeight="1">
      <c r="A137" s="41"/>
      <c r="B137" s="42"/>
      <c r="C137" s="33" t="s">
        <v>24</v>
      </c>
      <c r="D137" s="43"/>
      <c r="E137" s="43"/>
      <c r="F137" s="28" t="str">
        <f>E15</f>
        <v>STATUTÁRNÍ MĚSTO LIBEREC</v>
      </c>
      <c r="G137" s="43"/>
      <c r="H137" s="43"/>
      <c r="I137" s="33" t="s">
        <v>31</v>
      </c>
      <c r="J137" s="37" t="str">
        <f>E21</f>
        <v xml:space="preserve"> </v>
      </c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2" customFormat="1" ht="15.15" customHeight="1">
      <c r="A138" s="41"/>
      <c r="B138" s="42"/>
      <c r="C138" s="33" t="s">
        <v>29</v>
      </c>
      <c r="D138" s="43"/>
      <c r="E138" s="43"/>
      <c r="F138" s="28" t="str">
        <f>IF(E18="","",E18)</f>
        <v>Vyplň údaj</v>
      </c>
      <c r="G138" s="43"/>
      <c r="H138" s="43"/>
      <c r="I138" s="33" t="s">
        <v>33</v>
      </c>
      <c r="J138" s="37" t="str">
        <f>E24</f>
        <v xml:space="preserve"> </v>
      </c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10.3" customHeight="1">
      <c r="A139" s="41"/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11" customFormat="1" ht="29.25" customHeight="1">
      <c r="A140" s="218"/>
      <c r="B140" s="219"/>
      <c r="C140" s="220" t="s">
        <v>155</v>
      </c>
      <c r="D140" s="221" t="s">
        <v>62</v>
      </c>
      <c r="E140" s="221" t="s">
        <v>58</v>
      </c>
      <c r="F140" s="221" t="s">
        <v>59</v>
      </c>
      <c r="G140" s="221" t="s">
        <v>156</v>
      </c>
      <c r="H140" s="221" t="s">
        <v>157</v>
      </c>
      <c r="I140" s="221" t="s">
        <v>158</v>
      </c>
      <c r="J140" s="221" t="s">
        <v>127</v>
      </c>
      <c r="K140" s="222" t="s">
        <v>159</v>
      </c>
      <c r="L140" s="223"/>
      <c r="M140" s="103" t="s">
        <v>1</v>
      </c>
      <c r="N140" s="104" t="s">
        <v>41</v>
      </c>
      <c r="O140" s="104" t="s">
        <v>160</v>
      </c>
      <c r="P140" s="104" t="s">
        <v>161</v>
      </c>
      <c r="Q140" s="104" t="s">
        <v>162</v>
      </c>
      <c r="R140" s="104" t="s">
        <v>163</v>
      </c>
      <c r="S140" s="104" t="s">
        <v>164</v>
      </c>
      <c r="T140" s="105" t="s">
        <v>165</v>
      </c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</row>
    <row r="141" spans="1:63" s="2" customFormat="1" ht="22.8" customHeight="1">
      <c r="A141" s="41"/>
      <c r="B141" s="42"/>
      <c r="C141" s="110" t="s">
        <v>166</v>
      </c>
      <c r="D141" s="43"/>
      <c r="E141" s="43"/>
      <c r="F141" s="43"/>
      <c r="G141" s="43"/>
      <c r="H141" s="43"/>
      <c r="I141" s="43"/>
      <c r="J141" s="224">
        <f>BK141</f>
        <v>0</v>
      </c>
      <c r="K141" s="43"/>
      <c r="L141" s="44"/>
      <c r="M141" s="106"/>
      <c r="N141" s="225"/>
      <c r="O141" s="107"/>
      <c r="P141" s="226">
        <f>P142+P328</f>
        <v>0</v>
      </c>
      <c r="Q141" s="107"/>
      <c r="R141" s="226">
        <f>R142+R328</f>
        <v>3.5104257733689</v>
      </c>
      <c r="S141" s="107"/>
      <c r="T141" s="227">
        <f>T142+T328</f>
        <v>20.675324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8" t="s">
        <v>76</v>
      </c>
      <c r="AU141" s="18" t="s">
        <v>129</v>
      </c>
      <c r="BK141" s="228">
        <f>BK142+BK328</f>
        <v>0</v>
      </c>
    </row>
    <row r="142" spans="1:63" s="12" customFormat="1" ht="25.9" customHeight="1">
      <c r="A142" s="12"/>
      <c r="B142" s="229"/>
      <c r="C142" s="230"/>
      <c r="D142" s="231" t="s">
        <v>76</v>
      </c>
      <c r="E142" s="232" t="s">
        <v>167</v>
      </c>
      <c r="F142" s="232" t="s">
        <v>168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P143+P160+P227+P320+P326</f>
        <v>0</v>
      </c>
      <c r="Q142" s="237"/>
      <c r="R142" s="238">
        <f>R143+R160+R227+R320+R326</f>
        <v>3.5104257733689</v>
      </c>
      <c r="S142" s="237"/>
      <c r="T142" s="239">
        <f>T143+T160+T227+T320+T326</f>
        <v>20.675324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85</v>
      </c>
      <c r="AT142" s="241" t="s">
        <v>76</v>
      </c>
      <c r="AU142" s="241" t="s">
        <v>77</v>
      </c>
      <c r="AY142" s="240" t="s">
        <v>169</v>
      </c>
      <c r="BK142" s="242">
        <f>BK143+BK160+BK227+BK320+BK326</f>
        <v>0</v>
      </c>
    </row>
    <row r="143" spans="1:63" s="12" customFormat="1" ht="22.8" customHeight="1">
      <c r="A143" s="12"/>
      <c r="B143" s="229"/>
      <c r="C143" s="230"/>
      <c r="D143" s="231" t="s">
        <v>76</v>
      </c>
      <c r="E143" s="243" t="s">
        <v>170</v>
      </c>
      <c r="F143" s="243" t="s">
        <v>171</v>
      </c>
      <c r="G143" s="230"/>
      <c r="H143" s="230"/>
      <c r="I143" s="233"/>
      <c r="J143" s="244">
        <f>BK143</f>
        <v>0</v>
      </c>
      <c r="K143" s="230"/>
      <c r="L143" s="235"/>
      <c r="M143" s="236"/>
      <c r="N143" s="237"/>
      <c r="O143" s="237"/>
      <c r="P143" s="238">
        <f>SUM(P144:P159)</f>
        <v>0</v>
      </c>
      <c r="Q143" s="237"/>
      <c r="R143" s="238">
        <f>SUM(R144:R159)</f>
        <v>2.7700432</v>
      </c>
      <c r="S143" s="237"/>
      <c r="T143" s="239">
        <f>SUM(T144:T159)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40" t="s">
        <v>85</v>
      </c>
      <c r="AT143" s="241" t="s">
        <v>76</v>
      </c>
      <c r="AU143" s="241" t="s">
        <v>85</v>
      </c>
      <c r="AY143" s="240" t="s">
        <v>169</v>
      </c>
      <c r="BK143" s="242">
        <f>SUM(BK144:BK159)</f>
        <v>0</v>
      </c>
    </row>
    <row r="144" spans="1:65" s="2" customFormat="1" ht="37.8" customHeight="1">
      <c r="A144" s="41"/>
      <c r="B144" s="42"/>
      <c r="C144" s="245" t="s">
        <v>85</v>
      </c>
      <c r="D144" s="245" t="s">
        <v>172</v>
      </c>
      <c r="E144" s="246" t="s">
        <v>173</v>
      </c>
      <c r="F144" s="247" t="s">
        <v>174</v>
      </c>
      <c r="G144" s="248" t="s">
        <v>175</v>
      </c>
      <c r="H144" s="249">
        <v>7</v>
      </c>
      <c r="I144" s="250"/>
      <c r="J144" s="251">
        <f>ROUND(I144*H144,2)</f>
        <v>0</v>
      </c>
      <c r="K144" s="247" t="s">
        <v>176</v>
      </c>
      <c r="L144" s="44"/>
      <c r="M144" s="252" t="s">
        <v>1</v>
      </c>
      <c r="N144" s="253" t="s">
        <v>42</v>
      </c>
      <c r="O144" s="94"/>
      <c r="P144" s="254">
        <f>O144*H144</f>
        <v>0</v>
      </c>
      <c r="Q144" s="254">
        <v>0.39564</v>
      </c>
      <c r="R144" s="254">
        <f>Q144*H144</f>
        <v>2.7694799999999997</v>
      </c>
      <c r="S144" s="254">
        <v>0</v>
      </c>
      <c r="T144" s="255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56" t="s">
        <v>177</v>
      </c>
      <c r="AT144" s="256" t="s">
        <v>172</v>
      </c>
      <c r="AU144" s="256" t="s">
        <v>87</v>
      </c>
      <c r="AY144" s="18" t="s">
        <v>169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8" t="s">
        <v>85</v>
      </c>
      <c r="BK144" s="146">
        <f>ROUND(I144*H144,2)</f>
        <v>0</v>
      </c>
      <c r="BL144" s="18" t="s">
        <v>177</v>
      </c>
      <c r="BM144" s="256" t="s">
        <v>87</v>
      </c>
    </row>
    <row r="145" spans="1:51" s="13" customFormat="1" ht="12">
      <c r="A145" s="13"/>
      <c r="B145" s="257"/>
      <c r="C145" s="258"/>
      <c r="D145" s="259" t="s">
        <v>178</v>
      </c>
      <c r="E145" s="260" t="s">
        <v>1</v>
      </c>
      <c r="F145" s="261" t="s">
        <v>179</v>
      </c>
      <c r="G145" s="258"/>
      <c r="H145" s="260" t="s">
        <v>1</v>
      </c>
      <c r="I145" s="262"/>
      <c r="J145" s="258"/>
      <c r="K145" s="258"/>
      <c r="L145" s="263"/>
      <c r="M145" s="264"/>
      <c r="N145" s="265"/>
      <c r="O145" s="265"/>
      <c r="P145" s="265"/>
      <c r="Q145" s="265"/>
      <c r="R145" s="265"/>
      <c r="S145" s="265"/>
      <c r="T145" s="26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7" t="s">
        <v>178</v>
      </c>
      <c r="AU145" s="267" t="s">
        <v>87</v>
      </c>
      <c r="AV145" s="13" t="s">
        <v>85</v>
      </c>
      <c r="AW145" s="13" t="s">
        <v>32</v>
      </c>
      <c r="AX145" s="13" t="s">
        <v>77</v>
      </c>
      <c r="AY145" s="267" t="s">
        <v>169</v>
      </c>
    </row>
    <row r="146" spans="1:51" s="14" customFormat="1" ht="12">
      <c r="A146" s="14"/>
      <c r="B146" s="268"/>
      <c r="C146" s="269"/>
      <c r="D146" s="259" t="s">
        <v>178</v>
      </c>
      <c r="E146" s="270" t="s">
        <v>1</v>
      </c>
      <c r="F146" s="271" t="s">
        <v>180</v>
      </c>
      <c r="G146" s="269"/>
      <c r="H146" s="272">
        <v>7</v>
      </c>
      <c r="I146" s="273"/>
      <c r="J146" s="269"/>
      <c r="K146" s="269"/>
      <c r="L146" s="274"/>
      <c r="M146" s="275"/>
      <c r="N146" s="276"/>
      <c r="O146" s="276"/>
      <c r="P146" s="276"/>
      <c r="Q146" s="276"/>
      <c r="R146" s="276"/>
      <c r="S146" s="276"/>
      <c r="T146" s="27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8" t="s">
        <v>178</v>
      </c>
      <c r="AU146" s="278" t="s">
        <v>87</v>
      </c>
      <c r="AV146" s="14" t="s">
        <v>87</v>
      </c>
      <c r="AW146" s="14" t="s">
        <v>32</v>
      </c>
      <c r="AX146" s="14" t="s">
        <v>77</v>
      </c>
      <c r="AY146" s="278" t="s">
        <v>169</v>
      </c>
    </row>
    <row r="147" spans="1:51" s="15" customFormat="1" ht="12">
      <c r="A147" s="15"/>
      <c r="B147" s="279"/>
      <c r="C147" s="280"/>
      <c r="D147" s="259" t="s">
        <v>178</v>
      </c>
      <c r="E147" s="281" t="s">
        <v>1</v>
      </c>
      <c r="F147" s="282" t="s">
        <v>181</v>
      </c>
      <c r="G147" s="280"/>
      <c r="H147" s="283">
        <v>7</v>
      </c>
      <c r="I147" s="284"/>
      <c r="J147" s="280"/>
      <c r="K147" s="280"/>
      <c r="L147" s="285"/>
      <c r="M147" s="286"/>
      <c r="N147" s="287"/>
      <c r="O147" s="287"/>
      <c r="P147" s="287"/>
      <c r="Q147" s="287"/>
      <c r="R147" s="287"/>
      <c r="S147" s="287"/>
      <c r="T147" s="288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89" t="s">
        <v>178</v>
      </c>
      <c r="AU147" s="289" t="s">
        <v>87</v>
      </c>
      <c r="AV147" s="15" t="s">
        <v>177</v>
      </c>
      <c r="AW147" s="15" t="s">
        <v>32</v>
      </c>
      <c r="AX147" s="15" t="s">
        <v>85</v>
      </c>
      <c r="AY147" s="289" t="s">
        <v>169</v>
      </c>
    </row>
    <row r="148" spans="1:65" s="2" customFormat="1" ht="62.7" customHeight="1">
      <c r="A148" s="41"/>
      <c r="B148" s="42"/>
      <c r="C148" s="245" t="s">
        <v>87</v>
      </c>
      <c r="D148" s="245" t="s">
        <v>172</v>
      </c>
      <c r="E148" s="246" t="s">
        <v>182</v>
      </c>
      <c r="F148" s="247" t="s">
        <v>183</v>
      </c>
      <c r="G148" s="248" t="s">
        <v>184</v>
      </c>
      <c r="H148" s="249">
        <v>183.582</v>
      </c>
      <c r="I148" s="250"/>
      <c r="J148" s="251">
        <f>ROUND(I148*H148,2)</f>
        <v>0</v>
      </c>
      <c r="K148" s="247" t="s">
        <v>1</v>
      </c>
      <c r="L148" s="44"/>
      <c r="M148" s="252" t="s">
        <v>1</v>
      </c>
      <c r="N148" s="253" t="s">
        <v>42</v>
      </c>
      <c r="O148" s="94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56" t="s">
        <v>177</v>
      </c>
      <c r="AT148" s="256" t="s">
        <v>172</v>
      </c>
      <c r="AU148" s="256" t="s">
        <v>87</v>
      </c>
      <c r="AY148" s="18" t="s">
        <v>169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8" t="s">
        <v>85</v>
      </c>
      <c r="BK148" s="146">
        <f>ROUND(I148*H148,2)</f>
        <v>0</v>
      </c>
      <c r="BL148" s="18" t="s">
        <v>177</v>
      </c>
      <c r="BM148" s="256" t="s">
        <v>177</v>
      </c>
    </row>
    <row r="149" spans="1:65" s="2" customFormat="1" ht="62.7" customHeight="1">
      <c r="A149" s="41"/>
      <c r="B149" s="42"/>
      <c r="C149" s="245" t="s">
        <v>170</v>
      </c>
      <c r="D149" s="245" t="s">
        <v>172</v>
      </c>
      <c r="E149" s="246" t="s">
        <v>185</v>
      </c>
      <c r="F149" s="247" t="s">
        <v>186</v>
      </c>
      <c r="G149" s="248" t="s">
        <v>184</v>
      </c>
      <c r="H149" s="249">
        <v>74.4</v>
      </c>
      <c r="I149" s="250"/>
      <c r="J149" s="251">
        <f>ROUND(I149*H149,2)</f>
        <v>0</v>
      </c>
      <c r="K149" s="247" t="s">
        <v>1</v>
      </c>
      <c r="L149" s="44"/>
      <c r="M149" s="252" t="s">
        <v>1</v>
      </c>
      <c r="N149" s="253" t="s">
        <v>42</v>
      </c>
      <c r="O149" s="94"/>
      <c r="P149" s="254">
        <f>O149*H149</f>
        <v>0</v>
      </c>
      <c r="Q149" s="254">
        <v>0</v>
      </c>
      <c r="R149" s="254">
        <f>Q149*H149</f>
        <v>0</v>
      </c>
      <c r="S149" s="254">
        <v>0</v>
      </c>
      <c r="T149" s="255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56" t="s">
        <v>177</v>
      </c>
      <c r="AT149" s="256" t="s">
        <v>172</v>
      </c>
      <c r="AU149" s="256" t="s">
        <v>87</v>
      </c>
      <c r="AY149" s="18" t="s">
        <v>169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8" t="s">
        <v>85</v>
      </c>
      <c r="BK149" s="146">
        <f>ROUND(I149*H149,2)</f>
        <v>0</v>
      </c>
      <c r="BL149" s="18" t="s">
        <v>177</v>
      </c>
      <c r="BM149" s="256" t="s">
        <v>187</v>
      </c>
    </row>
    <row r="150" spans="1:65" s="2" customFormat="1" ht="37.8" customHeight="1">
      <c r="A150" s="41"/>
      <c r="B150" s="42"/>
      <c r="C150" s="245" t="s">
        <v>177</v>
      </c>
      <c r="D150" s="245" t="s">
        <v>172</v>
      </c>
      <c r="E150" s="246" t="s">
        <v>188</v>
      </c>
      <c r="F150" s="247" t="s">
        <v>189</v>
      </c>
      <c r="G150" s="248" t="s">
        <v>184</v>
      </c>
      <c r="H150" s="249">
        <v>1.65</v>
      </c>
      <c r="I150" s="250"/>
      <c r="J150" s="251">
        <f>ROUND(I150*H150,2)</f>
        <v>0</v>
      </c>
      <c r="K150" s="247" t="s">
        <v>1</v>
      </c>
      <c r="L150" s="44"/>
      <c r="M150" s="252" t="s">
        <v>1</v>
      </c>
      <c r="N150" s="253" t="s">
        <v>42</v>
      </c>
      <c r="O150" s="94"/>
      <c r="P150" s="254">
        <f>O150*H150</f>
        <v>0</v>
      </c>
      <c r="Q150" s="254">
        <v>0</v>
      </c>
      <c r="R150" s="254">
        <f>Q150*H150</f>
        <v>0</v>
      </c>
      <c r="S150" s="254">
        <v>0</v>
      </c>
      <c r="T150" s="255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56" t="s">
        <v>177</v>
      </c>
      <c r="AT150" s="256" t="s">
        <v>172</v>
      </c>
      <c r="AU150" s="256" t="s">
        <v>87</v>
      </c>
      <c r="AY150" s="18" t="s">
        <v>169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8" t="s">
        <v>85</v>
      </c>
      <c r="BK150" s="146">
        <f>ROUND(I150*H150,2)</f>
        <v>0</v>
      </c>
      <c r="BL150" s="18" t="s">
        <v>177</v>
      </c>
      <c r="BM150" s="256" t="s">
        <v>190</v>
      </c>
    </row>
    <row r="151" spans="1:51" s="13" customFormat="1" ht="12">
      <c r="A151" s="13"/>
      <c r="B151" s="257"/>
      <c r="C151" s="258"/>
      <c r="D151" s="259" t="s">
        <v>178</v>
      </c>
      <c r="E151" s="260" t="s">
        <v>1</v>
      </c>
      <c r="F151" s="261" t="s">
        <v>191</v>
      </c>
      <c r="G151" s="258"/>
      <c r="H151" s="260" t="s">
        <v>1</v>
      </c>
      <c r="I151" s="262"/>
      <c r="J151" s="258"/>
      <c r="K151" s="258"/>
      <c r="L151" s="263"/>
      <c r="M151" s="264"/>
      <c r="N151" s="265"/>
      <c r="O151" s="265"/>
      <c r="P151" s="265"/>
      <c r="Q151" s="265"/>
      <c r="R151" s="265"/>
      <c r="S151" s="265"/>
      <c r="T151" s="26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7" t="s">
        <v>178</v>
      </c>
      <c r="AU151" s="267" t="s">
        <v>87</v>
      </c>
      <c r="AV151" s="13" t="s">
        <v>85</v>
      </c>
      <c r="AW151" s="13" t="s">
        <v>32</v>
      </c>
      <c r="AX151" s="13" t="s">
        <v>77</v>
      </c>
      <c r="AY151" s="267" t="s">
        <v>169</v>
      </c>
    </row>
    <row r="152" spans="1:51" s="14" customFormat="1" ht="12">
      <c r="A152" s="14"/>
      <c r="B152" s="268"/>
      <c r="C152" s="269"/>
      <c r="D152" s="259" t="s">
        <v>178</v>
      </c>
      <c r="E152" s="270" t="s">
        <v>1</v>
      </c>
      <c r="F152" s="271" t="s">
        <v>192</v>
      </c>
      <c r="G152" s="269"/>
      <c r="H152" s="272">
        <v>1.65</v>
      </c>
      <c r="I152" s="273"/>
      <c r="J152" s="269"/>
      <c r="K152" s="269"/>
      <c r="L152" s="274"/>
      <c r="M152" s="275"/>
      <c r="N152" s="276"/>
      <c r="O152" s="276"/>
      <c r="P152" s="276"/>
      <c r="Q152" s="276"/>
      <c r="R152" s="276"/>
      <c r="S152" s="276"/>
      <c r="T152" s="27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8" t="s">
        <v>178</v>
      </c>
      <c r="AU152" s="278" t="s">
        <v>87</v>
      </c>
      <c r="AV152" s="14" t="s">
        <v>87</v>
      </c>
      <c r="AW152" s="14" t="s">
        <v>32</v>
      </c>
      <c r="AX152" s="14" t="s">
        <v>77</v>
      </c>
      <c r="AY152" s="278" t="s">
        <v>169</v>
      </c>
    </row>
    <row r="153" spans="1:51" s="15" customFormat="1" ht="12">
      <c r="A153" s="15"/>
      <c r="B153" s="279"/>
      <c r="C153" s="280"/>
      <c r="D153" s="259" t="s">
        <v>178</v>
      </c>
      <c r="E153" s="281" t="s">
        <v>1</v>
      </c>
      <c r="F153" s="282" t="s">
        <v>181</v>
      </c>
      <c r="G153" s="280"/>
      <c r="H153" s="283">
        <v>1.65</v>
      </c>
      <c r="I153" s="284"/>
      <c r="J153" s="280"/>
      <c r="K153" s="280"/>
      <c r="L153" s="285"/>
      <c r="M153" s="286"/>
      <c r="N153" s="287"/>
      <c r="O153" s="287"/>
      <c r="P153" s="287"/>
      <c r="Q153" s="287"/>
      <c r="R153" s="287"/>
      <c r="S153" s="287"/>
      <c r="T153" s="288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89" t="s">
        <v>178</v>
      </c>
      <c r="AU153" s="289" t="s">
        <v>87</v>
      </c>
      <c r="AV153" s="15" t="s">
        <v>177</v>
      </c>
      <c r="AW153" s="15" t="s">
        <v>32</v>
      </c>
      <c r="AX153" s="15" t="s">
        <v>85</v>
      </c>
      <c r="AY153" s="289" t="s">
        <v>169</v>
      </c>
    </row>
    <row r="154" spans="1:65" s="2" customFormat="1" ht="24.15" customHeight="1">
      <c r="A154" s="41"/>
      <c r="B154" s="42"/>
      <c r="C154" s="245" t="s">
        <v>187</v>
      </c>
      <c r="D154" s="245" t="s">
        <v>172</v>
      </c>
      <c r="E154" s="246" t="s">
        <v>193</v>
      </c>
      <c r="F154" s="247" t="s">
        <v>194</v>
      </c>
      <c r="G154" s="248" t="s">
        <v>195</v>
      </c>
      <c r="H154" s="249">
        <v>4.4</v>
      </c>
      <c r="I154" s="250"/>
      <c r="J154" s="251">
        <f>ROUND(I154*H154,2)</f>
        <v>0</v>
      </c>
      <c r="K154" s="247" t="s">
        <v>176</v>
      </c>
      <c r="L154" s="44"/>
      <c r="M154" s="252" t="s">
        <v>1</v>
      </c>
      <c r="N154" s="253" t="s">
        <v>42</v>
      </c>
      <c r="O154" s="94"/>
      <c r="P154" s="254">
        <f>O154*H154</f>
        <v>0</v>
      </c>
      <c r="Q154" s="254">
        <v>0.000128</v>
      </c>
      <c r="R154" s="254">
        <f>Q154*H154</f>
        <v>0.0005632</v>
      </c>
      <c r="S154" s="254">
        <v>0</v>
      </c>
      <c r="T154" s="255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56" t="s">
        <v>177</v>
      </c>
      <c r="AT154" s="256" t="s">
        <v>172</v>
      </c>
      <c r="AU154" s="256" t="s">
        <v>87</v>
      </c>
      <c r="AY154" s="18" t="s">
        <v>169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8" t="s">
        <v>85</v>
      </c>
      <c r="BK154" s="146">
        <f>ROUND(I154*H154,2)</f>
        <v>0</v>
      </c>
      <c r="BL154" s="18" t="s">
        <v>177</v>
      </c>
      <c r="BM154" s="256" t="s">
        <v>196</v>
      </c>
    </row>
    <row r="155" spans="1:51" s="14" customFormat="1" ht="12">
      <c r="A155" s="14"/>
      <c r="B155" s="268"/>
      <c r="C155" s="269"/>
      <c r="D155" s="259" t="s">
        <v>178</v>
      </c>
      <c r="E155" s="270" t="s">
        <v>1</v>
      </c>
      <c r="F155" s="271" t="s">
        <v>197</v>
      </c>
      <c r="G155" s="269"/>
      <c r="H155" s="272">
        <v>4.4</v>
      </c>
      <c r="I155" s="273"/>
      <c r="J155" s="269"/>
      <c r="K155" s="269"/>
      <c r="L155" s="274"/>
      <c r="M155" s="275"/>
      <c r="N155" s="276"/>
      <c r="O155" s="276"/>
      <c r="P155" s="276"/>
      <c r="Q155" s="276"/>
      <c r="R155" s="276"/>
      <c r="S155" s="276"/>
      <c r="T155" s="27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8" t="s">
        <v>178</v>
      </c>
      <c r="AU155" s="278" t="s">
        <v>87</v>
      </c>
      <c r="AV155" s="14" t="s">
        <v>87</v>
      </c>
      <c r="AW155" s="14" t="s">
        <v>32</v>
      </c>
      <c r="AX155" s="14" t="s">
        <v>77</v>
      </c>
      <c r="AY155" s="278" t="s">
        <v>169</v>
      </c>
    </row>
    <row r="156" spans="1:51" s="15" customFormat="1" ht="12">
      <c r="A156" s="15"/>
      <c r="B156" s="279"/>
      <c r="C156" s="280"/>
      <c r="D156" s="259" t="s">
        <v>178</v>
      </c>
      <c r="E156" s="281" t="s">
        <v>1</v>
      </c>
      <c r="F156" s="282" t="s">
        <v>181</v>
      </c>
      <c r="G156" s="280"/>
      <c r="H156" s="283">
        <v>4.4</v>
      </c>
      <c r="I156" s="284"/>
      <c r="J156" s="280"/>
      <c r="K156" s="280"/>
      <c r="L156" s="285"/>
      <c r="M156" s="286"/>
      <c r="N156" s="287"/>
      <c r="O156" s="287"/>
      <c r="P156" s="287"/>
      <c r="Q156" s="287"/>
      <c r="R156" s="287"/>
      <c r="S156" s="287"/>
      <c r="T156" s="288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89" t="s">
        <v>178</v>
      </c>
      <c r="AU156" s="289" t="s">
        <v>87</v>
      </c>
      <c r="AV156" s="15" t="s">
        <v>177</v>
      </c>
      <c r="AW156" s="15" t="s">
        <v>32</v>
      </c>
      <c r="AX156" s="15" t="s">
        <v>85</v>
      </c>
      <c r="AY156" s="289" t="s">
        <v>169</v>
      </c>
    </row>
    <row r="157" spans="1:65" s="2" customFormat="1" ht="16.5" customHeight="1">
      <c r="A157" s="41"/>
      <c r="B157" s="42"/>
      <c r="C157" s="245" t="s">
        <v>180</v>
      </c>
      <c r="D157" s="245" t="s">
        <v>172</v>
      </c>
      <c r="E157" s="246" t="s">
        <v>198</v>
      </c>
      <c r="F157" s="247" t="s">
        <v>199</v>
      </c>
      <c r="G157" s="248" t="s">
        <v>195</v>
      </c>
      <c r="H157" s="249">
        <v>0.8</v>
      </c>
      <c r="I157" s="250"/>
      <c r="J157" s="251">
        <f>ROUND(I157*H157,2)</f>
        <v>0</v>
      </c>
      <c r="K157" s="247" t="s">
        <v>1</v>
      </c>
      <c r="L157" s="44"/>
      <c r="M157" s="252" t="s">
        <v>1</v>
      </c>
      <c r="N157" s="253" t="s">
        <v>42</v>
      </c>
      <c r="O157" s="94"/>
      <c r="P157" s="254">
        <f>O157*H157</f>
        <v>0</v>
      </c>
      <c r="Q157" s="254">
        <v>0</v>
      </c>
      <c r="R157" s="254">
        <f>Q157*H157</f>
        <v>0</v>
      </c>
      <c r="S157" s="254">
        <v>0</v>
      </c>
      <c r="T157" s="255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56" t="s">
        <v>177</v>
      </c>
      <c r="AT157" s="256" t="s">
        <v>172</v>
      </c>
      <c r="AU157" s="256" t="s">
        <v>87</v>
      </c>
      <c r="AY157" s="18" t="s">
        <v>169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8" t="s">
        <v>85</v>
      </c>
      <c r="BK157" s="146">
        <f>ROUND(I157*H157,2)</f>
        <v>0</v>
      </c>
      <c r="BL157" s="18" t="s">
        <v>177</v>
      </c>
      <c r="BM157" s="256" t="s">
        <v>200</v>
      </c>
    </row>
    <row r="158" spans="1:51" s="14" customFormat="1" ht="12">
      <c r="A158" s="14"/>
      <c r="B158" s="268"/>
      <c r="C158" s="269"/>
      <c r="D158" s="259" t="s">
        <v>178</v>
      </c>
      <c r="E158" s="270" t="s">
        <v>1</v>
      </c>
      <c r="F158" s="271" t="s">
        <v>201</v>
      </c>
      <c r="G158" s="269"/>
      <c r="H158" s="272">
        <v>0.8</v>
      </c>
      <c r="I158" s="273"/>
      <c r="J158" s="269"/>
      <c r="K158" s="269"/>
      <c r="L158" s="274"/>
      <c r="M158" s="275"/>
      <c r="N158" s="276"/>
      <c r="O158" s="276"/>
      <c r="P158" s="276"/>
      <c r="Q158" s="276"/>
      <c r="R158" s="276"/>
      <c r="S158" s="276"/>
      <c r="T158" s="27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8" t="s">
        <v>178</v>
      </c>
      <c r="AU158" s="278" t="s">
        <v>87</v>
      </c>
      <c r="AV158" s="14" t="s">
        <v>87</v>
      </c>
      <c r="AW158" s="14" t="s">
        <v>32</v>
      </c>
      <c r="AX158" s="14" t="s">
        <v>77</v>
      </c>
      <c r="AY158" s="278" t="s">
        <v>169</v>
      </c>
    </row>
    <row r="159" spans="1:51" s="15" customFormat="1" ht="12">
      <c r="A159" s="15"/>
      <c r="B159" s="279"/>
      <c r="C159" s="280"/>
      <c r="D159" s="259" t="s">
        <v>178</v>
      </c>
      <c r="E159" s="281" t="s">
        <v>1</v>
      </c>
      <c r="F159" s="282" t="s">
        <v>181</v>
      </c>
      <c r="G159" s="280"/>
      <c r="H159" s="283">
        <v>0.8</v>
      </c>
      <c r="I159" s="284"/>
      <c r="J159" s="280"/>
      <c r="K159" s="280"/>
      <c r="L159" s="285"/>
      <c r="M159" s="286"/>
      <c r="N159" s="287"/>
      <c r="O159" s="287"/>
      <c r="P159" s="287"/>
      <c r="Q159" s="287"/>
      <c r="R159" s="287"/>
      <c r="S159" s="287"/>
      <c r="T159" s="288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89" t="s">
        <v>178</v>
      </c>
      <c r="AU159" s="289" t="s">
        <v>87</v>
      </c>
      <c r="AV159" s="15" t="s">
        <v>177</v>
      </c>
      <c r="AW159" s="15" t="s">
        <v>32</v>
      </c>
      <c r="AX159" s="15" t="s">
        <v>85</v>
      </c>
      <c r="AY159" s="289" t="s">
        <v>169</v>
      </c>
    </row>
    <row r="160" spans="1:63" s="12" customFormat="1" ht="22.8" customHeight="1">
      <c r="A160" s="12"/>
      <c r="B160" s="229"/>
      <c r="C160" s="230"/>
      <c r="D160" s="231" t="s">
        <v>76</v>
      </c>
      <c r="E160" s="243" t="s">
        <v>187</v>
      </c>
      <c r="F160" s="243" t="s">
        <v>202</v>
      </c>
      <c r="G160" s="230"/>
      <c r="H160" s="230"/>
      <c r="I160" s="233"/>
      <c r="J160" s="244">
        <f>BK160</f>
        <v>0</v>
      </c>
      <c r="K160" s="230"/>
      <c r="L160" s="235"/>
      <c r="M160" s="236"/>
      <c r="N160" s="237"/>
      <c r="O160" s="237"/>
      <c r="P160" s="238">
        <f>SUM(P161:P226)</f>
        <v>0</v>
      </c>
      <c r="Q160" s="237"/>
      <c r="R160" s="238">
        <f>SUM(R161:R226)</f>
        <v>0.7295758708189001</v>
      </c>
      <c r="S160" s="237"/>
      <c r="T160" s="239">
        <f>SUM(T161:T226)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40" t="s">
        <v>85</v>
      </c>
      <c r="AT160" s="241" t="s">
        <v>76</v>
      </c>
      <c r="AU160" s="241" t="s">
        <v>85</v>
      </c>
      <c r="AY160" s="240" t="s">
        <v>169</v>
      </c>
      <c r="BK160" s="242">
        <f>SUM(BK161:BK226)</f>
        <v>0</v>
      </c>
    </row>
    <row r="161" spans="1:65" s="2" customFormat="1" ht="24.15" customHeight="1">
      <c r="A161" s="41"/>
      <c r="B161" s="42"/>
      <c r="C161" s="245" t="s">
        <v>190</v>
      </c>
      <c r="D161" s="245" t="s">
        <v>172</v>
      </c>
      <c r="E161" s="246" t="s">
        <v>203</v>
      </c>
      <c r="F161" s="247" t="s">
        <v>204</v>
      </c>
      <c r="G161" s="248" t="s">
        <v>184</v>
      </c>
      <c r="H161" s="249">
        <v>2</v>
      </c>
      <c r="I161" s="250"/>
      <c r="J161" s="251">
        <f>ROUND(I161*H161,2)</f>
        <v>0</v>
      </c>
      <c r="K161" s="247" t="s">
        <v>176</v>
      </c>
      <c r="L161" s="44"/>
      <c r="M161" s="252" t="s">
        <v>1</v>
      </c>
      <c r="N161" s="253" t="s">
        <v>42</v>
      </c>
      <c r="O161" s="94"/>
      <c r="P161" s="254">
        <f>O161*H161</f>
        <v>0</v>
      </c>
      <c r="Q161" s="254">
        <v>0.056</v>
      </c>
      <c r="R161" s="254">
        <f>Q161*H161</f>
        <v>0.112</v>
      </c>
      <c r="S161" s="254">
        <v>0</v>
      </c>
      <c r="T161" s="255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56" t="s">
        <v>177</v>
      </c>
      <c r="AT161" s="256" t="s">
        <v>172</v>
      </c>
      <c r="AU161" s="256" t="s">
        <v>87</v>
      </c>
      <c r="AY161" s="18" t="s">
        <v>169</v>
      </c>
      <c r="BE161" s="146">
        <f>IF(N161="základní",J161,0)</f>
        <v>0</v>
      </c>
      <c r="BF161" s="146">
        <f>IF(N161="snížená",J161,0)</f>
        <v>0</v>
      </c>
      <c r="BG161" s="146">
        <f>IF(N161="zákl. přenesená",J161,0)</f>
        <v>0</v>
      </c>
      <c r="BH161" s="146">
        <f>IF(N161="sníž. přenesená",J161,0)</f>
        <v>0</v>
      </c>
      <c r="BI161" s="146">
        <f>IF(N161="nulová",J161,0)</f>
        <v>0</v>
      </c>
      <c r="BJ161" s="18" t="s">
        <v>85</v>
      </c>
      <c r="BK161" s="146">
        <f>ROUND(I161*H161,2)</f>
        <v>0</v>
      </c>
      <c r="BL161" s="18" t="s">
        <v>177</v>
      </c>
      <c r="BM161" s="256" t="s">
        <v>205</v>
      </c>
    </row>
    <row r="162" spans="1:65" s="2" customFormat="1" ht="33" customHeight="1">
      <c r="A162" s="41"/>
      <c r="B162" s="42"/>
      <c r="C162" s="245" t="s">
        <v>206</v>
      </c>
      <c r="D162" s="245" t="s">
        <v>172</v>
      </c>
      <c r="E162" s="246" t="s">
        <v>207</v>
      </c>
      <c r="F162" s="247" t="s">
        <v>208</v>
      </c>
      <c r="G162" s="248" t="s">
        <v>184</v>
      </c>
      <c r="H162" s="249">
        <v>183.582</v>
      </c>
      <c r="I162" s="250"/>
      <c r="J162" s="251">
        <f>ROUND(I162*H162,2)</f>
        <v>0</v>
      </c>
      <c r="K162" s="247" t="s">
        <v>1</v>
      </c>
      <c r="L162" s="44"/>
      <c r="M162" s="252" t="s">
        <v>1</v>
      </c>
      <c r="N162" s="253" t="s">
        <v>42</v>
      </c>
      <c r="O162" s="94"/>
      <c r="P162" s="254">
        <f>O162*H162</f>
        <v>0</v>
      </c>
      <c r="Q162" s="254">
        <v>0</v>
      </c>
      <c r="R162" s="254">
        <f>Q162*H162</f>
        <v>0</v>
      </c>
      <c r="S162" s="254">
        <v>0</v>
      </c>
      <c r="T162" s="255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56" t="s">
        <v>177</v>
      </c>
      <c r="AT162" s="256" t="s">
        <v>172</v>
      </c>
      <c r="AU162" s="256" t="s">
        <v>87</v>
      </c>
      <c r="AY162" s="18" t="s">
        <v>169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8" t="s">
        <v>85</v>
      </c>
      <c r="BK162" s="146">
        <f>ROUND(I162*H162,2)</f>
        <v>0</v>
      </c>
      <c r="BL162" s="18" t="s">
        <v>177</v>
      </c>
      <c r="BM162" s="256" t="s">
        <v>209</v>
      </c>
    </row>
    <row r="163" spans="1:65" s="2" customFormat="1" ht="16.5" customHeight="1">
      <c r="A163" s="41"/>
      <c r="B163" s="42"/>
      <c r="C163" s="245" t="s">
        <v>200</v>
      </c>
      <c r="D163" s="245" t="s">
        <v>172</v>
      </c>
      <c r="E163" s="246" t="s">
        <v>210</v>
      </c>
      <c r="F163" s="247" t="s">
        <v>211</v>
      </c>
      <c r="G163" s="248" t="s">
        <v>184</v>
      </c>
      <c r="H163" s="249">
        <v>117.994</v>
      </c>
      <c r="I163" s="250"/>
      <c r="J163" s="251">
        <f>ROUND(I163*H163,2)</f>
        <v>0</v>
      </c>
      <c r="K163" s="247" t="s">
        <v>1</v>
      </c>
      <c r="L163" s="44"/>
      <c r="M163" s="252" t="s">
        <v>1</v>
      </c>
      <c r="N163" s="253" t="s">
        <v>42</v>
      </c>
      <c r="O163" s="94"/>
      <c r="P163" s="254">
        <f>O163*H163</f>
        <v>0</v>
      </c>
      <c r="Q163" s="254">
        <v>0</v>
      </c>
      <c r="R163" s="254">
        <f>Q163*H163</f>
        <v>0</v>
      </c>
      <c r="S163" s="254">
        <v>0</v>
      </c>
      <c r="T163" s="255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56" t="s">
        <v>177</v>
      </c>
      <c r="AT163" s="256" t="s">
        <v>172</v>
      </c>
      <c r="AU163" s="256" t="s">
        <v>87</v>
      </c>
      <c r="AY163" s="18" t="s">
        <v>169</v>
      </c>
      <c r="BE163" s="146">
        <f>IF(N163="základní",J163,0)</f>
        <v>0</v>
      </c>
      <c r="BF163" s="146">
        <f>IF(N163="snížená",J163,0)</f>
        <v>0</v>
      </c>
      <c r="BG163" s="146">
        <f>IF(N163="zákl. přenesená",J163,0)</f>
        <v>0</v>
      </c>
      <c r="BH163" s="146">
        <f>IF(N163="sníž. přenesená",J163,0)</f>
        <v>0</v>
      </c>
      <c r="BI163" s="146">
        <f>IF(N163="nulová",J163,0)</f>
        <v>0</v>
      </c>
      <c r="BJ163" s="18" t="s">
        <v>85</v>
      </c>
      <c r="BK163" s="146">
        <f>ROUND(I163*H163,2)</f>
        <v>0</v>
      </c>
      <c r="BL163" s="18" t="s">
        <v>177</v>
      </c>
      <c r="BM163" s="256" t="s">
        <v>212</v>
      </c>
    </row>
    <row r="164" spans="1:65" s="2" customFormat="1" ht="16.5" customHeight="1">
      <c r="A164" s="41"/>
      <c r="B164" s="42"/>
      <c r="C164" s="245" t="s">
        <v>213</v>
      </c>
      <c r="D164" s="245" t="s">
        <v>172</v>
      </c>
      <c r="E164" s="246" t="s">
        <v>214</v>
      </c>
      <c r="F164" s="247" t="s">
        <v>215</v>
      </c>
      <c r="G164" s="248" t="s">
        <v>184</v>
      </c>
      <c r="H164" s="249">
        <v>65.588</v>
      </c>
      <c r="I164" s="250"/>
      <c r="J164" s="251">
        <f>ROUND(I164*H164,2)</f>
        <v>0</v>
      </c>
      <c r="K164" s="247" t="s">
        <v>1</v>
      </c>
      <c r="L164" s="44"/>
      <c r="M164" s="252" t="s">
        <v>1</v>
      </c>
      <c r="N164" s="253" t="s">
        <v>42</v>
      </c>
      <c r="O164" s="94"/>
      <c r="P164" s="254">
        <f>O164*H164</f>
        <v>0</v>
      </c>
      <c r="Q164" s="254">
        <v>0</v>
      </c>
      <c r="R164" s="254">
        <f>Q164*H164</f>
        <v>0</v>
      </c>
      <c r="S164" s="254">
        <v>0</v>
      </c>
      <c r="T164" s="25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56" t="s">
        <v>177</v>
      </c>
      <c r="AT164" s="256" t="s">
        <v>172</v>
      </c>
      <c r="AU164" s="256" t="s">
        <v>87</v>
      </c>
      <c r="AY164" s="18" t="s">
        <v>169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8" t="s">
        <v>85</v>
      </c>
      <c r="BK164" s="146">
        <f>ROUND(I164*H164,2)</f>
        <v>0</v>
      </c>
      <c r="BL164" s="18" t="s">
        <v>177</v>
      </c>
      <c r="BM164" s="256" t="s">
        <v>216</v>
      </c>
    </row>
    <row r="165" spans="1:65" s="2" customFormat="1" ht="16.5" customHeight="1">
      <c r="A165" s="41"/>
      <c r="B165" s="42"/>
      <c r="C165" s="245" t="s">
        <v>205</v>
      </c>
      <c r="D165" s="245" t="s">
        <v>172</v>
      </c>
      <c r="E165" s="246" t="s">
        <v>217</v>
      </c>
      <c r="F165" s="247" t="s">
        <v>218</v>
      </c>
      <c r="G165" s="248" t="s">
        <v>184</v>
      </c>
      <c r="H165" s="249">
        <v>74.4</v>
      </c>
      <c r="I165" s="250"/>
      <c r="J165" s="251">
        <f>ROUND(I165*H165,2)</f>
        <v>0</v>
      </c>
      <c r="K165" s="247" t="s">
        <v>1</v>
      </c>
      <c r="L165" s="44"/>
      <c r="M165" s="252" t="s">
        <v>1</v>
      </c>
      <c r="N165" s="253" t="s">
        <v>42</v>
      </c>
      <c r="O165" s="94"/>
      <c r="P165" s="254">
        <f>O165*H165</f>
        <v>0</v>
      </c>
      <c r="Q165" s="254">
        <v>0</v>
      </c>
      <c r="R165" s="254">
        <f>Q165*H165</f>
        <v>0</v>
      </c>
      <c r="S165" s="254">
        <v>0</v>
      </c>
      <c r="T165" s="255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56" t="s">
        <v>177</v>
      </c>
      <c r="AT165" s="256" t="s">
        <v>172</v>
      </c>
      <c r="AU165" s="256" t="s">
        <v>87</v>
      </c>
      <c r="AY165" s="18" t="s">
        <v>169</v>
      </c>
      <c r="BE165" s="146">
        <f>IF(N165="základní",J165,0)</f>
        <v>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18" t="s">
        <v>85</v>
      </c>
      <c r="BK165" s="146">
        <f>ROUND(I165*H165,2)</f>
        <v>0</v>
      </c>
      <c r="BL165" s="18" t="s">
        <v>177</v>
      </c>
      <c r="BM165" s="256" t="s">
        <v>219</v>
      </c>
    </row>
    <row r="166" spans="1:65" s="2" customFormat="1" ht="24.15" customHeight="1">
      <c r="A166" s="41"/>
      <c r="B166" s="42"/>
      <c r="C166" s="245" t="s">
        <v>8</v>
      </c>
      <c r="D166" s="245" t="s">
        <v>172</v>
      </c>
      <c r="E166" s="246" t="s">
        <v>220</v>
      </c>
      <c r="F166" s="247" t="s">
        <v>221</v>
      </c>
      <c r="G166" s="248" t="s">
        <v>184</v>
      </c>
      <c r="H166" s="249">
        <v>117.994</v>
      </c>
      <c r="I166" s="250"/>
      <c r="J166" s="251">
        <f>ROUND(I166*H166,2)</f>
        <v>0</v>
      </c>
      <c r="K166" s="247" t="s">
        <v>176</v>
      </c>
      <c r="L166" s="44"/>
      <c r="M166" s="252" t="s">
        <v>1</v>
      </c>
      <c r="N166" s="253" t="s">
        <v>42</v>
      </c>
      <c r="O166" s="94"/>
      <c r="P166" s="254">
        <f>O166*H166</f>
        <v>0</v>
      </c>
      <c r="Q166" s="254">
        <v>0.004</v>
      </c>
      <c r="R166" s="254">
        <f>Q166*H166</f>
        <v>0.471976</v>
      </c>
      <c r="S166" s="254">
        <v>0</v>
      </c>
      <c r="T166" s="255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56" t="s">
        <v>177</v>
      </c>
      <c r="AT166" s="256" t="s">
        <v>172</v>
      </c>
      <c r="AU166" s="256" t="s">
        <v>87</v>
      </c>
      <c r="AY166" s="18" t="s">
        <v>169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8" t="s">
        <v>85</v>
      </c>
      <c r="BK166" s="146">
        <f>ROUND(I166*H166,2)</f>
        <v>0</v>
      </c>
      <c r="BL166" s="18" t="s">
        <v>177</v>
      </c>
      <c r="BM166" s="256" t="s">
        <v>222</v>
      </c>
    </row>
    <row r="167" spans="1:65" s="2" customFormat="1" ht="76.35" customHeight="1">
      <c r="A167" s="41"/>
      <c r="B167" s="42"/>
      <c r="C167" s="245" t="s">
        <v>223</v>
      </c>
      <c r="D167" s="245" t="s">
        <v>172</v>
      </c>
      <c r="E167" s="246" t="s">
        <v>224</v>
      </c>
      <c r="F167" s="247" t="s">
        <v>225</v>
      </c>
      <c r="G167" s="248" t="s">
        <v>184</v>
      </c>
      <c r="H167" s="249">
        <v>117.994</v>
      </c>
      <c r="I167" s="250"/>
      <c r="J167" s="251">
        <f>ROUND(I167*H167,2)</f>
        <v>0</v>
      </c>
      <c r="K167" s="247" t="s">
        <v>1</v>
      </c>
      <c r="L167" s="44"/>
      <c r="M167" s="252" t="s">
        <v>1</v>
      </c>
      <c r="N167" s="253" t="s">
        <v>42</v>
      </c>
      <c r="O167" s="94"/>
      <c r="P167" s="254">
        <f>O167*H167</f>
        <v>0</v>
      </c>
      <c r="Q167" s="254">
        <v>0</v>
      </c>
      <c r="R167" s="254">
        <f>Q167*H167</f>
        <v>0</v>
      </c>
      <c r="S167" s="254">
        <v>0</v>
      </c>
      <c r="T167" s="255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56" t="s">
        <v>177</v>
      </c>
      <c r="AT167" s="256" t="s">
        <v>172</v>
      </c>
      <c r="AU167" s="256" t="s">
        <v>87</v>
      </c>
      <c r="AY167" s="18" t="s">
        <v>169</v>
      </c>
      <c r="BE167" s="146">
        <f>IF(N167="základní",J167,0)</f>
        <v>0</v>
      </c>
      <c r="BF167" s="146">
        <f>IF(N167="snížená",J167,0)</f>
        <v>0</v>
      </c>
      <c r="BG167" s="146">
        <f>IF(N167="zákl. přenesená",J167,0)</f>
        <v>0</v>
      </c>
      <c r="BH167" s="146">
        <f>IF(N167="sníž. přenesená",J167,0)</f>
        <v>0</v>
      </c>
      <c r="BI167" s="146">
        <f>IF(N167="nulová",J167,0)</f>
        <v>0</v>
      </c>
      <c r="BJ167" s="18" t="s">
        <v>85</v>
      </c>
      <c r="BK167" s="146">
        <f>ROUND(I167*H167,2)</f>
        <v>0</v>
      </c>
      <c r="BL167" s="18" t="s">
        <v>177</v>
      </c>
      <c r="BM167" s="256" t="s">
        <v>226</v>
      </c>
    </row>
    <row r="168" spans="1:51" s="13" customFormat="1" ht="12">
      <c r="A168" s="13"/>
      <c r="B168" s="257"/>
      <c r="C168" s="258"/>
      <c r="D168" s="259" t="s">
        <v>178</v>
      </c>
      <c r="E168" s="260" t="s">
        <v>1</v>
      </c>
      <c r="F168" s="261" t="s">
        <v>227</v>
      </c>
      <c r="G168" s="258"/>
      <c r="H168" s="260" t="s">
        <v>1</v>
      </c>
      <c r="I168" s="262"/>
      <c r="J168" s="258"/>
      <c r="K168" s="258"/>
      <c r="L168" s="263"/>
      <c r="M168" s="264"/>
      <c r="N168" s="265"/>
      <c r="O168" s="265"/>
      <c r="P168" s="265"/>
      <c r="Q168" s="265"/>
      <c r="R168" s="265"/>
      <c r="S168" s="265"/>
      <c r="T168" s="26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7" t="s">
        <v>178</v>
      </c>
      <c r="AU168" s="267" t="s">
        <v>87</v>
      </c>
      <c r="AV168" s="13" t="s">
        <v>85</v>
      </c>
      <c r="AW168" s="13" t="s">
        <v>32</v>
      </c>
      <c r="AX168" s="13" t="s">
        <v>77</v>
      </c>
      <c r="AY168" s="267" t="s">
        <v>169</v>
      </c>
    </row>
    <row r="169" spans="1:51" s="14" customFormat="1" ht="12">
      <c r="A169" s="14"/>
      <c r="B169" s="268"/>
      <c r="C169" s="269"/>
      <c r="D169" s="259" t="s">
        <v>178</v>
      </c>
      <c r="E169" s="270" t="s">
        <v>1</v>
      </c>
      <c r="F169" s="271" t="s">
        <v>228</v>
      </c>
      <c r="G169" s="269"/>
      <c r="H169" s="272">
        <v>63.668</v>
      </c>
      <c r="I169" s="273"/>
      <c r="J169" s="269"/>
      <c r="K169" s="269"/>
      <c r="L169" s="274"/>
      <c r="M169" s="275"/>
      <c r="N169" s="276"/>
      <c r="O169" s="276"/>
      <c r="P169" s="276"/>
      <c r="Q169" s="276"/>
      <c r="R169" s="276"/>
      <c r="S169" s="276"/>
      <c r="T169" s="27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8" t="s">
        <v>178</v>
      </c>
      <c r="AU169" s="278" t="s">
        <v>87</v>
      </c>
      <c r="AV169" s="14" t="s">
        <v>87</v>
      </c>
      <c r="AW169" s="14" t="s">
        <v>32</v>
      </c>
      <c r="AX169" s="14" t="s">
        <v>77</v>
      </c>
      <c r="AY169" s="278" t="s">
        <v>169</v>
      </c>
    </row>
    <row r="170" spans="1:51" s="14" customFormat="1" ht="12">
      <c r="A170" s="14"/>
      <c r="B170" s="268"/>
      <c r="C170" s="269"/>
      <c r="D170" s="259" t="s">
        <v>178</v>
      </c>
      <c r="E170" s="270" t="s">
        <v>1</v>
      </c>
      <c r="F170" s="271" t="s">
        <v>229</v>
      </c>
      <c r="G170" s="269"/>
      <c r="H170" s="272">
        <v>3.525</v>
      </c>
      <c r="I170" s="273"/>
      <c r="J170" s="269"/>
      <c r="K170" s="269"/>
      <c r="L170" s="274"/>
      <c r="M170" s="275"/>
      <c r="N170" s="276"/>
      <c r="O170" s="276"/>
      <c r="P170" s="276"/>
      <c r="Q170" s="276"/>
      <c r="R170" s="276"/>
      <c r="S170" s="276"/>
      <c r="T170" s="27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8" t="s">
        <v>178</v>
      </c>
      <c r="AU170" s="278" t="s">
        <v>87</v>
      </c>
      <c r="AV170" s="14" t="s">
        <v>87</v>
      </c>
      <c r="AW170" s="14" t="s">
        <v>32</v>
      </c>
      <c r="AX170" s="14" t="s">
        <v>77</v>
      </c>
      <c r="AY170" s="278" t="s">
        <v>169</v>
      </c>
    </row>
    <row r="171" spans="1:51" s="14" customFormat="1" ht="12">
      <c r="A171" s="14"/>
      <c r="B171" s="268"/>
      <c r="C171" s="269"/>
      <c r="D171" s="259" t="s">
        <v>178</v>
      </c>
      <c r="E171" s="270" t="s">
        <v>1</v>
      </c>
      <c r="F171" s="271" t="s">
        <v>230</v>
      </c>
      <c r="G171" s="269"/>
      <c r="H171" s="272">
        <v>-4.092</v>
      </c>
      <c r="I171" s="273"/>
      <c r="J171" s="269"/>
      <c r="K171" s="269"/>
      <c r="L171" s="274"/>
      <c r="M171" s="275"/>
      <c r="N171" s="276"/>
      <c r="O171" s="276"/>
      <c r="P171" s="276"/>
      <c r="Q171" s="276"/>
      <c r="R171" s="276"/>
      <c r="S171" s="276"/>
      <c r="T171" s="27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8" t="s">
        <v>178</v>
      </c>
      <c r="AU171" s="278" t="s">
        <v>87</v>
      </c>
      <c r="AV171" s="14" t="s">
        <v>87</v>
      </c>
      <c r="AW171" s="14" t="s">
        <v>32</v>
      </c>
      <c r="AX171" s="14" t="s">
        <v>77</v>
      </c>
      <c r="AY171" s="278" t="s">
        <v>169</v>
      </c>
    </row>
    <row r="172" spans="1:51" s="14" customFormat="1" ht="12">
      <c r="A172" s="14"/>
      <c r="B172" s="268"/>
      <c r="C172" s="269"/>
      <c r="D172" s="259" t="s">
        <v>178</v>
      </c>
      <c r="E172" s="270" t="s">
        <v>1</v>
      </c>
      <c r="F172" s="271" t="s">
        <v>231</v>
      </c>
      <c r="G172" s="269"/>
      <c r="H172" s="272">
        <v>-1.738</v>
      </c>
      <c r="I172" s="273"/>
      <c r="J172" s="269"/>
      <c r="K172" s="269"/>
      <c r="L172" s="274"/>
      <c r="M172" s="275"/>
      <c r="N172" s="276"/>
      <c r="O172" s="276"/>
      <c r="P172" s="276"/>
      <c r="Q172" s="276"/>
      <c r="R172" s="276"/>
      <c r="S172" s="276"/>
      <c r="T172" s="27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8" t="s">
        <v>178</v>
      </c>
      <c r="AU172" s="278" t="s">
        <v>87</v>
      </c>
      <c r="AV172" s="14" t="s">
        <v>87</v>
      </c>
      <c r="AW172" s="14" t="s">
        <v>32</v>
      </c>
      <c r="AX172" s="14" t="s">
        <v>77</v>
      </c>
      <c r="AY172" s="278" t="s">
        <v>169</v>
      </c>
    </row>
    <row r="173" spans="1:51" s="14" customFormat="1" ht="12">
      <c r="A173" s="14"/>
      <c r="B173" s="268"/>
      <c r="C173" s="269"/>
      <c r="D173" s="259" t="s">
        <v>178</v>
      </c>
      <c r="E173" s="270" t="s">
        <v>1</v>
      </c>
      <c r="F173" s="271" t="s">
        <v>232</v>
      </c>
      <c r="G173" s="269"/>
      <c r="H173" s="272">
        <v>-1.375</v>
      </c>
      <c r="I173" s="273"/>
      <c r="J173" s="269"/>
      <c r="K173" s="269"/>
      <c r="L173" s="274"/>
      <c r="M173" s="275"/>
      <c r="N173" s="276"/>
      <c r="O173" s="276"/>
      <c r="P173" s="276"/>
      <c r="Q173" s="276"/>
      <c r="R173" s="276"/>
      <c r="S173" s="276"/>
      <c r="T173" s="27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8" t="s">
        <v>178</v>
      </c>
      <c r="AU173" s="278" t="s">
        <v>87</v>
      </c>
      <c r="AV173" s="14" t="s">
        <v>87</v>
      </c>
      <c r="AW173" s="14" t="s">
        <v>32</v>
      </c>
      <c r="AX173" s="14" t="s">
        <v>77</v>
      </c>
      <c r="AY173" s="278" t="s">
        <v>169</v>
      </c>
    </row>
    <row r="174" spans="1:51" s="13" customFormat="1" ht="12">
      <c r="A174" s="13"/>
      <c r="B174" s="257"/>
      <c r="C174" s="258"/>
      <c r="D174" s="259" t="s">
        <v>178</v>
      </c>
      <c r="E174" s="260" t="s">
        <v>1</v>
      </c>
      <c r="F174" s="261" t="s">
        <v>191</v>
      </c>
      <c r="G174" s="258"/>
      <c r="H174" s="260" t="s">
        <v>1</v>
      </c>
      <c r="I174" s="262"/>
      <c r="J174" s="258"/>
      <c r="K174" s="258"/>
      <c r="L174" s="263"/>
      <c r="M174" s="264"/>
      <c r="N174" s="265"/>
      <c r="O174" s="265"/>
      <c r="P174" s="265"/>
      <c r="Q174" s="265"/>
      <c r="R174" s="265"/>
      <c r="S174" s="265"/>
      <c r="T174" s="26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7" t="s">
        <v>178</v>
      </c>
      <c r="AU174" s="267" t="s">
        <v>87</v>
      </c>
      <c r="AV174" s="13" t="s">
        <v>85</v>
      </c>
      <c r="AW174" s="13" t="s">
        <v>32</v>
      </c>
      <c r="AX174" s="13" t="s">
        <v>77</v>
      </c>
      <c r="AY174" s="267" t="s">
        <v>169</v>
      </c>
    </row>
    <row r="175" spans="1:51" s="14" customFormat="1" ht="12">
      <c r="A175" s="14"/>
      <c r="B175" s="268"/>
      <c r="C175" s="269"/>
      <c r="D175" s="259" t="s">
        <v>178</v>
      </c>
      <c r="E175" s="270" t="s">
        <v>1</v>
      </c>
      <c r="F175" s="271" t="s">
        <v>233</v>
      </c>
      <c r="G175" s="269"/>
      <c r="H175" s="272">
        <v>49.94</v>
      </c>
      <c r="I175" s="273"/>
      <c r="J175" s="269"/>
      <c r="K175" s="269"/>
      <c r="L175" s="274"/>
      <c r="M175" s="275"/>
      <c r="N175" s="276"/>
      <c r="O175" s="276"/>
      <c r="P175" s="276"/>
      <c r="Q175" s="276"/>
      <c r="R175" s="276"/>
      <c r="S175" s="276"/>
      <c r="T175" s="27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8" t="s">
        <v>178</v>
      </c>
      <c r="AU175" s="278" t="s">
        <v>87</v>
      </c>
      <c r="AV175" s="14" t="s">
        <v>87</v>
      </c>
      <c r="AW175" s="14" t="s">
        <v>32</v>
      </c>
      <c r="AX175" s="14" t="s">
        <v>77</v>
      </c>
      <c r="AY175" s="278" t="s">
        <v>169</v>
      </c>
    </row>
    <row r="176" spans="1:51" s="14" customFormat="1" ht="12">
      <c r="A176" s="14"/>
      <c r="B176" s="268"/>
      <c r="C176" s="269"/>
      <c r="D176" s="259" t="s">
        <v>178</v>
      </c>
      <c r="E176" s="270" t="s">
        <v>1</v>
      </c>
      <c r="F176" s="271" t="s">
        <v>229</v>
      </c>
      <c r="G176" s="269"/>
      <c r="H176" s="272">
        <v>3.525</v>
      </c>
      <c r="I176" s="273"/>
      <c r="J176" s="269"/>
      <c r="K176" s="269"/>
      <c r="L176" s="274"/>
      <c r="M176" s="275"/>
      <c r="N176" s="276"/>
      <c r="O176" s="276"/>
      <c r="P176" s="276"/>
      <c r="Q176" s="276"/>
      <c r="R176" s="276"/>
      <c r="S176" s="276"/>
      <c r="T176" s="27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8" t="s">
        <v>178</v>
      </c>
      <c r="AU176" s="278" t="s">
        <v>87</v>
      </c>
      <c r="AV176" s="14" t="s">
        <v>87</v>
      </c>
      <c r="AW176" s="14" t="s">
        <v>32</v>
      </c>
      <c r="AX176" s="14" t="s">
        <v>77</v>
      </c>
      <c r="AY176" s="278" t="s">
        <v>169</v>
      </c>
    </row>
    <row r="177" spans="1:51" s="14" customFormat="1" ht="12">
      <c r="A177" s="14"/>
      <c r="B177" s="268"/>
      <c r="C177" s="269"/>
      <c r="D177" s="259" t="s">
        <v>178</v>
      </c>
      <c r="E177" s="270" t="s">
        <v>1</v>
      </c>
      <c r="F177" s="271" t="s">
        <v>234</v>
      </c>
      <c r="G177" s="269"/>
      <c r="H177" s="272">
        <v>-2.046</v>
      </c>
      <c r="I177" s="273"/>
      <c r="J177" s="269"/>
      <c r="K177" s="269"/>
      <c r="L177" s="274"/>
      <c r="M177" s="275"/>
      <c r="N177" s="276"/>
      <c r="O177" s="276"/>
      <c r="P177" s="276"/>
      <c r="Q177" s="276"/>
      <c r="R177" s="276"/>
      <c r="S177" s="276"/>
      <c r="T177" s="27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8" t="s">
        <v>178</v>
      </c>
      <c r="AU177" s="278" t="s">
        <v>87</v>
      </c>
      <c r="AV177" s="14" t="s">
        <v>87</v>
      </c>
      <c r="AW177" s="14" t="s">
        <v>32</v>
      </c>
      <c r="AX177" s="14" t="s">
        <v>77</v>
      </c>
      <c r="AY177" s="278" t="s">
        <v>169</v>
      </c>
    </row>
    <row r="178" spans="1:51" s="14" customFormat="1" ht="12">
      <c r="A178" s="14"/>
      <c r="B178" s="268"/>
      <c r="C178" s="269"/>
      <c r="D178" s="259" t="s">
        <v>178</v>
      </c>
      <c r="E178" s="270" t="s">
        <v>1</v>
      </c>
      <c r="F178" s="271" t="s">
        <v>232</v>
      </c>
      <c r="G178" s="269"/>
      <c r="H178" s="272">
        <v>-1.375</v>
      </c>
      <c r="I178" s="273"/>
      <c r="J178" s="269"/>
      <c r="K178" s="269"/>
      <c r="L178" s="274"/>
      <c r="M178" s="275"/>
      <c r="N178" s="276"/>
      <c r="O178" s="276"/>
      <c r="P178" s="276"/>
      <c r="Q178" s="276"/>
      <c r="R178" s="276"/>
      <c r="S178" s="276"/>
      <c r="T178" s="27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8" t="s">
        <v>178</v>
      </c>
      <c r="AU178" s="278" t="s">
        <v>87</v>
      </c>
      <c r="AV178" s="14" t="s">
        <v>87</v>
      </c>
      <c r="AW178" s="14" t="s">
        <v>32</v>
      </c>
      <c r="AX178" s="14" t="s">
        <v>77</v>
      </c>
      <c r="AY178" s="278" t="s">
        <v>169</v>
      </c>
    </row>
    <row r="179" spans="1:51" s="14" customFormat="1" ht="12">
      <c r="A179" s="14"/>
      <c r="B179" s="268"/>
      <c r="C179" s="269"/>
      <c r="D179" s="259" t="s">
        <v>178</v>
      </c>
      <c r="E179" s="270" t="s">
        <v>1</v>
      </c>
      <c r="F179" s="271" t="s">
        <v>235</v>
      </c>
      <c r="G179" s="269"/>
      <c r="H179" s="272">
        <v>-2.765</v>
      </c>
      <c r="I179" s="273"/>
      <c r="J179" s="269"/>
      <c r="K179" s="269"/>
      <c r="L179" s="274"/>
      <c r="M179" s="275"/>
      <c r="N179" s="276"/>
      <c r="O179" s="276"/>
      <c r="P179" s="276"/>
      <c r="Q179" s="276"/>
      <c r="R179" s="276"/>
      <c r="S179" s="276"/>
      <c r="T179" s="27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8" t="s">
        <v>178</v>
      </c>
      <c r="AU179" s="278" t="s">
        <v>87</v>
      </c>
      <c r="AV179" s="14" t="s">
        <v>87</v>
      </c>
      <c r="AW179" s="14" t="s">
        <v>32</v>
      </c>
      <c r="AX179" s="14" t="s">
        <v>77</v>
      </c>
      <c r="AY179" s="278" t="s">
        <v>169</v>
      </c>
    </row>
    <row r="180" spans="1:51" s="13" customFormat="1" ht="12">
      <c r="A180" s="13"/>
      <c r="B180" s="257"/>
      <c r="C180" s="258"/>
      <c r="D180" s="259" t="s">
        <v>178</v>
      </c>
      <c r="E180" s="260" t="s">
        <v>1</v>
      </c>
      <c r="F180" s="261" t="s">
        <v>236</v>
      </c>
      <c r="G180" s="258"/>
      <c r="H180" s="260" t="s">
        <v>1</v>
      </c>
      <c r="I180" s="262"/>
      <c r="J180" s="258"/>
      <c r="K180" s="258"/>
      <c r="L180" s="263"/>
      <c r="M180" s="264"/>
      <c r="N180" s="265"/>
      <c r="O180" s="265"/>
      <c r="P180" s="265"/>
      <c r="Q180" s="265"/>
      <c r="R180" s="265"/>
      <c r="S180" s="265"/>
      <c r="T180" s="26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7" t="s">
        <v>178</v>
      </c>
      <c r="AU180" s="267" t="s">
        <v>87</v>
      </c>
      <c r="AV180" s="13" t="s">
        <v>85</v>
      </c>
      <c r="AW180" s="13" t="s">
        <v>32</v>
      </c>
      <c r="AX180" s="13" t="s">
        <v>77</v>
      </c>
      <c r="AY180" s="267" t="s">
        <v>169</v>
      </c>
    </row>
    <row r="181" spans="1:51" s="14" customFormat="1" ht="12">
      <c r="A181" s="14"/>
      <c r="B181" s="268"/>
      <c r="C181" s="269"/>
      <c r="D181" s="259" t="s">
        <v>178</v>
      </c>
      <c r="E181" s="270" t="s">
        <v>1</v>
      </c>
      <c r="F181" s="271" t="s">
        <v>237</v>
      </c>
      <c r="G181" s="269"/>
      <c r="H181" s="272">
        <v>10.727</v>
      </c>
      <c r="I181" s="273"/>
      <c r="J181" s="269"/>
      <c r="K181" s="269"/>
      <c r="L181" s="274"/>
      <c r="M181" s="275"/>
      <c r="N181" s="276"/>
      <c r="O181" s="276"/>
      <c r="P181" s="276"/>
      <c r="Q181" s="276"/>
      <c r="R181" s="276"/>
      <c r="S181" s="276"/>
      <c r="T181" s="27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8" t="s">
        <v>178</v>
      </c>
      <c r="AU181" s="278" t="s">
        <v>87</v>
      </c>
      <c r="AV181" s="14" t="s">
        <v>87</v>
      </c>
      <c r="AW181" s="14" t="s">
        <v>32</v>
      </c>
      <c r="AX181" s="14" t="s">
        <v>77</v>
      </c>
      <c r="AY181" s="278" t="s">
        <v>169</v>
      </c>
    </row>
    <row r="182" spans="1:51" s="16" customFormat="1" ht="12">
      <c r="A182" s="16"/>
      <c r="B182" s="290"/>
      <c r="C182" s="291"/>
      <c r="D182" s="259" t="s">
        <v>178</v>
      </c>
      <c r="E182" s="292" t="s">
        <v>1</v>
      </c>
      <c r="F182" s="293" t="s">
        <v>238</v>
      </c>
      <c r="G182" s="291"/>
      <c r="H182" s="294">
        <v>117.994</v>
      </c>
      <c r="I182" s="295"/>
      <c r="J182" s="291"/>
      <c r="K182" s="291"/>
      <c r="L182" s="296"/>
      <c r="M182" s="297"/>
      <c r="N182" s="298"/>
      <c r="O182" s="298"/>
      <c r="P182" s="298"/>
      <c r="Q182" s="298"/>
      <c r="R182" s="298"/>
      <c r="S182" s="298"/>
      <c r="T182" s="299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T182" s="300" t="s">
        <v>178</v>
      </c>
      <c r="AU182" s="300" t="s">
        <v>87</v>
      </c>
      <c r="AV182" s="16" t="s">
        <v>170</v>
      </c>
      <c r="AW182" s="16" t="s">
        <v>32</v>
      </c>
      <c r="AX182" s="16" t="s">
        <v>77</v>
      </c>
      <c r="AY182" s="300" t="s">
        <v>169</v>
      </c>
    </row>
    <row r="183" spans="1:51" s="15" customFormat="1" ht="12">
      <c r="A183" s="15"/>
      <c r="B183" s="279"/>
      <c r="C183" s="280"/>
      <c r="D183" s="259" t="s">
        <v>178</v>
      </c>
      <c r="E183" s="281" t="s">
        <v>1</v>
      </c>
      <c r="F183" s="282" t="s">
        <v>181</v>
      </c>
      <c r="G183" s="280"/>
      <c r="H183" s="283">
        <v>117.994</v>
      </c>
      <c r="I183" s="284"/>
      <c r="J183" s="280"/>
      <c r="K183" s="280"/>
      <c r="L183" s="285"/>
      <c r="M183" s="286"/>
      <c r="N183" s="287"/>
      <c r="O183" s="287"/>
      <c r="P183" s="287"/>
      <c r="Q183" s="287"/>
      <c r="R183" s="287"/>
      <c r="S183" s="287"/>
      <c r="T183" s="288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89" t="s">
        <v>178</v>
      </c>
      <c r="AU183" s="289" t="s">
        <v>87</v>
      </c>
      <c r="AV183" s="15" t="s">
        <v>177</v>
      </c>
      <c r="AW183" s="15" t="s">
        <v>32</v>
      </c>
      <c r="AX183" s="15" t="s">
        <v>85</v>
      </c>
      <c r="AY183" s="289" t="s">
        <v>169</v>
      </c>
    </row>
    <row r="184" spans="1:65" s="2" customFormat="1" ht="37.8" customHeight="1">
      <c r="A184" s="41"/>
      <c r="B184" s="42"/>
      <c r="C184" s="245" t="s">
        <v>212</v>
      </c>
      <c r="D184" s="245" t="s">
        <v>172</v>
      </c>
      <c r="E184" s="246" t="s">
        <v>239</v>
      </c>
      <c r="F184" s="247" t="s">
        <v>240</v>
      </c>
      <c r="G184" s="248" t="s">
        <v>184</v>
      </c>
      <c r="H184" s="249">
        <v>65.588</v>
      </c>
      <c r="I184" s="250"/>
      <c r="J184" s="251">
        <f>ROUND(I184*H184,2)</f>
        <v>0</v>
      </c>
      <c r="K184" s="247" t="s">
        <v>1</v>
      </c>
      <c r="L184" s="44"/>
      <c r="M184" s="252" t="s">
        <v>1</v>
      </c>
      <c r="N184" s="253" t="s">
        <v>42</v>
      </c>
      <c r="O184" s="94"/>
      <c r="P184" s="254">
        <f>O184*H184</f>
        <v>0</v>
      </c>
      <c r="Q184" s="254">
        <v>0</v>
      </c>
      <c r="R184" s="254">
        <f>Q184*H184</f>
        <v>0</v>
      </c>
      <c r="S184" s="254">
        <v>0</v>
      </c>
      <c r="T184" s="255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56" t="s">
        <v>177</v>
      </c>
      <c r="AT184" s="256" t="s">
        <v>172</v>
      </c>
      <c r="AU184" s="256" t="s">
        <v>87</v>
      </c>
      <c r="AY184" s="18" t="s">
        <v>169</v>
      </c>
      <c r="BE184" s="146">
        <f>IF(N184="základní",J184,0)</f>
        <v>0</v>
      </c>
      <c r="BF184" s="146">
        <f>IF(N184="snížená",J184,0)</f>
        <v>0</v>
      </c>
      <c r="BG184" s="146">
        <f>IF(N184="zákl. přenesená",J184,0)</f>
        <v>0</v>
      </c>
      <c r="BH184" s="146">
        <f>IF(N184="sníž. přenesená",J184,0)</f>
        <v>0</v>
      </c>
      <c r="BI184" s="146">
        <f>IF(N184="nulová",J184,0)</f>
        <v>0</v>
      </c>
      <c r="BJ184" s="18" t="s">
        <v>85</v>
      </c>
      <c r="BK184" s="146">
        <f>ROUND(I184*H184,2)</f>
        <v>0</v>
      </c>
      <c r="BL184" s="18" t="s">
        <v>177</v>
      </c>
      <c r="BM184" s="256" t="s">
        <v>241</v>
      </c>
    </row>
    <row r="185" spans="1:65" s="2" customFormat="1" ht="37.8" customHeight="1">
      <c r="A185" s="41"/>
      <c r="B185" s="42"/>
      <c r="C185" s="245" t="s">
        <v>242</v>
      </c>
      <c r="D185" s="245" t="s">
        <v>172</v>
      </c>
      <c r="E185" s="246" t="s">
        <v>243</v>
      </c>
      <c r="F185" s="247" t="s">
        <v>244</v>
      </c>
      <c r="G185" s="248" t="s">
        <v>184</v>
      </c>
      <c r="H185" s="249">
        <v>74.4</v>
      </c>
      <c r="I185" s="250"/>
      <c r="J185" s="251">
        <f>ROUND(I185*H185,2)</f>
        <v>0</v>
      </c>
      <c r="K185" s="247" t="s">
        <v>1</v>
      </c>
      <c r="L185" s="44"/>
      <c r="M185" s="252" t="s">
        <v>1</v>
      </c>
      <c r="N185" s="253" t="s">
        <v>42</v>
      </c>
      <c r="O185" s="94"/>
      <c r="P185" s="254">
        <f>O185*H185</f>
        <v>0</v>
      </c>
      <c r="Q185" s="254">
        <v>0</v>
      </c>
      <c r="R185" s="254">
        <f>Q185*H185</f>
        <v>0</v>
      </c>
      <c r="S185" s="254">
        <v>0</v>
      </c>
      <c r="T185" s="255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56" t="s">
        <v>177</v>
      </c>
      <c r="AT185" s="256" t="s">
        <v>172</v>
      </c>
      <c r="AU185" s="256" t="s">
        <v>87</v>
      </c>
      <c r="AY185" s="18" t="s">
        <v>169</v>
      </c>
      <c r="BE185" s="146">
        <f>IF(N185="základní",J185,0)</f>
        <v>0</v>
      </c>
      <c r="BF185" s="146">
        <f>IF(N185="snížená",J185,0)</f>
        <v>0</v>
      </c>
      <c r="BG185" s="146">
        <f>IF(N185="zákl. přenesená",J185,0)</f>
        <v>0</v>
      </c>
      <c r="BH185" s="146">
        <f>IF(N185="sníž. přenesená",J185,0)</f>
        <v>0</v>
      </c>
      <c r="BI185" s="146">
        <f>IF(N185="nulová",J185,0)</f>
        <v>0</v>
      </c>
      <c r="BJ185" s="18" t="s">
        <v>85</v>
      </c>
      <c r="BK185" s="146">
        <f>ROUND(I185*H185,2)</f>
        <v>0</v>
      </c>
      <c r="BL185" s="18" t="s">
        <v>177</v>
      </c>
      <c r="BM185" s="256" t="s">
        <v>245</v>
      </c>
    </row>
    <row r="186" spans="1:65" s="2" customFormat="1" ht="33" customHeight="1">
      <c r="A186" s="41"/>
      <c r="B186" s="42"/>
      <c r="C186" s="245" t="s">
        <v>216</v>
      </c>
      <c r="D186" s="245" t="s">
        <v>172</v>
      </c>
      <c r="E186" s="246" t="s">
        <v>246</v>
      </c>
      <c r="F186" s="247" t="s">
        <v>247</v>
      </c>
      <c r="G186" s="248" t="s">
        <v>184</v>
      </c>
      <c r="H186" s="249">
        <v>65.588</v>
      </c>
      <c r="I186" s="250"/>
      <c r="J186" s="251">
        <f>ROUND(I186*H186,2)</f>
        <v>0</v>
      </c>
      <c r="K186" s="247" t="s">
        <v>1</v>
      </c>
      <c r="L186" s="44"/>
      <c r="M186" s="252" t="s">
        <v>1</v>
      </c>
      <c r="N186" s="253" t="s">
        <v>42</v>
      </c>
      <c r="O186" s="94"/>
      <c r="P186" s="254">
        <f>O186*H186</f>
        <v>0</v>
      </c>
      <c r="Q186" s="254">
        <v>0</v>
      </c>
      <c r="R186" s="254">
        <f>Q186*H186</f>
        <v>0</v>
      </c>
      <c r="S186" s="254">
        <v>0</v>
      </c>
      <c r="T186" s="255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56" t="s">
        <v>177</v>
      </c>
      <c r="AT186" s="256" t="s">
        <v>172</v>
      </c>
      <c r="AU186" s="256" t="s">
        <v>87</v>
      </c>
      <c r="AY186" s="18" t="s">
        <v>169</v>
      </c>
      <c r="BE186" s="146">
        <f>IF(N186="základní",J186,0)</f>
        <v>0</v>
      </c>
      <c r="BF186" s="146">
        <f>IF(N186="snížená",J186,0)</f>
        <v>0</v>
      </c>
      <c r="BG186" s="146">
        <f>IF(N186="zákl. přenesená",J186,0)</f>
        <v>0</v>
      </c>
      <c r="BH186" s="146">
        <f>IF(N186="sníž. přenesená",J186,0)</f>
        <v>0</v>
      </c>
      <c r="BI186" s="146">
        <f>IF(N186="nulová",J186,0)</f>
        <v>0</v>
      </c>
      <c r="BJ186" s="18" t="s">
        <v>85</v>
      </c>
      <c r="BK186" s="146">
        <f>ROUND(I186*H186,2)</f>
        <v>0</v>
      </c>
      <c r="BL186" s="18" t="s">
        <v>177</v>
      </c>
      <c r="BM186" s="256" t="s">
        <v>248</v>
      </c>
    </row>
    <row r="187" spans="1:51" s="13" customFormat="1" ht="12">
      <c r="A187" s="13"/>
      <c r="B187" s="257"/>
      <c r="C187" s="258"/>
      <c r="D187" s="259" t="s">
        <v>178</v>
      </c>
      <c r="E187" s="260" t="s">
        <v>1</v>
      </c>
      <c r="F187" s="261" t="s">
        <v>249</v>
      </c>
      <c r="G187" s="258"/>
      <c r="H187" s="260" t="s">
        <v>1</v>
      </c>
      <c r="I187" s="262"/>
      <c r="J187" s="258"/>
      <c r="K187" s="258"/>
      <c r="L187" s="263"/>
      <c r="M187" s="264"/>
      <c r="N187" s="265"/>
      <c r="O187" s="265"/>
      <c r="P187" s="265"/>
      <c r="Q187" s="265"/>
      <c r="R187" s="265"/>
      <c r="S187" s="265"/>
      <c r="T187" s="26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7" t="s">
        <v>178</v>
      </c>
      <c r="AU187" s="267" t="s">
        <v>87</v>
      </c>
      <c r="AV187" s="13" t="s">
        <v>85</v>
      </c>
      <c r="AW187" s="13" t="s">
        <v>32</v>
      </c>
      <c r="AX187" s="13" t="s">
        <v>77</v>
      </c>
      <c r="AY187" s="267" t="s">
        <v>169</v>
      </c>
    </row>
    <row r="188" spans="1:51" s="13" customFormat="1" ht="12">
      <c r="A188" s="13"/>
      <c r="B188" s="257"/>
      <c r="C188" s="258"/>
      <c r="D188" s="259" t="s">
        <v>178</v>
      </c>
      <c r="E188" s="260" t="s">
        <v>1</v>
      </c>
      <c r="F188" s="261" t="s">
        <v>227</v>
      </c>
      <c r="G188" s="258"/>
      <c r="H188" s="260" t="s">
        <v>1</v>
      </c>
      <c r="I188" s="262"/>
      <c r="J188" s="258"/>
      <c r="K188" s="258"/>
      <c r="L188" s="263"/>
      <c r="M188" s="264"/>
      <c r="N188" s="265"/>
      <c r="O188" s="265"/>
      <c r="P188" s="265"/>
      <c r="Q188" s="265"/>
      <c r="R188" s="265"/>
      <c r="S188" s="265"/>
      <c r="T188" s="26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7" t="s">
        <v>178</v>
      </c>
      <c r="AU188" s="267" t="s">
        <v>87</v>
      </c>
      <c r="AV188" s="13" t="s">
        <v>85</v>
      </c>
      <c r="AW188" s="13" t="s">
        <v>32</v>
      </c>
      <c r="AX188" s="13" t="s">
        <v>77</v>
      </c>
      <c r="AY188" s="267" t="s">
        <v>169</v>
      </c>
    </row>
    <row r="189" spans="1:51" s="14" customFormat="1" ht="12">
      <c r="A189" s="14"/>
      <c r="B189" s="268"/>
      <c r="C189" s="269"/>
      <c r="D189" s="259" t="s">
        <v>178</v>
      </c>
      <c r="E189" s="270" t="s">
        <v>1</v>
      </c>
      <c r="F189" s="271" t="s">
        <v>250</v>
      </c>
      <c r="G189" s="269"/>
      <c r="H189" s="272">
        <v>30.966</v>
      </c>
      <c r="I189" s="273"/>
      <c r="J189" s="269"/>
      <c r="K189" s="269"/>
      <c r="L189" s="274"/>
      <c r="M189" s="275"/>
      <c r="N189" s="276"/>
      <c r="O189" s="276"/>
      <c r="P189" s="276"/>
      <c r="Q189" s="276"/>
      <c r="R189" s="276"/>
      <c r="S189" s="276"/>
      <c r="T189" s="27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8" t="s">
        <v>178</v>
      </c>
      <c r="AU189" s="278" t="s">
        <v>87</v>
      </c>
      <c r="AV189" s="14" t="s">
        <v>87</v>
      </c>
      <c r="AW189" s="14" t="s">
        <v>32</v>
      </c>
      <c r="AX189" s="14" t="s">
        <v>77</v>
      </c>
      <c r="AY189" s="278" t="s">
        <v>169</v>
      </c>
    </row>
    <row r="190" spans="1:51" s="13" customFormat="1" ht="12">
      <c r="A190" s="13"/>
      <c r="B190" s="257"/>
      <c r="C190" s="258"/>
      <c r="D190" s="259" t="s">
        <v>178</v>
      </c>
      <c r="E190" s="260" t="s">
        <v>1</v>
      </c>
      <c r="F190" s="261" t="s">
        <v>191</v>
      </c>
      <c r="G190" s="258"/>
      <c r="H190" s="260" t="s">
        <v>1</v>
      </c>
      <c r="I190" s="262"/>
      <c r="J190" s="258"/>
      <c r="K190" s="258"/>
      <c r="L190" s="263"/>
      <c r="M190" s="264"/>
      <c r="N190" s="265"/>
      <c r="O190" s="265"/>
      <c r="P190" s="265"/>
      <c r="Q190" s="265"/>
      <c r="R190" s="265"/>
      <c r="S190" s="265"/>
      <c r="T190" s="26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7" t="s">
        <v>178</v>
      </c>
      <c r="AU190" s="267" t="s">
        <v>87</v>
      </c>
      <c r="AV190" s="13" t="s">
        <v>85</v>
      </c>
      <c r="AW190" s="13" t="s">
        <v>32</v>
      </c>
      <c r="AX190" s="13" t="s">
        <v>77</v>
      </c>
      <c r="AY190" s="267" t="s">
        <v>169</v>
      </c>
    </row>
    <row r="191" spans="1:51" s="14" customFormat="1" ht="12">
      <c r="A191" s="14"/>
      <c r="B191" s="268"/>
      <c r="C191" s="269"/>
      <c r="D191" s="259" t="s">
        <v>178</v>
      </c>
      <c r="E191" s="270" t="s">
        <v>1</v>
      </c>
      <c r="F191" s="271" t="s">
        <v>251</v>
      </c>
      <c r="G191" s="269"/>
      <c r="H191" s="272">
        <v>24.289</v>
      </c>
      <c r="I191" s="273"/>
      <c r="J191" s="269"/>
      <c r="K191" s="269"/>
      <c r="L191" s="274"/>
      <c r="M191" s="275"/>
      <c r="N191" s="276"/>
      <c r="O191" s="276"/>
      <c r="P191" s="276"/>
      <c r="Q191" s="276"/>
      <c r="R191" s="276"/>
      <c r="S191" s="276"/>
      <c r="T191" s="27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8" t="s">
        <v>178</v>
      </c>
      <c r="AU191" s="278" t="s">
        <v>87</v>
      </c>
      <c r="AV191" s="14" t="s">
        <v>87</v>
      </c>
      <c r="AW191" s="14" t="s">
        <v>32</v>
      </c>
      <c r="AX191" s="14" t="s">
        <v>77</v>
      </c>
      <c r="AY191" s="278" t="s">
        <v>169</v>
      </c>
    </row>
    <row r="192" spans="1:51" s="13" customFormat="1" ht="12">
      <c r="A192" s="13"/>
      <c r="B192" s="257"/>
      <c r="C192" s="258"/>
      <c r="D192" s="259" t="s">
        <v>178</v>
      </c>
      <c r="E192" s="260" t="s">
        <v>1</v>
      </c>
      <c r="F192" s="261" t="s">
        <v>252</v>
      </c>
      <c r="G192" s="258"/>
      <c r="H192" s="260" t="s">
        <v>1</v>
      </c>
      <c r="I192" s="262"/>
      <c r="J192" s="258"/>
      <c r="K192" s="258"/>
      <c r="L192" s="263"/>
      <c r="M192" s="264"/>
      <c r="N192" s="265"/>
      <c r="O192" s="265"/>
      <c r="P192" s="265"/>
      <c r="Q192" s="265"/>
      <c r="R192" s="265"/>
      <c r="S192" s="265"/>
      <c r="T192" s="26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7" t="s">
        <v>178</v>
      </c>
      <c r="AU192" s="267" t="s">
        <v>87</v>
      </c>
      <c r="AV192" s="13" t="s">
        <v>85</v>
      </c>
      <c r="AW192" s="13" t="s">
        <v>32</v>
      </c>
      <c r="AX192" s="13" t="s">
        <v>77</v>
      </c>
      <c r="AY192" s="267" t="s">
        <v>169</v>
      </c>
    </row>
    <row r="193" spans="1:51" s="13" customFormat="1" ht="12">
      <c r="A193" s="13"/>
      <c r="B193" s="257"/>
      <c r="C193" s="258"/>
      <c r="D193" s="259" t="s">
        <v>178</v>
      </c>
      <c r="E193" s="260" t="s">
        <v>1</v>
      </c>
      <c r="F193" s="261" t="s">
        <v>227</v>
      </c>
      <c r="G193" s="258"/>
      <c r="H193" s="260" t="s">
        <v>1</v>
      </c>
      <c r="I193" s="262"/>
      <c r="J193" s="258"/>
      <c r="K193" s="258"/>
      <c r="L193" s="263"/>
      <c r="M193" s="264"/>
      <c r="N193" s="265"/>
      <c r="O193" s="265"/>
      <c r="P193" s="265"/>
      <c r="Q193" s="265"/>
      <c r="R193" s="265"/>
      <c r="S193" s="265"/>
      <c r="T193" s="26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7" t="s">
        <v>178</v>
      </c>
      <c r="AU193" s="267" t="s">
        <v>87</v>
      </c>
      <c r="AV193" s="13" t="s">
        <v>85</v>
      </c>
      <c r="AW193" s="13" t="s">
        <v>32</v>
      </c>
      <c r="AX193" s="13" t="s">
        <v>77</v>
      </c>
      <c r="AY193" s="267" t="s">
        <v>169</v>
      </c>
    </row>
    <row r="194" spans="1:51" s="14" customFormat="1" ht="12">
      <c r="A194" s="14"/>
      <c r="B194" s="268"/>
      <c r="C194" s="269"/>
      <c r="D194" s="259" t="s">
        <v>178</v>
      </c>
      <c r="E194" s="270" t="s">
        <v>1</v>
      </c>
      <c r="F194" s="271" t="s">
        <v>253</v>
      </c>
      <c r="G194" s="269"/>
      <c r="H194" s="272">
        <v>4.37</v>
      </c>
      <c r="I194" s="273"/>
      <c r="J194" s="269"/>
      <c r="K194" s="269"/>
      <c r="L194" s="274"/>
      <c r="M194" s="275"/>
      <c r="N194" s="276"/>
      <c r="O194" s="276"/>
      <c r="P194" s="276"/>
      <c r="Q194" s="276"/>
      <c r="R194" s="276"/>
      <c r="S194" s="276"/>
      <c r="T194" s="27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8" t="s">
        <v>178</v>
      </c>
      <c r="AU194" s="278" t="s">
        <v>87</v>
      </c>
      <c r="AV194" s="14" t="s">
        <v>87</v>
      </c>
      <c r="AW194" s="14" t="s">
        <v>32</v>
      </c>
      <c r="AX194" s="14" t="s">
        <v>77</v>
      </c>
      <c r="AY194" s="278" t="s">
        <v>169</v>
      </c>
    </row>
    <row r="195" spans="1:51" s="13" customFormat="1" ht="12">
      <c r="A195" s="13"/>
      <c r="B195" s="257"/>
      <c r="C195" s="258"/>
      <c r="D195" s="259" t="s">
        <v>178</v>
      </c>
      <c r="E195" s="260" t="s">
        <v>1</v>
      </c>
      <c r="F195" s="261" t="s">
        <v>236</v>
      </c>
      <c r="G195" s="258"/>
      <c r="H195" s="260" t="s">
        <v>1</v>
      </c>
      <c r="I195" s="262"/>
      <c r="J195" s="258"/>
      <c r="K195" s="258"/>
      <c r="L195" s="263"/>
      <c r="M195" s="264"/>
      <c r="N195" s="265"/>
      <c r="O195" s="265"/>
      <c r="P195" s="265"/>
      <c r="Q195" s="265"/>
      <c r="R195" s="265"/>
      <c r="S195" s="265"/>
      <c r="T195" s="26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7" t="s">
        <v>178</v>
      </c>
      <c r="AU195" s="267" t="s">
        <v>87</v>
      </c>
      <c r="AV195" s="13" t="s">
        <v>85</v>
      </c>
      <c r="AW195" s="13" t="s">
        <v>32</v>
      </c>
      <c r="AX195" s="13" t="s">
        <v>77</v>
      </c>
      <c r="AY195" s="267" t="s">
        <v>169</v>
      </c>
    </row>
    <row r="196" spans="1:51" s="14" customFormat="1" ht="12">
      <c r="A196" s="14"/>
      <c r="B196" s="268"/>
      <c r="C196" s="269"/>
      <c r="D196" s="259" t="s">
        <v>178</v>
      </c>
      <c r="E196" s="270" t="s">
        <v>1</v>
      </c>
      <c r="F196" s="271" t="s">
        <v>254</v>
      </c>
      <c r="G196" s="269"/>
      <c r="H196" s="272">
        <v>5.963</v>
      </c>
      <c r="I196" s="273"/>
      <c r="J196" s="269"/>
      <c r="K196" s="269"/>
      <c r="L196" s="274"/>
      <c r="M196" s="275"/>
      <c r="N196" s="276"/>
      <c r="O196" s="276"/>
      <c r="P196" s="276"/>
      <c r="Q196" s="276"/>
      <c r="R196" s="276"/>
      <c r="S196" s="276"/>
      <c r="T196" s="27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8" t="s">
        <v>178</v>
      </c>
      <c r="AU196" s="278" t="s">
        <v>87</v>
      </c>
      <c r="AV196" s="14" t="s">
        <v>87</v>
      </c>
      <c r="AW196" s="14" t="s">
        <v>32</v>
      </c>
      <c r="AX196" s="14" t="s">
        <v>77</v>
      </c>
      <c r="AY196" s="278" t="s">
        <v>169</v>
      </c>
    </row>
    <row r="197" spans="1:51" s="16" customFormat="1" ht="12">
      <c r="A197" s="16"/>
      <c r="B197" s="290"/>
      <c r="C197" s="291"/>
      <c r="D197" s="259" t="s">
        <v>178</v>
      </c>
      <c r="E197" s="292" t="s">
        <v>1</v>
      </c>
      <c r="F197" s="293" t="s">
        <v>238</v>
      </c>
      <c r="G197" s="291"/>
      <c r="H197" s="294">
        <v>65.588</v>
      </c>
      <c r="I197" s="295"/>
      <c r="J197" s="291"/>
      <c r="K197" s="291"/>
      <c r="L197" s="296"/>
      <c r="M197" s="297"/>
      <c r="N197" s="298"/>
      <c r="O197" s="298"/>
      <c r="P197" s="298"/>
      <c r="Q197" s="298"/>
      <c r="R197" s="298"/>
      <c r="S197" s="298"/>
      <c r="T197" s="299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T197" s="300" t="s">
        <v>178</v>
      </c>
      <c r="AU197" s="300" t="s">
        <v>87</v>
      </c>
      <c r="AV197" s="16" t="s">
        <v>170</v>
      </c>
      <c r="AW197" s="16" t="s">
        <v>32</v>
      </c>
      <c r="AX197" s="16" t="s">
        <v>77</v>
      </c>
      <c r="AY197" s="300" t="s">
        <v>169</v>
      </c>
    </row>
    <row r="198" spans="1:51" s="15" customFormat="1" ht="12">
      <c r="A198" s="15"/>
      <c r="B198" s="279"/>
      <c r="C198" s="280"/>
      <c r="D198" s="259" t="s">
        <v>178</v>
      </c>
      <c r="E198" s="281" t="s">
        <v>1</v>
      </c>
      <c r="F198" s="282" t="s">
        <v>181</v>
      </c>
      <c r="G198" s="280"/>
      <c r="H198" s="283">
        <v>65.588</v>
      </c>
      <c r="I198" s="284"/>
      <c r="J198" s="280"/>
      <c r="K198" s="280"/>
      <c r="L198" s="285"/>
      <c r="M198" s="286"/>
      <c r="N198" s="287"/>
      <c r="O198" s="287"/>
      <c r="P198" s="287"/>
      <c r="Q198" s="287"/>
      <c r="R198" s="287"/>
      <c r="S198" s="287"/>
      <c r="T198" s="288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89" t="s">
        <v>178</v>
      </c>
      <c r="AU198" s="289" t="s">
        <v>87</v>
      </c>
      <c r="AV198" s="15" t="s">
        <v>177</v>
      </c>
      <c r="AW198" s="15" t="s">
        <v>32</v>
      </c>
      <c r="AX198" s="15" t="s">
        <v>85</v>
      </c>
      <c r="AY198" s="289" t="s">
        <v>169</v>
      </c>
    </row>
    <row r="199" spans="1:65" s="2" customFormat="1" ht="33" customHeight="1">
      <c r="A199" s="41"/>
      <c r="B199" s="42"/>
      <c r="C199" s="245" t="s">
        <v>7</v>
      </c>
      <c r="D199" s="245" t="s">
        <v>172</v>
      </c>
      <c r="E199" s="246" t="s">
        <v>255</v>
      </c>
      <c r="F199" s="247" t="s">
        <v>256</v>
      </c>
      <c r="G199" s="248" t="s">
        <v>184</v>
      </c>
      <c r="H199" s="249">
        <v>74.4</v>
      </c>
      <c r="I199" s="250"/>
      <c r="J199" s="251">
        <f>ROUND(I199*H199,2)</f>
        <v>0</v>
      </c>
      <c r="K199" s="247" t="s">
        <v>1</v>
      </c>
      <c r="L199" s="44"/>
      <c r="M199" s="252" t="s">
        <v>1</v>
      </c>
      <c r="N199" s="253" t="s">
        <v>42</v>
      </c>
      <c r="O199" s="94"/>
      <c r="P199" s="254">
        <f>O199*H199</f>
        <v>0</v>
      </c>
      <c r="Q199" s="254">
        <v>0</v>
      </c>
      <c r="R199" s="254">
        <f>Q199*H199</f>
        <v>0</v>
      </c>
      <c r="S199" s="254">
        <v>0</v>
      </c>
      <c r="T199" s="255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56" t="s">
        <v>177</v>
      </c>
      <c r="AT199" s="256" t="s">
        <v>172</v>
      </c>
      <c r="AU199" s="256" t="s">
        <v>87</v>
      </c>
      <c r="AY199" s="18" t="s">
        <v>169</v>
      </c>
      <c r="BE199" s="146">
        <f>IF(N199="základní",J199,0)</f>
        <v>0</v>
      </c>
      <c r="BF199" s="146">
        <f>IF(N199="snížená",J199,0)</f>
        <v>0</v>
      </c>
      <c r="BG199" s="146">
        <f>IF(N199="zákl. přenesená",J199,0)</f>
        <v>0</v>
      </c>
      <c r="BH199" s="146">
        <f>IF(N199="sníž. přenesená",J199,0)</f>
        <v>0</v>
      </c>
      <c r="BI199" s="146">
        <f>IF(N199="nulová",J199,0)</f>
        <v>0</v>
      </c>
      <c r="BJ199" s="18" t="s">
        <v>85</v>
      </c>
      <c r="BK199" s="146">
        <f>ROUND(I199*H199,2)</f>
        <v>0</v>
      </c>
      <c r="BL199" s="18" t="s">
        <v>177</v>
      </c>
      <c r="BM199" s="256" t="s">
        <v>257</v>
      </c>
    </row>
    <row r="200" spans="1:51" s="13" customFormat="1" ht="12">
      <c r="A200" s="13"/>
      <c r="B200" s="257"/>
      <c r="C200" s="258"/>
      <c r="D200" s="259" t="s">
        <v>178</v>
      </c>
      <c r="E200" s="260" t="s">
        <v>1</v>
      </c>
      <c r="F200" s="261" t="s">
        <v>258</v>
      </c>
      <c r="G200" s="258"/>
      <c r="H200" s="260" t="s">
        <v>1</v>
      </c>
      <c r="I200" s="262"/>
      <c r="J200" s="258"/>
      <c r="K200" s="258"/>
      <c r="L200" s="263"/>
      <c r="M200" s="264"/>
      <c r="N200" s="265"/>
      <c r="O200" s="265"/>
      <c r="P200" s="265"/>
      <c r="Q200" s="265"/>
      <c r="R200" s="265"/>
      <c r="S200" s="265"/>
      <c r="T200" s="26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7" t="s">
        <v>178</v>
      </c>
      <c r="AU200" s="267" t="s">
        <v>87</v>
      </c>
      <c r="AV200" s="13" t="s">
        <v>85</v>
      </c>
      <c r="AW200" s="13" t="s">
        <v>32</v>
      </c>
      <c r="AX200" s="13" t="s">
        <v>77</v>
      </c>
      <c r="AY200" s="267" t="s">
        <v>169</v>
      </c>
    </row>
    <row r="201" spans="1:51" s="13" customFormat="1" ht="12">
      <c r="A201" s="13"/>
      <c r="B201" s="257"/>
      <c r="C201" s="258"/>
      <c r="D201" s="259" t="s">
        <v>178</v>
      </c>
      <c r="E201" s="260" t="s">
        <v>1</v>
      </c>
      <c r="F201" s="261" t="s">
        <v>259</v>
      </c>
      <c r="G201" s="258"/>
      <c r="H201" s="260" t="s">
        <v>1</v>
      </c>
      <c r="I201" s="262"/>
      <c r="J201" s="258"/>
      <c r="K201" s="258"/>
      <c r="L201" s="263"/>
      <c r="M201" s="264"/>
      <c r="N201" s="265"/>
      <c r="O201" s="265"/>
      <c r="P201" s="265"/>
      <c r="Q201" s="265"/>
      <c r="R201" s="265"/>
      <c r="S201" s="265"/>
      <c r="T201" s="26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7" t="s">
        <v>178</v>
      </c>
      <c r="AU201" s="267" t="s">
        <v>87</v>
      </c>
      <c r="AV201" s="13" t="s">
        <v>85</v>
      </c>
      <c r="AW201" s="13" t="s">
        <v>32</v>
      </c>
      <c r="AX201" s="13" t="s">
        <v>77</v>
      </c>
      <c r="AY201" s="267" t="s">
        <v>169</v>
      </c>
    </row>
    <row r="202" spans="1:51" s="13" customFormat="1" ht="12">
      <c r="A202" s="13"/>
      <c r="B202" s="257"/>
      <c r="C202" s="258"/>
      <c r="D202" s="259" t="s">
        <v>178</v>
      </c>
      <c r="E202" s="260" t="s">
        <v>1</v>
      </c>
      <c r="F202" s="261" t="s">
        <v>227</v>
      </c>
      <c r="G202" s="258"/>
      <c r="H202" s="260" t="s">
        <v>1</v>
      </c>
      <c r="I202" s="262"/>
      <c r="J202" s="258"/>
      <c r="K202" s="258"/>
      <c r="L202" s="263"/>
      <c r="M202" s="264"/>
      <c r="N202" s="265"/>
      <c r="O202" s="265"/>
      <c r="P202" s="265"/>
      <c r="Q202" s="265"/>
      <c r="R202" s="265"/>
      <c r="S202" s="265"/>
      <c r="T202" s="26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7" t="s">
        <v>178</v>
      </c>
      <c r="AU202" s="267" t="s">
        <v>87</v>
      </c>
      <c r="AV202" s="13" t="s">
        <v>85</v>
      </c>
      <c r="AW202" s="13" t="s">
        <v>32</v>
      </c>
      <c r="AX202" s="13" t="s">
        <v>77</v>
      </c>
      <c r="AY202" s="267" t="s">
        <v>169</v>
      </c>
    </row>
    <row r="203" spans="1:51" s="14" customFormat="1" ht="12">
      <c r="A203" s="14"/>
      <c r="B203" s="268"/>
      <c r="C203" s="269"/>
      <c r="D203" s="259" t="s">
        <v>178</v>
      </c>
      <c r="E203" s="270" t="s">
        <v>1</v>
      </c>
      <c r="F203" s="271" t="s">
        <v>260</v>
      </c>
      <c r="G203" s="269"/>
      <c r="H203" s="272">
        <v>42.84</v>
      </c>
      <c r="I203" s="273"/>
      <c r="J203" s="269"/>
      <c r="K203" s="269"/>
      <c r="L203" s="274"/>
      <c r="M203" s="275"/>
      <c r="N203" s="276"/>
      <c r="O203" s="276"/>
      <c r="P203" s="276"/>
      <c r="Q203" s="276"/>
      <c r="R203" s="276"/>
      <c r="S203" s="276"/>
      <c r="T203" s="277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8" t="s">
        <v>178</v>
      </c>
      <c r="AU203" s="278" t="s">
        <v>87</v>
      </c>
      <c r="AV203" s="14" t="s">
        <v>87</v>
      </c>
      <c r="AW203" s="14" t="s">
        <v>32</v>
      </c>
      <c r="AX203" s="14" t="s">
        <v>77</v>
      </c>
      <c r="AY203" s="278" t="s">
        <v>169</v>
      </c>
    </row>
    <row r="204" spans="1:51" s="13" customFormat="1" ht="12">
      <c r="A204" s="13"/>
      <c r="B204" s="257"/>
      <c r="C204" s="258"/>
      <c r="D204" s="259" t="s">
        <v>178</v>
      </c>
      <c r="E204" s="260" t="s">
        <v>1</v>
      </c>
      <c r="F204" s="261" t="s">
        <v>191</v>
      </c>
      <c r="G204" s="258"/>
      <c r="H204" s="260" t="s">
        <v>1</v>
      </c>
      <c r="I204" s="262"/>
      <c r="J204" s="258"/>
      <c r="K204" s="258"/>
      <c r="L204" s="263"/>
      <c r="M204" s="264"/>
      <c r="N204" s="265"/>
      <c r="O204" s="265"/>
      <c r="P204" s="265"/>
      <c r="Q204" s="265"/>
      <c r="R204" s="265"/>
      <c r="S204" s="265"/>
      <c r="T204" s="26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7" t="s">
        <v>178</v>
      </c>
      <c r="AU204" s="267" t="s">
        <v>87</v>
      </c>
      <c r="AV204" s="13" t="s">
        <v>85</v>
      </c>
      <c r="AW204" s="13" t="s">
        <v>32</v>
      </c>
      <c r="AX204" s="13" t="s">
        <v>77</v>
      </c>
      <c r="AY204" s="267" t="s">
        <v>169</v>
      </c>
    </row>
    <row r="205" spans="1:51" s="14" customFormat="1" ht="12">
      <c r="A205" s="14"/>
      <c r="B205" s="268"/>
      <c r="C205" s="269"/>
      <c r="D205" s="259" t="s">
        <v>178</v>
      </c>
      <c r="E205" s="270" t="s">
        <v>1</v>
      </c>
      <c r="F205" s="271" t="s">
        <v>261</v>
      </c>
      <c r="G205" s="269"/>
      <c r="H205" s="272">
        <v>31.56</v>
      </c>
      <c r="I205" s="273"/>
      <c r="J205" s="269"/>
      <c r="K205" s="269"/>
      <c r="L205" s="274"/>
      <c r="M205" s="275"/>
      <c r="N205" s="276"/>
      <c r="O205" s="276"/>
      <c r="P205" s="276"/>
      <c r="Q205" s="276"/>
      <c r="R205" s="276"/>
      <c r="S205" s="276"/>
      <c r="T205" s="27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8" t="s">
        <v>178</v>
      </c>
      <c r="AU205" s="278" t="s">
        <v>87</v>
      </c>
      <c r="AV205" s="14" t="s">
        <v>87</v>
      </c>
      <c r="AW205" s="14" t="s">
        <v>32</v>
      </c>
      <c r="AX205" s="14" t="s">
        <v>77</v>
      </c>
      <c r="AY205" s="278" t="s">
        <v>169</v>
      </c>
    </row>
    <row r="206" spans="1:51" s="16" customFormat="1" ht="12">
      <c r="A206" s="16"/>
      <c r="B206" s="290"/>
      <c r="C206" s="291"/>
      <c r="D206" s="259" t="s">
        <v>178</v>
      </c>
      <c r="E206" s="292" t="s">
        <v>1</v>
      </c>
      <c r="F206" s="293" t="s">
        <v>238</v>
      </c>
      <c r="G206" s="291"/>
      <c r="H206" s="294">
        <v>74.4</v>
      </c>
      <c r="I206" s="295"/>
      <c r="J206" s="291"/>
      <c r="K206" s="291"/>
      <c r="L206" s="296"/>
      <c r="M206" s="297"/>
      <c r="N206" s="298"/>
      <c r="O206" s="298"/>
      <c r="P206" s="298"/>
      <c r="Q206" s="298"/>
      <c r="R206" s="298"/>
      <c r="S206" s="298"/>
      <c r="T206" s="299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300" t="s">
        <v>178</v>
      </c>
      <c r="AU206" s="300" t="s">
        <v>87</v>
      </c>
      <c r="AV206" s="16" t="s">
        <v>170</v>
      </c>
      <c r="AW206" s="16" t="s">
        <v>32</v>
      </c>
      <c r="AX206" s="16" t="s">
        <v>77</v>
      </c>
      <c r="AY206" s="300" t="s">
        <v>169</v>
      </c>
    </row>
    <row r="207" spans="1:51" s="15" customFormat="1" ht="12">
      <c r="A207" s="15"/>
      <c r="B207" s="279"/>
      <c r="C207" s="280"/>
      <c r="D207" s="259" t="s">
        <v>178</v>
      </c>
      <c r="E207" s="281" t="s">
        <v>1</v>
      </c>
      <c r="F207" s="282" t="s">
        <v>181</v>
      </c>
      <c r="G207" s="280"/>
      <c r="H207" s="283">
        <v>74.4</v>
      </c>
      <c r="I207" s="284"/>
      <c r="J207" s="280"/>
      <c r="K207" s="280"/>
      <c r="L207" s="285"/>
      <c r="M207" s="286"/>
      <c r="N207" s="287"/>
      <c r="O207" s="287"/>
      <c r="P207" s="287"/>
      <c r="Q207" s="287"/>
      <c r="R207" s="287"/>
      <c r="S207" s="287"/>
      <c r="T207" s="288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89" t="s">
        <v>178</v>
      </c>
      <c r="AU207" s="289" t="s">
        <v>87</v>
      </c>
      <c r="AV207" s="15" t="s">
        <v>177</v>
      </c>
      <c r="AW207" s="15" t="s">
        <v>32</v>
      </c>
      <c r="AX207" s="15" t="s">
        <v>85</v>
      </c>
      <c r="AY207" s="289" t="s">
        <v>169</v>
      </c>
    </row>
    <row r="208" spans="1:65" s="2" customFormat="1" ht="16.5" customHeight="1">
      <c r="A208" s="41"/>
      <c r="B208" s="42"/>
      <c r="C208" s="245" t="s">
        <v>219</v>
      </c>
      <c r="D208" s="245" t="s">
        <v>172</v>
      </c>
      <c r="E208" s="246" t="s">
        <v>262</v>
      </c>
      <c r="F208" s="247" t="s">
        <v>263</v>
      </c>
      <c r="G208" s="248" t="s">
        <v>184</v>
      </c>
      <c r="H208" s="249">
        <v>65.588</v>
      </c>
      <c r="I208" s="250"/>
      <c r="J208" s="251">
        <f>ROUND(I208*H208,2)</f>
        <v>0</v>
      </c>
      <c r="K208" s="247" t="s">
        <v>1</v>
      </c>
      <c r="L208" s="44"/>
      <c r="M208" s="252" t="s">
        <v>1</v>
      </c>
      <c r="N208" s="253" t="s">
        <v>42</v>
      </c>
      <c r="O208" s="94"/>
      <c r="P208" s="254">
        <f>O208*H208</f>
        <v>0</v>
      </c>
      <c r="Q208" s="254">
        <v>0</v>
      </c>
      <c r="R208" s="254">
        <f>Q208*H208</f>
        <v>0</v>
      </c>
      <c r="S208" s="254">
        <v>0</v>
      </c>
      <c r="T208" s="255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56" t="s">
        <v>177</v>
      </c>
      <c r="AT208" s="256" t="s">
        <v>172</v>
      </c>
      <c r="AU208" s="256" t="s">
        <v>87</v>
      </c>
      <c r="AY208" s="18" t="s">
        <v>169</v>
      </c>
      <c r="BE208" s="146">
        <f>IF(N208="základní",J208,0)</f>
        <v>0</v>
      </c>
      <c r="BF208" s="146">
        <f>IF(N208="snížená",J208,0)</f>
        <v>0</v>
      </c>
      <c r="BG208" s="146">
        <f>IF(N208="zákl. přenesená",J208,0)</f>
        <v>0</v>
      </c>
      <c r="BH208" s="146">
        <f>IF(N208="sníž. přenesená",J208,0)</f>
        <v>0</v>
      </c>
      <c r="BI208" s="146">
        <f>IF(N208="nulová",J208,0)</f>
        <v>0</v>
      </c>
      <c r="BJ208" s="18" t="s">
        <v>85</v>
      </c>
      <c r="BK208" s="146">
        <f>ROUND(I208*H208,2)</f>
        <v>0</v>
      </c>
      <c r="BL208" s="18" t="s">
        <v>177</v>
      </c>
      <c r="BM208" s="256" t="s">
        <v>264</v>
      </c>
    </row>
    <row r="209" spans="1:65" s="2" customFormat="1" ht="16.5" customHeight="1">
      <c r="A209" s="41"/>
      <c r="B209" s="42"/>
      <c r="C209" s="245" t="s">
        <v>265</v>
      </c>
      <c r="D209" s="245" t="s">
        <v>172</v>
      </c>
      <c r="E209" s="246" t="s">
        <v>266</v>
      </c>
      <c r="F209" s="247" t="s">
        <v>267</v>
      </c>
      <c r="G209" s="248" t="s">
        <v>184</v>
      </c>
      <c r="H209" s="249">
        <v>74.4</v>
      </c>
      <c r="I209" s="250"/>
      <c r="J209" s="251">
        <f>ROUND(I209*H209,2)</f>
        <v>0</v>
      </c>
      <c r="K209" s="247" t="s">
        <v>1</v>
      </c>
      <c r="L209" s="44"/>
      <c r="M209" s="252" t="s">
        <v>1</v>
      </c>
      <c r="N209" s="253" t="s">
        <v>42</v>
      </c>
      <c r="O209" s="94"/>
      <c r="P209" s="254">
        <f>O209*H209</f>
        <v>0</v>
      </c>
      <c r="Q209" s="254">
        <v>0</v>
      </c>
      <c r="R209" s="254">
        <f>Q209*H209</f>
        <v>0</v>
      </c>
      <c r="S209" s="254">
        <v>0</v>
      </c>
      <c r="T209" s="255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56" t="s">
        <v>177</v>
      </c>
      <c r="AT209" s="256" t="s">
        <v>172</v>
      </c>
      <c r="AU209" s="256" t="s">
        <v>87</v>
      </c>
      <c r="AY209" s="18" t="s">
        <v>169</v>
      </c>
      <c r="BE209" s="146">
        <f>IF(N209="základní",J209,0)</f>
        <v>0</v>
      </c>
      <c r="BF209" s="146">
        <f>IF(N209="snížená",J209,0)</f>
        <v>0</v>
      </c>
      <c r="BG209" s="146">
        <f>IF(N209="zákl. přenesená",J209,0)</f>
        <v>0</v>
      </c>
      <c r="BH209" s="146">
        <f>IF(N209="sníž. přenesená",J209,0)</f>
        <v>0</v>
      </c>
      <c r="BI209" s="146">
        <f>IF(N209="nulová",J209,0)</f>
        <v>0</v>
      </c>
      <c r="BJ209" s="18" t="s">
        <v>85</v>
      </c>
      <c r="BK209" s="146">
        <f>ROUND(I209*H209,2)</f>
        <v>0</v>
      </c>
      <c r="BL209" s="18" t="s">
        <v>177</v>
      </c>
      <c r="BM209" s="256" t="s">
        <v>268</v>
      </c>
    </row>
    <row r="210" spans="1:65" s="2" customFormat="1" ht="24.15" customHeight="1">
      <c r="A210" s="41"/>
      <c r="B210" s="42"/>
      <c r="C210" s="245" t="s">
        <v>222</v>
      </c>
      <c r="D210" s="245" t="s">
        <v>172</v>
      </c>
      <c r="E210" s="246" t="s">
        <v>269</v>
      </c>
      <c r="F210" s="247" t="s">
        <v>270</v>
      </c>
      <c r="G210" s="248" t="s">
        <v>271</v>
      </c>
      <c r="H210" s="249">
        <v>3.1</v>
      </c>
      <c r="I210" s="250"/>
      <c r="J210" s="251">
        <f>ROUND(I210*H210,2)</f>
        <v>0</v>
      </c>
      <c r="K210" s="247" t="s">
        <v>1</v>
      </c>
      <c r="L210" s="44"/>
      <c r="M210" s="252" t="s">
        <v>1</v>
      </c>
      <c r="N210" s="253" t="s">
        <v>42</v>
      </c>
      <c r="O210" s="94"/>
      <c r="P210" s="254">
        <f>O210*H210</f>
        <v>0</v>
      </c>
      <c r="Q210" s="254">
        <v>0</v>
      </c>
      <c r="R210" s="254">
        <f>Q210*H210</f>
        <v>0</v>
      </c>
      <c r="S210" s="254">
        <v>0</v>
      </c>
      <c r="T210" s="255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56" t="s">
        <v>177</v>
      </c>
      <c r="AT210" s="256" t="s">
        <v>172</v>
      </c>
      <c r="AU210" s="256" t="s">
        <v>87</v>
      </c>
      <c r="AY210" s="18" t="s">
        <v>169</v>
      </c>
      <c r="BE210" s="146">
        <f>IF(N210="základní",J210,0)</f>
        <v>0</v>
      </c>
      <c r="BF210" s="146">
        <f>IF(N210="snížená",J210,0)</f>
        <v>0</v>
      </c>
      <c r="BG210" s="146">
        <f>IF(N210="zákl. přenesená",J210,0)</f>
        <v>0</v>
      </c>
      <c r="BH210" s="146">
        <f>IF(N210="sníž. přenesená",J210,0)</f>
        <v>0</v>
      </c>
      <c r="BI210" s="146">
        <f>IF(N210="nulová",J210,0)</f>
        <v>0</v>
      </c>
      <c r="BJ210" s="18" t="s">
        <v>85</v>
      </c>
      <c r="BK210" s="146">
        <f>ROUND(I210*H210,2)</f>
        <v>0</v>
      </c>
      <c r="BL210" s="18" t="s">
        <v>177</v>
      </c>
      <c r="BM210" s="256" t="s">
        <v>272</v>
      </c>
    </row>
    <row r="211" spans="1:51" s="13" customFormat="1" ht="12">
      <c r="A211" s="13"/>
      <c r="B211" s="257"/>
      <c r="C211" s="258"/>
      <c r="D211" s="259" t="s">
        <v>178</v>
      </c>
      <c r="E211" s="260" t="s">
        <v>1</v>
      </c>
      <c r="F211" s="261" t="s">
        <v>273</v>
      </c>
      <c r="G211" s="258"/>
      <c r="H211" s="260" t="s">
        <v>1</v>
      </c>
      <c r="I211" s="262"/>
      <c r="J211" s="258"/>
      <c r="K211" s="258"/>
      <c r="L211" s="263"/>
      <c r="M211" s="264"/>
      <c r="N211" s="265"/>
      <c r="O211" s="265"/>
      <c r="P211" s="265"/>
      <c r="Q211" s="265"/>
      <c r="R211" s="265"/>
      <c r="S211" s="265"/>
      <c r="T211" s="26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7" t="s">
        <v>178</v>
      </c>
      <c r="AU211" s="267" t="s">
        <v>87</v>
      </c>
      <c r="AV211" s="13" t="s">
        <v>85</v>
      </c>
      <c r="AW211" s="13" t="s">
        <v>32</v>
      </c>
      <c r="AX211" s="13" t="s">
        <v>77</v>
      </c>
      <c r="AY211" s="267" t="s">
        <v>169</v>
      </c>
    </row>
    <row r="212" spans="1:51" s="13" customFormat="1" ht="12">
      <c r="A212" s="13"/>
      <c r="B212" s="257"/>
      <c r="C212" s="258"/>
      <c r="D212" s="259" t="s">
        <v>178</v>
      </c>
      <c r="E212" s="260" t="s">
        <v>1</v>
      </c>
      <c r="F212" s="261" t="s">
        <v>227</v>
      </c>
      <c r="G212" s="258"/>
      <c r="H212" s="260" t="s">
        <v>1</v>
      </c>
      <c r="I212" s="262"/>
      <c r="J212" s="258"/>
      <c r="K212" s="258"/>
      <c r="L212" s="263"/>
      <c r="M212" s="264"/>
      <c r="N212" s="265"/>
      <c r="O212" s="265"/>
      <c r="P212" s="265"/>
      <c r="Q212" s="265"/>
      <c r="R212" s="265"/>
      <c r="S212" s="265"/>
      <c r="T212" s="26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7" t="s">
        <v>178</v>
      </c>
      <c r="AU212" s="267" t="s">
        <v>87</v>
      </c>
      <c r="AV212" s="13" t="s">
        <v>85</v>
      </c>
      <c r="AW212" s="13" t="s">
        <v>32</v>
      </c>
      <c r="AX212" s="13" t="s">
        <v>77</v>
      </c>
      <c r="AY212" s="267" t="s">
        <v>169</v>
      </c>
    </row>
    <row r="213" spans="1:51" s="14" customFormat="1" ht="12">
      <c r="A213" s="14"/>
      <c r="B213" s="268"/>
      <c r="C213" s="269"/>
      <c r="D213" s="259" t="s">
        <v>178</v>
      </c>
      <c r="E213" s="270" t="s">
        <v>1</v>
      </c>
      <c r="F213" s="271" t="s">
        <v>274</v>
      </c>
      <c r="G213" s="269"/>
      <c r="H213" s="272">
        <v>1.785</v>
      </c>
      <c r="I213" s="273"/>
      <c r="J213" s="269"/>
      <c r="K213" s="269"/>
      <c r="L213" s="274"/>
      <c r="M213" s="275"/>
      <c r="N213" s="276"/>
      <c r="O213" s="276"/>
      <c r="P213" s="276"/>
      <c r="Q213" s="276"/>
      <c r="R213" s="276"/>
      <c r="S213" s="276"/>
      <c r="T213" s="27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8" t="s">
        <v>178</v>
      </c>
      <c r="AU213" s="278" t="s">
        <v>87</v>
      </c>
      <c r="AV213" s="14" t="s">
        <v>87</v>
      </c>
      <c r="AW213" s="14" t="s">
        <v>32</v>
      </c>
      <c r="AX213" s="14" t="s">
        <v>77</v>
      </c>
      <c r="AY213" s="278" t="s">
        <v>169</v>
      </c>
    </row>
    <row r="214" spans="1:51" s="13" customFormat="1" ht="12">
      <c r="A214" s="13"/>
      <c r="B214" s="257"/>
      <c r="C214" s="258"/>
      <c r="D214" s="259" t="s">
        <v>178</v>
      </c>
      <c r="E214" s="260" t="s">
        <v>1</v>
      </c>
      <c r="F214" s="261" t="s">
        <v>191</v>
      </c>
      <c r="G214" s="258"/>
      <c r="H214" s="260" t="s">
        <v>1</v>
      </c>
      <c r="I214" s="262"/>
      <c r="J214" s="258"/>
      <c r="K214" s="258"/>
      <c r="L214" s="263"/>
      <c r="M214" s="264"/>
      <c r="N214" s="265"/>
      <c r="O214" s="265"/>
      <c r="P214" s="265"/>
      <c r="Q214" s="265"/>
      <c r="R214" s="265"/>
      <c r="S214" s="265"/>
      <c r="T214" s="26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7" t="s">
        <v>178</v>
      </c>
      <c r="AU214" s="267" t="s">
        <v>87</v>
      </c>
      <c r="AV214" s="13" t="s">
        <v>85</v>
      </c>
      <c r="AW214" s="13" t="s">
        <v>32</v>
      </c>
      <c r="AX214" s="13" t="s">
        <v>77</v>
      </c>
      <c r="AY214" s="267" t="s">
        <v>169</v>
      </c>
    </row>
    <row r="215" spans="1:51" s="14" customFormat="1" ht="12">
      <c r="A215" s="14"/>
      <c r="B215" s="268"/>
      <c r="C215" s="269"/>
      <c r="D215" s="259" t="s">
        <v>178</v>
      </c>
      <c r="E215" s="270" t="s">
        <v>1</v>
      </c>
      <c r="F215" s="271" t="s">
        <v>275</v>
      </c>
      <c r="G215" s="269"/>
      <c r="H215" s="272">
        <v>1.315</v>
      </c>
      <c r="I215" s="273"/>
      <c r="J215" s="269"/>
      <c r="K215" s="269"/>
      <c r="L215" s="274"/>
      <c r="M215" s="275"/>
      <c r="N215" s="276"/>
      <c r="O215" s="276"/>
      <c r="P215" s="276"/>
      <c r="Q215" s="276"/>
      <c r="R215" s="276"/>
      <c r="S215" s="276"/>
      <c r="T215" s="27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8" t="s">
        <v>178</v>
      </c>
      <c r="AU215" s="278" t="s">
        <v>87</v>
      </c>
      <c r="AV215" s="14" t="s">
        <v>87</v>
      </c>
      <c r="AW215" s="14" t="s">
        <v>32</v>
      </c>
      <c r="AX215" s="14" t="s">
        <v>77</v>
      </c>
      <c r="AY215" s="278" t="s">
        <v>169</v>
      </c>
    </row>
    <row r="216" spans="1:51" s="15" customFormat="1" ht="12">
      <c r="A216" s="15"/>
      <c r="B216" s="279"/>
      <c r="C216" s="280"/>
      <c r="D216" s="259" t="s">
        <v>178</v>
      </c>
      <c r="E216" s="281" t="s">
        <v>1</v>
      </c>
      <c r="F216" s="282" t="s">
        <v>181</v>
      </c>
      <c r="G216" s="280"/>
      <c r="H216" s="283">
        <v>3.0999999999999996</v>
      </c>
      <c r="I216" s="284"/>
      <c r="J216" s="280"/>
      <c r="K216" s="280"/>
      <c r="L216" s="285"/>
      <c r="M216" s="286"/>
      <c r="N216" s="287"/>
      <c r="O216" s="287"/>
      <c r="P216" s="287"/>
      <c r="Q216" s="287"/>
      <c r="R216" s="287"/>
      <c r="S216" s="287"/>
      <c r="T216" s="288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89" t="s">
        <v>178</v>
      </c>
      <c r="AU216" s="289" t="s">
        <v>87</v>
      </c>
      <c r="AV216" s="15" t="s">
        <v>177</v>
      </c>
      <c r="AW216" s="15" t="s">
        <v>32</v>
      </c>
      <c r="AX216" s="15" t="s">
        <v>85</v>
      </c>
      <c r="AY216" s="289" t="s">
        <v>169</v>
      </c>
    </row>
    <row r="217" spans="1:65" s="2" customFormat="1" ht="44.25" customHeight="1">
      <c r="A217" s="41"/>
      <c r="B217" s="42"/>
      <c r="C217" s="245" t="s">
        <v>276</v>
      </c>
      <c r="D217" s="245" t="s">
        <v>172</v>
      </c>
      <c r="E217" s="246" t="s">
        <v>277</v>
      </c>
      <c r="F217" s="247" t="s">
        <v>278</v>
      </c>
      <c r="G217" s="248" t="s">
        <v>271</v>
      </c>
      <c r="H217" s="249">
        <v>3.1</v>
      </c>
      <c r="I217" s="250"/>
      <c r="J217" s="251">
        <f>ROUND(I217*H217,2)</f>
        <v>0</v>
      </c>
      <c r="K217" s="247" t="s">
        <v>176</v>
      </c>
      <c r="L217" s="44"/>
      <c r="M217" s="252" t="s">
        <v>1</v>
      </c>
      <c r="N217" s="253" t="s">
        <v>42</v>
      </c>
      <c r="O217" s="94"/>
      <c r="P217" s="254">
        <f>O217*H217</f>
        <v>0</v>
      </c>
      <c r="Q217" s="254">
        <v>0</v>
      </c>
      <c r="R217" s="254">
        <f>Q217*H217</f>
        <v>0</v>
      </c>
      <c r="S217" s="254">
        <v>0</v>
      </c>
      <c r="T217" s="255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56" t="s">
        <v>177</v>
      </c>
      <c r="AT217" s="256" t="s">
        <v>172</v>
      </c>
      <c r="AU217" s="256" t="s">
        <v>87</v>
      </c>
      <c r="AY217" s="18" t="s">
        <v>169</v>
      </c>
      <c r="BE217" s="146">
        <f>IF(N217="základní",J217,0)</f>
        <v>0</v>
      </c>
      <c r="BF217" s="146">
        <f>IF(N217="snížená",J217,0)</f>
        <v>0</v>
      </c>
      <c r="BG217" s="146">
        <f>IF(N217="zákl. přenesená",J217,0)</f>
        <v>0</v>
      </c>
      <c r="BH217" s="146">
        <f>IF(N217="sníž. přenesená",J217,0)</f>
        <v>0</v>
      </c>
      <c r="BI217" s="146">
        <f>IF(N217="nulová",J217,0)</f>
        <v>0</v>
      </c>
      <c r="BJ217" s="18" t="s">
        <v>85</v>
      </c>
      <c r="BK217" s="146">
        <f>ROUND(I217*H217,2)</f>
        <v>0</v>
      </c>
      <c r="BL217" s="18" t="s">
        <v>177</v>
      </c>
      <c r="BM217" s="256" t="s">
        <v>279</v>
      </c>
    </row>
    <row r="218" spans="1:65" s="2" customFormat="1" ht="66.75" customHeight="1">
      <c r="A218" s="41"/>
      <c r="B218" s="42"/>
      <c r="C218" s="245" t="s">
        <v>226</v>
      </c>
      <c r="D218" s="245" t="s">
        <v>172</v>
      </c>
      <c r="E218" s="246" t="s">
        <v>280</v>
      </c>
      <c r="F218" s="247" t="s">
        <v>281</v>
      </c>
      <c r="G218" s="248" t="s">
        <v>184</v>
      </c>
      <c r="H218" s="249">
        <v>32.915</v>
      </c>
      <c r="I218" s="250"/>
      <c r="J218" s="251">
        <f>ROUND(I218*H218,2)</f>
        <v>0</v>
      </c>
      <c r="K218" s="247" t="s">
        <v>1</v>
      </c>
      <c r="L218" s="44"/>
      <c r="M218" s="252" t="s">
        <v>1</v>
      </c>
      <c r="N218" s="253" t="s">
        <v>42</v>
      </c>
      <c r="O218" s="94"/>
      <c r="P218" s="254">
        <f>O218*H218</f>
        <v>0</v>
      </c>
      <c r="Q218" s="254">
        <v>0</v>
      </c>
      <c r="R218" s="254">
        <f>Q218*H218</f>
        <v>0</v>
      </c>
      <c r="S218" s="254">
        <v>0</v>
      </c>
      <c r="T218" s="255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56" t="s">
        <v>177</v>
      </c>
      <c r="AT218" s="256" t="s">
        <v>172</v>
      </c>
      <c r="AU218" s="256" t="s">
        <v>87</v>
      </c>
      <c r="AY218" s="18" t="s">
        <v>169</v>
      </c>
      <c r="BE218" s="146">
        <f>IF(N218="základní",J218,0)</f>
        <v>0</v>
      </c>
      <c r="BF218" s="146">
        <f>IF(N218="snížená",J218,0)</f>
        <v>0</v>
      </c>
      <c r="BG218" s="146">
        <f>IF(N218="zákl. přenesená",J218,0)</f>
        <v>0</v>
      </c>
      <c r="BH218" s="146">
        <f>IF(N218="sníž. přenesená",J218,0)</f>
        <v>0</v>
      </c>
      <c r="BI218" s="146">
        <f>IF(N218="nulová",J218,0)</f>
        <v>0</v>
      </c>
      <c r="BJ218" s="18" t="s">
        <v>85</v>
      </c>
      <c r="BK218" s="146">
        <f>ROUND(I218*H218,2)</f>
        <v>0</v>
      </c>
      <c r="BL218" s="18" t="s">
        <v>177</v>
      </c>
      <c r="BM218" s="256" t="s">
        <v>282</v>
      </c>
    </row>
    <row r="219" spans="1:65" s="2" customFormat="1" ht="21.75" customHeight="1">
      <c r="A219" s="41"/>
      <c r="B219" s="42"/>
      <c r="C219" s="245" t="s">
        <v>283</v>
      </c>
      <c r="D219" s="245" t="s">
        <v>172</v>
      </c>
      <c r="E219" s="246" t="s">
        <v>284</v>
      </c>
      <c r="F219" s="247" t="s">
        <v>285</v>
      </c>
      <c r="G219" s="248" t="s">
        <v>286</v>
      </c>
      <c r="H219" s="249">
        <v>0.137</v>
      </c>
      <c r="I219" s="250"/>
      <c r="J219" s="251">
        <f>ROUND(I219*H219,2)</f>
        <v>0</v>
      </c>
      <c r="K219" s="247" t="s">
        <v>176</v>
      </c>
      <c r="L219" s="44"/>
      <c r="M219" s="252" t="s">
        <v>1</v>
      </c>
      <c r="N219" s="253" t="s">
        <v>42</v>
      </c>
      <c r="O219" s="94"/>
      <c r="P219" s="254">
        <f>O219*H219</f>
        <v>0</v>
      </c>
      <c r="Q219" s="254">
        <v>1.0627727797</v>
      </c>
      <c r="R219" s="254">
        <f>Q219*H219</f>
        <v>0.1455998708189</v>
      </c>
      <c r="S219" s="254">
        <v>0</v>
      </c>
      <c r="T219" s="255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56" t="s">
        <v>177</v>
      </c>
      <c r="AT219" s="256" t="s">
        <v>172</v>
      </c>
      <c r="AU219" s="256" t="s">
        <v>87</v>
      </c>
      <c r="AY219" s="18" t="s">
        <v>169</v>
      </c>
      <c r="BE219" s="146">
        <f>IF(N219="základní",J219,0)</f>
        <v>0</v>
      </c>
      <c r="BF219" s="146">
        <f>IF(N219="snížená",J219,0)</f>
        <v>0</v>
      </c>
      <c r="BG219" s="146">
        <f>IF(N219="zákl. přenesená",J219,0)</f>
        <v>0</v>
      </c>
      <c r="BH219" s="146">
        <f>IF(N219="sníž. přenesená",J219,0)</f>
        <v>0</v>
      </c>
      <c r="BI219" s="146">
        <f>IF(N219="nulová",J219,0)</f>
        <v>0</v>
      </c>
      <c r="BJ219" s="18" t="s">
        <v>85</v>
      </c>
      <c r="BK219" s="146">
        <f>ROUND(I219*H219,2)</f>
        <v>0</v>
      </c>
      <c r="BL219" s="18" t="s">
        <v>177</v>
      </c>
      <c r="BM219" s="256" t="s">
        <v>287</v>
      </c>
    </row>
    <row r="220" spans="1:51" s="13" customFormat="1" ht="12">
      <c r="A220" s="13"/>
      <c r="B220" s="257"/>
      <c r="C220" s="258"/>
      <c r="D220" s="259" t="s">
        <v>178</v>
      </c>
      <c r="E220" s="260" t="s">
        <v>1</v>
      </c>
      <c r="F220" s="261" t="s">
        <v>288</v>
      </c>
      <c r="G220" s="258"/>
      <c r="H220" s="260" t="s">
        <v>1</v>
      </c>
      <c r="I220" s="262"/>
      <c r="J220" s="258"/>
      <c r="K220" s="258"/>
      <c r="L220" s="263"/>
      <c r="M220" s="264"/>
      <c r="N220" s="265"/>
      <c r="O220" s="265"/>
      <c r="P220" s="265"/>
      <c r="Q220" s="265"/>
      <c r="R220" s="265"/>
      <c r="S220" s="265"/>
      <c r="T220" s="26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7" t="s">
        <v>178</v>
      </c>
      <c r="AU220" s="267" t="s">
        <v>87</v>
      </c>
      <c r="AV220" s="13" t="s">
        <v>85</v>
      </c>
      <c r="AW220" s="13" t="s">
        <v>32</v>
      </c>
      <c r="AX220" s="13" t="s">
        <v>77</v>
      </c>
      <c r="AY220" s="267" t="s">
        <v>169</v>
      </c>
    </row>
    <row r="221" spans="1:51" s="13" customFormat="1" ht="12">
      <c r="A221" s="13"/>
      <c r="B221" s="257"/>
      <c r="C221" s="258"/>
      <c r="D221" s="259" t="s">
        <v>178</v>
      </c>
      <c r="E221" s="260" t="s">
        <v>1</v>
      </c>
      <c r="F221" s="261" t="s">
        <v>227</v>
      </c>
      <c r="G221" s="258"/>
      <c r="H221" s="260" t="s">
        <v>1</v>
      </c>
      <c r="I221" s="262"/>
      <c r="J221" s="258"/>
      <c r="K221" s="258"/>
      <c r="L221" s="263"/>
      <c r="M221" s="264"/>
      <c r="N221" s="265"/>
      <c r="O221" s="265"/>
      <c r="P221" s="265"/>
      <c r="Q221" s="265"/>
      <c r="R221" s="265"/>
      <c r="S221" s="265"/>
      <c r="T221" s="26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7" t="s">
        <v>178</v>
      </c>
      <c r="AU221" s="267" t="s">
        <v>87</v>
      </c>
      <c r="AV221" s="13" t="s">
        <v>85</v>
      </c>
      <c r="AW221" s="13" t="s">
        <v>32</v>
      </c>
      <c r="AX221" s="13" t="s">
        <v>77</v>
      </c>
      <c r="AY221" s="267" t="s">
        <v>169</v>
      </c>
    </row>
    <row r="222" spans="1:51" s="14" customFormat="1" ht="12">
      <c r="A222" s="14"/>
      <c r="B222" s="268"/>
      <c r="C222" s="269"/>
      <c r="D222" s="259" t="s">
        <v>178</v>
      </c>
      <c r="E222" s="270" t="s">
        <v>1</v>
      </c>
      <c r="F222" s="271" t="s">
        <v>289</v>
      </c>
      <c r="G222" s="269"/>
      <c r="H222" s="272">
        <v>0.079</v>
      </c>
      <c r="I222" s="273"/>
      <c r="J222" s="269"/>
      <c r="K222" s="269"/>
      <c r="L222" s="274"/>
      <c r="M222" s="275"/>
      <c r="N222" s="276"/>
      <c r="O222" s="276"/>
      <c r="P222" s="276"/>
      <c r="Q222" s="276"/>
      <c r="R222" s="276"/>
      <c r="S222" s="276"/>
      <c r="T222" s="27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8" t="s">
        <v>178</v>
      </c>
      <c r="AU222" s="278" t="s">
        <v>87</v>
      </c>
      <c r="AV222" s="14" t="s">
        <v>87</v>
      </c>
      <c r="AW222" s="14" t="s">
        <v>32</v>
      </c>
      <c r="AX222" s="14" t="s">
        <v>77</v>
      </c>
      <c r="AY222" s="278" t="s">
        <v>169</v>
      </c>
    </row>
    <row r="223" spans="1:51" s="13" customFormat="1" ht="12">
      <c r="A223" s="13"/>
      <c r="B223" s="257"/>
      <c r="C223" s="258"/>
      <c r="D223" s="259" t="s">
        <v>178</v>
      </c>
      <c r="E223" s="260" t="s">
        <v>1</v>
      </c>
      <c r="F223" s="261" t="s">
        <v>191</v>
      </c>
      <c r="G223" s="258"/>
      <c r="H223" s="260" t="s">
        <v>1</v>
      </c>
      <c r="I223" s="262"/>
      <c r="J223" s="258"/>
      <c r="K223" s="258"/>
      <c r="L223" s="263"/>
      <c r="M223" s="264"/>
      <c r="N223" s="265"/>
      <c r="O223" s="265"/>
      <c r="P223" s="265"/>
      <c r="Q223" s="265"/>
      <c r="R223" s="265"/>
      <c r="S223" s="265"/>
      <c r="T223" s="26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7" t="s">
        <v>178</v>
      </c>
      <c r="AU223" s="267" t="s">
        <v>87</v>
      </c>
      <c r="AV223" s="13" t="s">
        <v>85</v>
      </c>
      <c r="AW223" s="13" t="s">
        <v>32</v>
      </c>
      <c r="AX223" s="13" t="s">
        <v>77</v>
      </c>
      <c r="AY223" s="267" t="s">
        <v>169</v>
      </c>
    </row>
    <row r="224" spans="1:51" s="14" customFormat="1" ht="12">
      <c r="A224" s="14"/>
      <c r="B224" s="268"/>
      <c r="C224" s="269"/>
      <c r="D224" s="259" t="s">
        <v>178</v>
      </c>
      <c r="E224" s="270" t="s">
        <v>1</v>
      </c>
      <c r="F224" s="271" t="s">
        <v>290</v>
      </c>
      <c r="G224" s="269"/>
      <c r="H224" s="272">
        <v>0.058</v>
      </c>
      <c r="I224" s="273"/>
      <c r="J224" s="269"/>
      <c r="K224" s="269"/>
      <c r="L224" s="274"/>
      <c r="M224" s="275"/>
      <c r="N224" s="276"/>
      <c r="O224" s="276"/>
      <c r="P224" s="276"/>
      <c r="Q224" s="276"/>
      <c r="R224" s="276"/>
      <c r="S224" s="276"/>
      <c r="T224" s="27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8" t="s">
        <v>178</v>
      </c>
      <c r="AU224" s="278" t="s">
        <v>87</v>
      </c>
      <c r="AV224" s="14" t="s">
        <v>87</v>
      </c>
      <c r="AW224" s="14" t="s">
        <v>32</v>
      </c>
      <c r="AX224" s="14" t="s">
        <v>77</v>
      </c>
      <c r="AY224" s="278" t="s">
        <v>169</v>
      </c>
    </row>
    <row r="225" spans="1:51" s="15" customFormat="1" ht="12">
      <c r="A225" s="15"/>
      <c r="B225" s="279"/>
      <c r="C225" s="280"/>
      <c r="D225" s="259" t="s">
        <v>178</v>
      </c>
      <c r="E225" s="281" t="s">
        <v>1</v>
      </c>
      <c r="F225" s="282" t="s">
        <v>181</v>
      </c>
      <c r="G225" s="280"/>
      <c r="H225" s="283">
        <v>0.137</v>
      </c>
      <c r="I225" s="284"/>
      <c r="J225" s="280"/>
      <c r="K225" s="280"/>
      <c r="L225" s="285"/>
      <c r="M225" s="286"/>
      <c r="N225" s="287"/>
      <c r="O225" s="287"/>
      <c r="P225" s="287"/>
      <c r="Q225" s="287"/>
      <c r="R225" s="287"/>
      <c r="S225" s="287"/>
      <c r="T225" s="288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89" t="s">
        <v>178</v>
      </c>
      <c r="AU225" s="289" t="s">
        <v>87</v>
      </c>
      <c r="AV225" s="15" t="s">
        <v>177</v>
      </c>
      <c r="AW225" s="15" t="s">
        <v>32</v>
      </c>
      <c r="AX225" s="15" t="s">
        <v>85</v>
      </c>
      <c r="AY225" s="289" t="s">
        <v>169</v>
      </c>
    </row>
    <row r="226" spans="1:65" s="2" customFormat="1" ht="21.75" customHeight="1">
      <c r="A226" s="41"/>
      <c r="B226" s="42"/>
      <c r="C226" s="245" t="s">
        <v>241</v>
      </c>
      <c r="D226" s="245" t="s">
        <v>172</v>
      </c>
      <c r="E226" s="246" t="s">
        <v>291</v>
      </c>
      <c r="F226" s="247" t="s">
        <v>292</v>
      </c>
      <c r="G226" s="248" t="s">
        <v>184</v>
      </c>
      <c r="H226" s="249">
        <v>65.829</v>
      </c>
      <c r="I226" s="250"/>
      <c r="J226" s="251">
        <f>ROUND(I226*H226,2)</f>
        <v>0</v>
      </c>
      <c r="K226" s="247" t="s">
        <v>1</v>
      </c>
      <c r="L226" s="44"/>
      <c r="M226" s="252" t="s">
        <v>1</v>
      </c>
      <c r="N226" s="253" t="s">
        <v>42</v>
      </c>
      <c r="O226" s="94"/>
      <c r="P226" s="254">
        <f>O226*H226</f>
        <v>0</v>
      </c>
      <c r="Q226" s="254">
        <v>0</v>
      </c>
      <c r="R226" s="254">
        <f>Q226*H226</f>
        <v>0</v>
      </c>
      <c r="S226" s="254">
        <v>0</v>
      </c>
      <c r="T226" s="255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56" t="s">
        <v>177</v>
      </c>
      <c r="AT226" s="256" t="s">
        <v>172</v>
      </c>
      <c r="AU226" s="256" t="s">
        <v>87</v>
      </c>
      <c r="AY226" s="18" t="s">
        <v>169</v>
      </c>
      <c r="BE226" s="146">
        <f>IF(N226="základní",J226,0)</f>
        <v>0</v>
      </c>
      <c r="BF226" s="146">
        <f>IF(N226="snížená",J226,0)</f>
        <v>0</v>
      </c>
      <c r="BG226" s="146">
        <f>IF(N226="zákl. přenesená",J226,0)</f>
        <v>0</v>
      </c>
      <c r="BH226" s="146">
        <f>IF(N226="sníž. přenesená",J226,0)</f>
        <v>0</v>
      </c>
      <c r="BI226" s="146">
        <f>IF(N226="nulová",J226,0)</f>
        <v>0</v>
      </c>
      <c r="BJ226" s="18" t="s">
        <v>85</v>
      </c>
      <c r="BK226" s="146">
        <f>ROUND(I226*H226,2)</f>
        <v>0</v>
      </c>
      <c r="BL226" s="18" t="s">
        <v>177</v>
      </c>
      <c r="BM226" s="256" t="s">
        <v>293</v>
      </c>
    </row>
    <row r="227" spans="1:63" s="12" customFormat="1" ht="22.8" customHeight="1">
      <c r="A227" s="12"/>
      <c r="B227" s="229"/>
      <c r="C227" s="230"/>
      <c r="D227" s="231" t="s">
        <v>76</v>
      </c>
      <c r="E227" s="243" t="s">
        <v>294</v>
      </c>
      <c r="F227" s="243" t="s">
        <v>295</v>
      </c>
      <c r="G227" s="230"/>
      <c r="H227" s="230"/>
      <c r="I227" s="233"/>
      <c r="J227" s="244">
        <f>BK227</f>
        <v>0</v>
      </c>
      <c r="K227" s="230"/>
      <c r="L227" s="235"/>
      <c r="M227" s="236"/>
      <c r="N227" s="237"/>
      <c r="O227" s="237"/>
      <c r="P227" s="238">
        <f>SUM(P228:P319)</f>
        <v>0</v>
      </c>
      <c r="Q227" s="237"/>
      <c r="R227" s="238">
        <f>SUM(R228:R319)</f>
        <v>0.010806702549999998</v>
      </c>
      <c r="S227" s="237"/>
      <c r="T227" s="239">
        <f>SUM(T228:T319)</f>
        <v>20.675324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40" t="s">
        <v>85</v>
      </c>
      <c r="AT227" s="241" t="s">
        <v>76</v>
      </c>
      <c r="AU227" s="241" t="s">
        <v>85</v>
      </c>
      <c r="AY227" s="240" t="s">
        <v>169</v>
      </c>
      <c r="BK227" s="242">
        <f>SUM(BK228:BK319)</f>
        <v>0</v>
      </c>
    </row>
    <row r="228" spans="1:65" s="2" customFormat="1" ht="37.8" customHeight="1">
      <c r="A228" s="41"/>
      <c r="B228" s="42"/>
      <c r="C228" s="245" t="s">
        <v>296</v>
      </c>
      <c r="D228" s="245" t="s">
        <v>172</v>
      </c>
      <c r="E228" s="246" t="s">
        <v>297</v>
      </c>
      <c r="F228" s="247" t="s">
        <v>298</v>
      </c>
      <c r="G228" s="248" t="s">
        <v>184</v>
      </c>
      <c r="H228" s="249">
        <v>65.1</v>
      </c>
      <c r="I228" s="250"/>
      <c r="J228" s="251">
        <f>ROUND(I228*H228,2)</f>
        <v>0</v>
      </c>
      <c r="K228" s="247" t="s">
        <v>176</v>
      </c>
      <c r="L228" s="44"/>
      <c r="M228" s="252" t="s">
        <v>1</v>
      </c>
      <c r="N228" s="253" t="s">
        <v>42</v>
      </c>
      <c r="O228" s="94"/>
      <c r="P228" s="254">
        <f>O228*H228</f>
        <v>0</v>
      </c>
      <c r="Q228" s="254">
        <v>0.00013</v>
      </c>
      <c r="R228" s="254">
        <f>Q228*H228</f>
        <v>0.008462999999999998</v>
      </c>
      <c r="S228" s="254">
        <v>0</v>
      </c>
      <c r="T228" s="255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56" t="s">
        <v>177</v>
      </c>
      <c r="AT228" s="256" t="s">
        <v>172</v>
      </c>
      <c r="AU228" s="256" t="s">
        <v>87</v>
      </c>
      <c r="AY228" s="18" t="s">
        <v>169</v>
      </c>
      <c r="BE228" s="146">
        <f>IF(N228="základní",J228,0)</f>
        <v>0</v>
      </c>
      <c r="BF228" s="146">
        <f>IF(N228="snížená",J228,0)</f>
        <v>0</v>
      </c>
      <c r="BG228" s="146">
        <f>IF(N228="zákl. přenesená",J228,0)</f>
        <v>0</v>
      </c>
      <c r="BH228" s="146">
        <f>IF(N228="sníž. přenesená",J228,0)</f>
        <v>0</v>
      </c>
      <c r="BI228" s="146">
        <f>IF(N228="nulová",J228,0)</f>
        <v>0</v>
      </c>
      <c r="BJ228" s="18" t="s">
        <v>85</v>
      </c>
      <c r="BK228" s="146">
        <f>ROUND(I228*H228,2)</f>
        <v>0</v>
      </c>
      <c r="BL228" s="18" t="s">
        <v>177</v>
      </c>
      <c r="BM228" s="256" t="s">
        <v>299</v>
      </c>
    </row>
    <row r="229" spans="1:51" s="13" customFormat="1" ht="12">
      <c r="A229" s="13"/>
      <c r="B229" s="257"/>
      <c r="C229" s="258"/>
      <c r="D229" s="259" t="s">
        <v>178</v>
      </c>
      <c r="E229" s="260" t="s">
        <v>1</v>
      </c>
      <c r="F229" s="261" t="s">
        <v>300</v>
      </c>
      <c r="G229" s="258"/>
      <c r="H229" s="260" t="s">
        <v>1</v>
      </c>
      <c r="I229" s="262"/>
      <c r="J229" s="258"/>
      <c r="K229" s="258"/>
      <c r="L229" s="263"/>
      <c r="M229" s="264"/>
      <c r="N229" s="265"/>
      <c r="O229" s="265"/>
      <c r="P229" s="265"/>
      <c r="Q229" s="265"/>
      <c r="R229" s="265"/>
      <c r="S229" s="265"/>
      <c r="T229" s="26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7" t="s">
        <v>178</v>
      </c>
      <c r="AU229" s="267" t="s">
        <v>87</v>
      </c>
      <c r="AV229" s="13" t="s">
        <v>85</v>
      </c>
      <c r="AW229" s="13" t="s">
        <v>32</v>
      </c>
      <c r="AX229" s="13" t="s">
        <v>77</v>
      </c>
      <c r="AY229" s="267" t="s">
        <v>169</v>
      </c>
    </row>
    <row r="230" spans="1:51" s="13" customFormat="1" ht="12">
      <c r="A230" s="13"/>
      <c r="B230" s="257"/>
      <c r="C230" s="258"/>
      <c r="D230" s="259" t="s">
        <v>178</v>
      </c>
      <c r="E230" s="260" t="s">
        <v>1</v>
      </c>
      <c r="F230" s="261" t="s">
        <v>227</v>
      </c>
      <c r="G230" s="258"/>
      <c r="H230" s="260" t="s">
        <v>1</v>
      </c>
      <c r="I230" s="262"/>
      <c r="J230" s="258"/>
      <c r="K230" s="258"/>
      <c r="L230" s="263"/>
      <c r="M230" s="264"/>
      <c r="N230" s="265"/>
      <c r="O230" s="265"/>
      <c r="P230" s="265"/>
      <c r="Q230" s="265"/>
      <c r="R230" s="265"/>
      <c r="S230" s="265"/>
      <c r="T230" s="26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7" t="s">
        <v>178</v>
      </c>
      <c r="AU230" s="267" t="s">
        <v>87</v>
      </c>
      <c r="AV230" s="13" t="s">
        <v>85</v>
      </c>
      <c r="AW230" s="13" t="s">
        <v>32</v>
      </c>
      <c r="AX230" s="13" t="s">
        <v>77</v>
      </c>
      <c r="AY230" s="267" t="s">
        <v>169</v>
      </c>
    </row>
    <row r="231" spans="1:51" s="14" customFormat="1" ht="12">
      <c r="A231" s="14"/>
      <c r="B231" s="268"/>
      <c r="C231" s="269"/>
      <c r="D231" s="259" t="s">
        <v>178</v>
      </c>
      <c r="E231" s="270" t="s">
        <v>1</v>
      </c>
      <c r="F231" s="271" t="s">
        <v>301</v>
      </c>
      <c r="G231" s="269"/>
      <c r="H231" s="272">
        <v>35.7</v>
      </c>
      <c r="I231" s="273"/>
      <c r="J231" s="269"/>
      <c r="K231" s="269"/>
      <c r="L231" s="274"/>
      <c r="M231" s="275"/>
      <c r="N231" s="276"/>
      <c r="O231" s="276"/>
      <c r="P231" s="276"/>
      <c r="Q231" s="276"/>
      <c r="R231" s="276"/>
      <c r="S231" s="276"/>
      <c r="T231" s="277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8" t="s">
        <v>178</v>
      </c>
      <c r="AU231" s="278" t="s">
        <v>87</v>
      </c>
      <c r="AV231" s="14" t="s">
        <v>87</v>
      </c>
      <c r="AW231" s="14" t="s">
        <v>32</v>
      </c>
      <c r="AX231" s="14" t="s">
        <v>77</v>
      </c>
      <c r="AY231" s="278" t="s">
        <v>169</v>
      </c>
    </row>
    <row r="232" spans="1:51" s="13" customFormat="1" ht="12">
      <c r="A232" s="13"/>
      <c r="B232" s="257"/>
      <c r="C232" s="258"/>
      <c r="D232" s="259" t="s">
        <v>178</v>
      </c>
      <c r="E232" s="260" t="s">
        <v>1</v>
      </c>
      <c r="F232" s="261" t="s">
        <v>191</v>
      </c>
      <c r="G232" s="258"/>
      <c r="H232" s="260" t="s">
        <v>1</v>
      </c>
      <c r="I232" s="262"/>
      <c r="J232" s="258"/>
      <c r="K232" s="258"/>
      <c r="L232" s="263"/>
      <c r="M232" s="264"/>
      <c r="N232" s="265"/>
      <c r="O232" s="265"/>
      <c r="P232" s="265"/>
      <c r="Q232" s="265"/>
      <c r="R232" s="265"/>
      <c r="S232" s="265"/>
      <c r="T232" s="26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7" t="s">
        <v>178</v>
      </c>
      <c r="AU232" s="267" t="s">
        <v>87</v>
      </c>
      <c r="AV232" s="13" t="s">
        <v>85</v>
      </c>
      <c r="AW232" s="13" t="s">
        <v>32</v>
      </c>
      <c r="AX232" s="13" t="s">
        <v>77</v>
      </c>
      <c r="AY232" s="267" t="s">
        <v>169</v>
      </c>
    </row>
    <row r="233" spans="1:51" s="14" customFormat="1" ht="12">
      <c r="A233" s="14"/>
      <c r="B233" s="268"/>
      <c r="C233" s="269"/>
      <c r="D233" s="259" t="s">
        <v>178</v>
      </c>
      <c r="E233" s="270" t="s">
        <v>1</v>
      </c>
      <c r="F233" s="271" t="s">
        <v>302</v>
      </c>
      <c r="G233" s="269"/>
      <c r="H233" s="272">
        <v>26.3</v>
      </c>
      <c r="I233" s="273"/>
      <c r="J233" s="269"/>
      <c r="K233" s="269"/>
      <c r="L233" s="274"/>
      <c r="M233" s="275"/>
      <c r="N233" s="276"/>
      <c r="O233" s="276"/>
      <c r="P233" s="276"/>
      <c r="Q233" s="276"/>
      <c r="R233" s="276"/>
      <c r="S233" s="276"/>
      <c r="T233" s="27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8" t="s">
        <v>178</v>
      </c>
      <c r="AU233" s="278" t="s">
        <v>87</v>
      </c>
      <c r="AV233" s="14" t="s">
        <v>87</v>
      </c>
      <c r="AW233" s="14" t="s">
        <v>32</v>
      </c>
      <c r="AX233" s="14" t="s">
        <v>77</v>
      </c>
      <c r="AY233" s="278" t="s">
        <v>169</v>
      </c>
    </row>
    <row r="234" spans="1:51" s="13" customFormat="1" ht="12">
      <c r="A234" s="13"/>
      <c r="B234" s="257"/>
      <c r="C234" s="258"/>
      <c r="D234" s="259" t="s">
        <v>178</v>
      </c>
      <c r="E234" s="260" t="s">
        <v>1</v>
      </c>
      <c r="F234" s="261" t="s">
        <v>303</v>
      </c>
      <c r="G234" s="258"/>
      <c r="H234" s="260" t="s">
        <v>1</v>
      </c>
      <c r="I234" s="262"/>
      <c r="J234" s="258"/>
      <c r="K234" s="258"/>
      <c r="L234" s="263"/>
      <c r="M234" s="264"/>
      <c r="N234" s="265"/>
      <c r="O234" s="265"/>
      <c r="P234" s="265"/>
      <c r="Q234" s="265"/>
      <c r="R234" s="265"/>
      <c r="S234" s="265"/>
      <c r="T234" s="26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7" t="s">
        <v>178</v>
      </c>
      <c r="AU234" s="267" t="s">
        <v>87</v>
      </c>
      <c r="AV234" s="13" t="s">
        <v>85</v>
      </c>
      <c r="AW234" s="13" t="s">
        <v>32</v>
      </c>
      <c r="AX234" s="13" t="s">
        <v>77</v>
      </c>
      <c r="AY234" s="267" t="s">
        <v>169</v>
      </c>
    </row>
    <row r="235" spans="1:51" s="14" customFormat="1" ht="12">
      <c r="A235" s="14"/>
      <c r="B235" s="268"/>
      <c r="C235" s="269"/>
      <c r="D235" s="259" t="s">
        <v>178</v>
      </c>
      <c r="E235" s="270" t="s">
        <v>1</v>
      </c>
      <c r="F235" s="271" t="s">
        <v>304</v>
      </c>
      <c r="G235" s="269"/>
      <c r="H235" s="272">
        <v>3.1</v>
      </c>
      <c r="I235" s="273"/>
      <c r="J235" s="269"/>
      <c r="K235" s="269"/>
      <c r="L235" s="274"/>
      <c r="M235" s="275"/>
      <c r="N235" s="276"/>
      <c r="O235" s="276"/>
      <c r="P235" s="276"/>
      <c r="Q235" s="276"/>
      <c r="R235" s="276"/>
      <c r="S235" s="276"/>
      <c r="T235" s="277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8" t="s">
        <v>178</v>
      </c>
      <c r="AU235" s="278" t="s">
        <v>87</v>
      </c>
      <c r="AV235" s="14" t="s">
        <v>87</v>
      </c>
      <c r="AW235" s="14" t="s">
        <v>32</v>
      </c>
      <c r="AX235" s="14" t="s">
        <v>77</v>
      </c>
      <c r="AY235" s="278" t="s">
        <v>169</v>
      </c>
    </row>
    <row r="236" spans="1:51" s="16" customFormat="1" ht="12">
      <c r="A236" s="16"/>
      <c r="B236" s="290"/>
      <c r="C236" s="291"/>
      <c r="D236" s="259" t="s">
        <v>178</v>
      </c>
      <c r="E236" s="292" t="s">
        <v>1</v>
      </c>
      <c r="F236" s="293" t="s">
        <v>238</v>
      </c>
      <c r="G236" s="291"/>
      <c r="H236" s="294">
        <v>65.1</v>
      </c>
      <c r="I236" s="295"/>
      <c r="J236" s="291"/>
      <c r="K236" s="291"/>
      <c r="L236" s="296"/>
      <c r="M236" s="297"/>
      <c r="N236" s="298"/>
      <c r="O236" s="298"/>
      <c r="P236" s="298"/>
      <c r="Q236" s="298"/>
      <c r="R236" s="298"/>
      <c r="S236" s="298"/>
      <c r="T236" s="299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T236" s="300" t="s">
        <v>178</v>
      </c>
      <c r="AU236" s="300" t="s">
        <v>87</v>
      </c>
      <c r="AV236" s="16" t="s">
        <v>170</v>
      </c>
      <c r="AW236" s="16" t="s">
        <v>32</v>
      </c>
      <c r="AX236" s="16" t="s">
        <v>77</v>
      </c>
      <c r="AY236" s="300" t="s">
        <v>169</v>
      </c>
    </row>
    <row r="237" spans="1:51" s="15" customFormat="1" ht="12">
      <c r="A237" s="15"/>
      <c r="B237" s="279"/>
      <c r="C237" s="280"/>
      <c r="D237" s="259" t="s">
        <v>178</v>
      </c>
      <c r="E237" s="281" t="s">
        <v>1</v>
      </c>
      <c r="F237" s="282" t="s">
        <v>181</v>
      </c>
      <c r="G237" s="280"/>
      <c r="H237" s="283">
        <v>65.1</v>
      </c>
      <c r="I237" s="284"/>
      <c r="J237" s="280"/>
      <c r="K237" s="280"/>
      <c r="L237" s="285"/>
      <c r="M237" s="286"/>
      <c r="N237" s="287"/>
      <c r="O237" s="287"/>
      <c r="P237" s="287"/>
      <c r="Q237" s="287"/>
      <c r="R237" s="287"/>
      <c r="S237" s="287"/>
      <c r="T237" s="288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89" t="s">
        <v>178</v>
      </c>
      <c r="AU237" s="289" t="s">
        <v>87</v>
      </c>
      <c r="AV237" s="15" t="s">
        <v>177</v>
      </c>
      <c r="AW237" s="15" t="s">
        <v>32</v>
      </c>
      <c r="AX237" s="15" t="s">
        <v>85</v>
      </c>
      <c r="AY237" s="289" t="s">
        <v>169</v>
      </c>
    </row>
    <row r="238" spans="1:65" s="2" customFormat="1" ht="66.75" customHeight="1">
      <c r="A238" s="41"/>
      <c r="B238" s="42"/>
      <c r="C238" s="245" t="s">
        <v>245</v>
      </c>
      <c r="D238" s="245" t="s">
        <v>172</v>
      </c>
      <c r="E238" s="246" t="s">
        <v>305</v>
      </c>
      <c r="F238" s="247" t="s">
        <v>306</v>
      </c>
      <c r="G238" s="248" t="s">
        <v>184</v>
      </c>
      <c r="H238" s="249">
        <v>62</v>
      </c>
      <c r="I238" s="250"/>
      <c r="J238" s="251">
        <f>ROUND(I238*H238,2)</f>
        <v>0</v>
      </c>
      <c r="K238" s="247" t="s">
        <v>176</v>
      </c>
      <c r="L238" s="44"/>
      <c r="M238" s="252" t="s">
        <v>1</v>
      </c>
      <c r="N238" s="253" t="s">
        <v>42</v>
      </c>
      <c r="O238" s="94"/>
      <c r="P238" s="254">
        <f>O238*H238</f>
        <v>0</v>
      </c>
      <c r="Q238" s="254">
        <v>3.5E-05</v>
      </c>
      <c r="R238" s="254">
        <f>Q238*H238</f>
        <v>0.0021699999999999996</v>
      </c>
      <c r="S238" s="254">
        <v>0</v>
      </c>
      <c r="T238" s="255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56" t="s">
        <v>177</v>
      </c>
      <c r="AT238" s="256" t="s">
        <v>172</v>
      </c>
      <c r="AU238" s="256" t="s">
        <v>87</v>
      </c>
      <c r="AY238" s="18" t="s">
        <v>169</v>
      </c>
      <c r="BE238" s="146">
        <f>IF(N238="základní",J238,0)</f>
        <v>0</v>
      </c>
      <c r="BF238" s="146">
        <f>IF(N238="snížená",J238,0)</f>
        <v>0</v>
      </c>
      <c r="BG238" s="146">
        <f>IF(N238="zákl. přenesená",J238,0)</f>
        <v>0</v>
      </c>
      <c r="BH238" s="146">
        <f>IF(N238="sníž. přenesená",J238,0)</f>
        <v>0</v>
      </c>
      <c r="BI238" s="146">
        <f>IF(N238="nulová",J238,0)</f>
        <v>0</v>
      </c>
      <c r="BJ238" s="18" t="s">
        <v>85</v>
      </c>
      <c r="BK238" s="146">
        <f>ROUND(I238*H238,2)</f>
        <v>0</v>
      </c>
      <c r="BL238" s="18" t="s">
        <v>177</v>
      </c>
      <c r="BM238" s="256" t="s">
        <v>307</v>
      </c>
    </row>
    <row r="239" spans="1:51" s="13" customFormat="1" ht="12">
      <c r="A239" s="13"/>
      <c r="B239" s="257"/>
      <c r="C239" s="258"/>
      <c r="D239" s="259" t="s">
        <v>178</v>
      </c>
      <c r="E239" s="260" t="s">
        <v>1</v>
      </c>
      <c r="F239" s="261" t="s">
        <v>227</v>
      </c>
      <c r="G239" s="258"/>
      <c r="H239" s="260" t="s">
        <v>1</v>
      </c>
      <c r="I239" s="262"/>
      <c r="J239" s="258"/>
      <c r="K239" s="258"/>
      <c r="L239" s="263"/>
      <c r="M239" s="264"/>
      <c r="N239" s="265"/>
      <c r="O239" s="265"/>
      <c r="P239" s="265"/>
      <c r="Q239" s="265"/>
      <c r="R239" s="265"/>
      <c r="S239" s="265"/>
      <c r="T239" s="26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7" t="s">
        <v>178</v>
      </c>
      <c r="AU239" s="267" t="s">
        <v>87</v>
      </c>
      <c r="AV239" s="13" t="s">
        <v>85</v>
      </c>
      <c r="AW239" s="13" t="s">
        <v>32</v>
      </c>
      <c r="AX239" s="13" t="s">
        <v>77</v>
      </c>
      <c r="AY239" s="267" t="s">
        <v>169</v>
      </c>
    </row>
    <row r="240" spans="1:51" s="14" customFormat="1" ht="12">
      <c r="A240" s="14"/>
      <c r="B240" s="268"/>
      <c r="C240" s="269"/>
      <c r="D240" s="259" t="s">
        <v>178</v>
      </c>
      <c r="E240" s="270" t="s">
        <v>1</v>
      </c>
      <c r="F240" s="271" t="s">
        <v>301</v>
      </c>
      <c r="G240" s="269"/>
      <c r="H240" s="272">
        <v>35.7</v>
      </c>
      <c r="I240" s="273"/>
      <c r="J240" s="269"/>
      <c r="K240" s="269"/>
      <c r="L240" s="274"/>
      <c r="M240" s="275"/>
      <c r="N240" s="276"/>
      <c r="O240" s="276"/>
      <c r="P240" s="276"/>
      <c r="Q240" s="276"/>
      <c r="R240" s="276"/>
      <c r="S240" s="276"/>
      <c r="T240" s="277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8" t="s">
        <v>178</v>
      </c>
      <c r="AU240" s="278" t="s">
        <v>87</v>
      </c>
      <c r="AV240" s="14" t="s">
        <v>87</v>
      </c>
      <c r="AW240" s="14" t="s">
        <v>32</v>
      </c>
      <c r="AX240" s="14" t="s">
        <v>77</v>
      </c>
      <c r="AY240" s="278" t="s">
        <v>169</v>
      </c>
    </row>
    <row r="241" spans="1:51" s="13" customFormat="1" ht="12">
      <c r="A241" s="13"/>
      <c r="B241" s="257"/>
      <c r="C241" s="258"/>
      <c r="D241" s="259" t="s">
        <v>178</v>
      </c>
      <c r="E241" s="260" t="s">
        <v>1</v>
      </c>
      <c r="F241" s="261" t="s">
        <v>191</v>
      </c>
      <c r="G241" s="258"/>
      <c r="H241" s="260" t="s">
        <v>1</v>
      </c>
      <c r="I241" s="262"/>
      <c r="J241" s="258"/>
      <c r="K241" s="258"/>
      <c r="L241" s="263"/>
      <c r="M241" s="264"/>
      <c r="N241" s="265"/>
      <c r="O241" s="265"/>
      <c r="P241" s="265"/>
      <c r="Q241" s="265"/>
      <c r="R241" s="265"/>
      <c r="S241" s="265"/>
      <c r="T241" s="26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7" t="s">
        <v>178</v>
      </c>
      <c r="AU241" s="267" t="s">
        <v>87</v>
      </c>
      <c r="AV241" s="13" t="s">
        <v>85</v>
      </c>
      <c r="AW241" s="13" t="s">
        <v>32</v>
      </c>
      <c r="AX241" s="13" t="s">
        <v>77</v>
      </c>
      <c r="AY241" s="267" t="s">
        <v>169</v>
      </c>
    </row>
    <row r="242" spans="1:51" s="14" customFormat="1" ht="12">
      <c r="A242" s="14"/>
      <c r="B242" s="268"/>
      <c r="C242" s="269"/>
      <c r="D242" s="259" t="s">
        <v>178</v>
      </c>
      <c r="E242" s="270" t="s">
        <v>1</v>
      </c>
      <c r="F242" s="271" t="s">
        <v>302</v>
      </c>
      <c r="G242" s="269"/>
      <c r="H242" s="272">
        <v>26.3</v>
      </c>
      <c r="I242" s="273"/>
      <c r="J242" s="269"/>
      <c r="K242" s="269"/>
      <c r="L242" s="274"/>
      <c r="M242" s="275"/>
      <c r="N242" s="276"/>
      <c r="O242" s="276"/>
      <c r="P242" s="276"/>
      <c r="Q242" s="276"/>
      <c r="R242" s="276"/>
      <c r="S242" s="276"/>
      <c r="T242" s="27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8" t="s">
        <v>178</v>
      </c>
      <c r="AU242" s="278" t="s">
        <v>87</v>
      </c>
      <c r="AV242" s="14" t="s">
        <v>87</v>
      </c>
      <c r="AW242" s="14" t="s">
        <v>32</v>
      </c>
      <c r="AX242" s="14" t="s">
        <v>77</v>
      </c>
      <c r="AY242" s="278" t="s">
        <v>169</v>
      </c>
    </row>
    <row r="243" spans="1:51" s="15" customFormat="1" ht="12">
      <c r="A243" s="15"/>
      <c r="B243" s="279"/>
      <c r="C243" s="280"/>
      <c r="D243" s="259" t="s">
        <v>178</v>
      </c>
      <c r="E243" s="281" t="s">
        <v>1</v>
      </c>
      <c r="F243" s="282" t="s">
        <v>181</v>
      </c>
      <c r="G243" s="280"/>
      <c r="H243" s="283">
        <v>62</v>
      </c>
      <c r="I243" s="284"/>
      <c r="J243" s="280"/>
      <c r="K243" s="280"/>
      <c r="L243" s="285"/>
      <c r="M243" s="286"/>
      <c r="N243" s="287"/>
      <c r="O243" s="287"/>
      <c r="P243" s="287"/>
      <c r="Q243" s="287"/>
      <c r="R243" s="287"/>
      <c r="S243" s="287"/>
      <c r="T243" s="288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89" t="s">
        <v>178</v>
      </c>
      <c r="AU243" s="289" t="s">
        <v>87</v>
      </c>
      <c r="AV243" s="15" t="s">
        <v>177</v>
      </c>
      <c r="AW243" s="15" t="s">
        <v>32</v>
      </c>
      <c r="AX243" s="15" t="s">
        <v>85</v>
      </c>
      <c r="AY243" s="289" t="s">
        <v>169</v>
      </c>
    </row>
    <row r="244" spans="1:65" s="2" customFormat="1" ht="44.25" customHeight="1">
      <c r="A244" s="41"/>
      <c r="B244" s="42"/>
      <c r="C244" s="245" t="s">
        <v>308</v>
      </c>
      <c r="D244" s="245" t="s">
        <v>172</v>
      </c>
      <c r="E244" s="246" t="s">
        <v>309</v>
      </c>
      <c r="F244" s="247" t="s">
        <v>310</v>
      </c>
      <c r="G244" s="248" t="s">
        <v>184</v>
      </c>
      <c r="H244" s="249">
        <v>1.8</v>
      </c>
      <c r="I244" s="250"/>
      <c r="J244" s="251">
        <f>ROUND(I244*H244,2)</f>
        <v>0</v>
      </c>
      <c r="K244" s="247" t="s">
        <v>176</v>
      </c>
      <c r="L244" s="44"/>
      <c r="M244" s="252" t="s">
        <v>1</v>
      </c>
      <c r="N244" s="253" t="s">
        <v>42</v>
      </c>
      <c r="O244" s="94"/>
      <c r="P244" s="254">
        <f>O244*H244</f>
        <v>0</v>
      </c>
      <c r="Q244" s="254">
        <v>0</v>
      </c>
      <c r="R244" s="254">
        <f>Q244*H244</f>
        <v>0</v>
      </c>
      <c r="S244" s="254">
        <v>0.261</v>
      </c>
      <c r="T244" s="255">
        <f>S244*H244</f>
        <v>0.46980000000000005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56" t="s">
        <v>177</v>
      </c>
      <c r="AT244" s="256" t="s">
        <v>172</v>
      </c>
      <c r="AU244" s="256" t="s">
        <v>87</v>
      </c>
      <c r="AY244" s="18" t="s">
        <v>169</v>
      </c>
      <c r="BE244" s="146">
        <f>IF(N244="základní",J244,0)</f>
        <v>0</v>
      </c>
      <c r="BF244" s="146">
        <f>IF(N244="snížená",J244,0)</f>
        <v>0</v>
      </c>
      <c r="BG244" s="146">
        <f>IF(N244="zákl. přenesená",J244,0)</f>
        <v>0</v>
      </c>
      <c r="BH244" s="146">
        <f>IF(N244="sníž. přenesená",J244,0)</f>
        <v>0</v>
      </c>
      <c r="BI244" s="146">
        <f>IF(N244="nulová",J244,0)</f>
        <v>0</v>
      </c>
      <c r="BJ244" s="18" t="s">
        <v>85</v>
      </c>
      <c r="BK244" s="146">
        <f>ROUND(I244*H244,2)</f>
        <v>0</v>
      </c>
      <c r="BL244" s="18" t="s">
        <v>177</v>
      </c>
      <c r="BM244" s="256" t="s">
        <v>311</v>
      </c>
    </row>
    <row r="245" spans="1:51" s="13" customFormat="1" ht="12">
      <c r="A245" s="13"/>
      <c r="B245" s="257"/>
      <c r="C245" s="258"/>
      <c r="D245" s="259" t="s">
        <v>178</v>
      </c>
      <c r="E245" s="260" t="s">
        <v>1</v>
      </c>
      <c r="F245" s="261" t="s">
        <v>312</v>
      </c>
      <c r="G245" s="258"/>
      <c r="H245" s="260" t="s">
        <v>1</v>
      </c>
      <c r="I245" s="262"/>
      <c r="J245" s="258"/>
      <c r="K245" s="258"/>
      <c r="L245" s="263"/>
      <c r="M245" s="264"/>
      <c r="N245" s="265"/>
      <c r="O245" s="265"/>
      <c r="P245" s="265"/>
      <c r="Q245" s="265"/>
      <c r="R245" s="265"/>
      <c r="S245" s="265"/>
      <c r="T245" s="26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7" t="s">
        <v>178</v>
      </c>
      <c r="AU245" s="267" t="s">
        <v>87</v>
      </c>
      <c r="AV245" s="13" t="s">
        <v>85</v>
      </c>
      <c r="AW245" s="13" t="s">
        <v>32</v>
      </c>
      <c r="AX245" s="13" t="s">
        <v>77</v>
      </c>
      <c r="AY245" s="267" t="s">
        <v>169</v>
      </c>
    </row>
    <row r="246" spans="1:51" s="14" customFormat="1" ht="12">
      <c r="A246" s="14"/>
      <c r="B246" s="268"/>
      <c r="C246" s="269"/>
      <c r="D246" s="259" t="s">
        <v>178</v>
      </c>
      <c r="E246" s="270" t="s">
        <v>1</v>
      </c>
      <c r="F246" s="271" t="s">
        <v>313</v>
      </c>
      <c r="G246" s="269"/>
      <c r="H246" s="272">
        <v>1.8</v>
      </c>
      <c r="I246" s="273"/>
      <c r="J246" s="269"/>
      <c r="K246" s="269"/>
      <c r="L246" s="274"/>
      <c r="M246" s="275"/>
      <c r="N246" s="276"/>
      <c r="O246" s="276"/>
      <c r="P246" s="276"/>
      <c r="Q246" s="276"/>
      <c r="R246" s="276"/>
      <c r="S246" s="276"/>
      <c r="T246" s="277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8" t="s">
        <v>178</v>
      </c>
      <c r="AU246" s="278" t="s">
        <v>87</v>
      </c>
      <c r="AV246" s="14" t="s">
        <v>87</v>
      </c>
      <c r="AW246" s="14" t="s">
        <v>32</v>
      </c>
      <c r="AX246" s="14" t="s">
        <v>77</v>
      </c>
      <c r="AY246" s="278" t="s">
        <v>169</v>
      </c>
    </row>
    <row r="247" spans="1:51" s="15" customFormat="1" ht="12">
      <c r="A247" s="15"/>
      <c r="B247" s="279"/>
      <c r="C247" s="280"/>
      <c r="D247" s="259" t="s">
        <v>178</v>
      </c>
      <c r="E247" s="281" t="s">
        <v>1</v>
      </c>
      <c r="F247" s="282" t="s">
        <v>181</v>
      </c>
      <c r="G247" s="280"/>
      <c r="H247" s="283">
        <v>1.8</v>
      </c>
      <c r="I247" s="284"/>
      <c r="J247" s="280"/>
      <c r="K247" s="280"/>
      <c r="L247" s="285"/>
      <c r="M247" s="286"/>
      <c r="N247" s="287"/>
      <c r="O247" s="287"/>
      <c r="P247" s="287"/>
      <c r="Q247" s="287"/>
      <c r="R247" s="287"/>
      <c r="S247" s="287"/>
      <c r="T247" s="288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89" t="s">
        <v>178</v>
      </c>
      <c r="AU247" s="289" t="s">
        <v>87</v>
      </c>
      <c r="AV247" s="15" t="s">
        <v>177</v>
      </c>
      <c r="AW247" s="15" t="s">
        <v>32</v>
      </c>
      <c r="AX247" s="15" t="s">
        <v>85</v>
      </c>
      <c r="AY247" s="289" t="s">
        <v>169</v>
      </c>
    </row>
    <row r="248" spans="1:65" s="2" customFormat="1" ht="24.15" customHeight="1">
      <c r="A248" s="41"/>
      <c r="B248" s="42"/>
      <c r="C248" s="245" t="s">
        <v>248</v>
      </c>
      <c r="D248" s="245" t="s">
        <v>172</v>
      </c>
      <c r="E248" s="246" t="s">
        <v>314</v>
      </c>
      <c r="F248" s="247" t="s">
        <v>315</v>
      </c>
      <c r="G248" s="248" t="s">
        <v>271</v>
      </c>
      <c r="H248" s="249">
        <v>3.429</v>
      </c>
      <c r="I248" s="250"/>
      <c r="J248" s="251">
        <f>ROUND(I248*H248,2)</f>
        <v>0</v>
      </c>
      <c r="K248" s="247" t="s">
        <v>176</v>
      </c>
      <c r="L248" s="44"/>
      <c r="M248" s="252" t="s">
        <v>1</v>
      </c>
      <c r="N248" s="253" t="s">
        <v>42</v>
      </c>
      <c r="O248" s="94"/>
      <c r="P248" s="254">
        <f>O248*H248</f>
        <v>0</v>
      </c>
      <c r="Q248" s="254">
        <v>0</v>
      </c>
      <c r="R248" s="254">
        <f>Q248*H248</f>
        <v>0</v>
      </c>
      <c r="S248" s="254">
        <v>2.2</v>
      </c>
      <c r="T248" s="255">
        <f>S248*H248</f>
        <v>7.5438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56" t="s">
        <v>177</v>
      </c>
      <c r="AT248" s="256" t="s">
        <v>172</v>
      </c>
      <c r="AU248" s="256" t="s">
        <v>87</v>
      </c>
      <c r="AY248" s="18" t="s">
        <v>169</v>
      </c>
      <c r="BE248" s="146">
        <f>IF(N248="základní",J248,0)</f>
        <v>0</v>
      </c>
      <c r="BF248" s="146">
        <f>IF(N248="snížená",J248,0)</f>
        <v>0</v>
      </c>
      <c r="BG248" s="146">
        <f>IF(N248="zákl. přenesená",J248,0)</f>
        <v>0</v>
      </c>
      <c r="BH248" s="146">
        <f>IF(N248="sníž. přenesená",J248,0)</f>
        <v>0</v>
      </c>
      <c r="BI248" s="146">
        <f>IF(N248="nulová",J248,0)</f>
        <v>0</v>
      </c>
      <c r="BJ248" s="18" t="s">
        <v>85</v>
      </c>
      <c r="BK248" s="146">
        <f>ROUND(I248*H248,2)</f>
        <v>0</v>
      </c>
      <c r="BL248" s="18" t="s">
        <v>177</v>
      </c>
      <c r="BM248" s="256" t="s">
        <v>316</v>
      </c>
    </row>
    <row r="249" spans="1:65" s="2" customFormat="1" ht="44.25" customHeight="1">
      <c r="A249" s="41"/>
      <c r="B249" s="42"/>
      <c r="C249" s="245" t="s">
        <v>257</v>
      </c>
      <c r="D249" s="245" t="s">
        <v>172</v>
      </c>
      <c r="E249" s="246" t="s">
        <v>317</v>
      </c>
      <c r="F249" s="247" t="s">
        <v>318</v>
      </c>
      <c r="G249" s="248" t="s">
        <v>184</v>
      </c>
      <c r="H249" s="249">
        <v>65.829</v>
      </c>
      <c r="I249" s="250"/>
      <c r="J249" s="251">
        <f>ROUND(I249*H249,2)</f>
        <v>0</v>
      </c>
      <c r="K249" s="247" t="s">
        <v>176</v>
      </c>
      <c r="L249" s="44"/>
      <c r="M249" s="252" t="s">
        <v>1</v>
      </c>
      <c r="N249" s="253" t="s">
        <v>42</v>
      </c>
      <c r="O249" s="94"/>
      <c r="P249" s="254">
        <f>O249*H249</f>
        <v>0</v>
      </c>
      <c r="Q249" s="254">
        <v>0</v>
      </c>
      <c r="R249" s="254">
        <f>Q249*H249</f>
        <v>0</v>
      </c>
      <c r="S249" s="254">
        <v>0.057</v>
      </c>
      <c r="T249" s="255">
        <f>S249*H249</f>
        <v>3.7522529999999996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56" t="s">
        <v>177</v>
      </c>
      <c r="AT249" s="256" t="s">
        <v>172</v>
      </c>
      <c r="AU249" s="256" t="s">
        <v>87</v>
      </c>
      <c r="AY249" s="18" t="s">
        <v>169</v>
      </c>
      <c r="BE249" s="146">
        <f>IF(N249="základní",J249,0)</f>
        <v>0</v>
      </c>
      <c r="BF249" s="146">
        <f>IF(N249="snížená",J249,0)</f>
        <v>0</v>
      </c>
      <c r="BG249" s="146">
        <f>IF(N249="zákl. přenesená",J249,0)</f>
        <v>0</v>
      </c>
      <c r="BH249" s="146">
        <f>IF(N249="sníž. přenesená",J249,0)</f>
        <v>0</v>
      </c>
      <c r="BI249" s="146">
        <f>IF(N249="nulová",J249,0)</f>
        <v>0</v>
      </c>
      <c r="BJ249" s="18" t="s">
        <v>85</v>
      </c>
      <c r="BK249" s="146">
        <f>ROUND(I249*H249,2)</f>
        <v>0</v>
      </c>
      <c r="BL249" s="18" t="s">
        <v>177</v>
      </c>
      <c r="BM249" s="256" t="s">
        <v>319</v>
      </c>
    </row>
    <row r="250" spans="1:51" s="13" customFormat="1" ht="12">
      <c r="A250" s="13"/>
      <c r="B250" s="257"/>
      <c r="C250" s="258"/>
      <c r="D250" s="259" t="s">
        <v>178</v>
      </c>
      <c r="E250" s="260" t="s">
        <v>1</v>
      </c>
      <c r="F250" s="261" t="s">
        <v>300</v>
      </c>
      <c r="G250" s="258"/>
      <c r="H250" s="260" t="s">
        <v>1</v>
      </c>
      <c r="I250" s="262"/>
      <c r="J250" s="258"/>
      <c r="K250" s="258"/>
      <c r="L250" s="263"/>
      <c r="M250" s="264"/>
      <c r="N250" s="265"/>
      <c r="O250" s="265"/>
      <c r="P250" s="265"/>
      <c r="Q250" s="265"/>
      <c r="R250" s="265"/>
      <c r="S250" s="265"/>
      <c r="T250" s="26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7" t="s">
        <v>178</v>
      </c>
      <c r="AU250" s="267" t="s">
        <v>87</v>
      </c>
      <c r="AV250" s="13" t="s">
        <v>85</v>
      </c>
      <c r="AW250" s="13" t="s">
        <v>32</v>
      </c>
      <c r="AX250" s="13" t="s">
        <v>77</v>
      </c>
      <c r="AY250" s="267" t="s">
        <v>169</v>
      </c>
    </row>
    <row r="251" spans="1:51" s="13" customFormat="1" ht="12">
      <c r="A251" s="13"/>
      <c r="B251" s="257"/>
      <c r="C251" s="258"/>
      <c r="D251" s="259" t="s">
        <v>178</v>
      </c>
      <c r="E251" s="260" t="s">
        <v>1</v>
      </c>
      <c r="F251" s="261" t="s">
        <v>227</v>
      </c>
      <c r="G251" s="258"/>
      <c r="H251" s="260" t="s">
        <v>1</v>
      </c>
      <c r="I251" s="262"/>
      <c r="J251" s="258"/>
      <c r="K251" s="258"/>
      <c r="L251" s="263"/>
      <c r="M251" s="264"/>
      <c r="N251" s="265"/>
      <c r="O251" s="265"/>
      <c r="P251" s="265"/>
      <c r="Q251" s="265"/>
      <c r="R251" s="265"/>
      <c r="S251" s="265"/>
      <c r="T251" s="26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7" t="s">
        <v>178</v>
      </c>
      <c r="AU251" s="267" t="s">
        <v>87</v>
      </c>
      <c r="AV251" s="13" t="s">
        <v>85</v>
      </c>
      <c r="AW251" s="13" t="s">
        <v>32</v>
      </c>
      <c r="AX251" s="13" t="s">
        <v>77</v>
      </c>
      <c r="AY251" s="267" t="s">
        <v>169</v>
      </c>
    </row>
    <row r="252" spans="1:51" s="14" customFormat="1" ht="12">
      <c r="A252" s="14"/>
      <c r="B252" s="268"/>
      <c r="C252" s="269"/>
      <c r="D252" s="259" t="s">
        <v>178</v>
      </c>
      <c r="E252" s="270" t="s">
        <v>1</v>
      </c>
      <c r="F252" s="271" t="s">
        <v>301</v>
      </c>
      <c r="G252" s="269"/>
      <c r="H252" s="272">
        <v>35.7</v>
      </c>
      <c r="I252" s="273"/>
      <c r="J252" s="269"/>
      <c r="K252" s="269"/>
      <c r="L252" s="274"/>
      <c r="M252" s="275"/>
      <c r="N252" s="276"/>
      <c r="O252" s="276"/>
      <c r="P252" s="276"/>
      <c r="Q252" s="276"/>
      <c r="R252" s="276"/>
      <c r="S252" s="276"/>
      <c r="T252" s="277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8" t="s">
        <v>178</v>
      </c>
      <c r="AU252" s="278" t="s">
        <v>87</v>
      </c>
      <c r="AV252" s="14" t="s">
        <v>87</v>
      </c>
      <c r="AW252" s="14" t="s">
        <v>32</v>
      </c>
      <c r="AX252" s="14" t="s">
        <v>77</v>
      </c>
      <c r="AY252" s="278" t="s">
        <v>169</v>
      </c>
    </row>
    <row r="253" spans="1:51" s="13" customFormat="1" ht="12">
      <c r="A253" s="13"/>
      <c r="B253" s="257"/>
      <c r="C253" s="258"/>
      <c r="D253" s="259" t="s">
        <v>178</v>
      </c>
      <c r="E253" s="260" t="s">
        <v>1</v>
      </c>
      <c r="F253" s="261" t="s">
        <v>191</v>
      </c>
      <c r="G253" s="258"/>
      <c r="H253" s="260" t="s">
        <v>1</v>
      </c>
      <c r="I253" s="262"/>
      <c r="J253" s="258"/>
      <c r="K253" s="258"/>
      <c r="L253" s="263"/>
      <c r="M253" s="264"/>
      <c r="N253" s="265"/>
      <c r="O253" s="265"/>
      <c r="P253" s="265"/>
      <c r="Q253" s="265"/>
      <c r="R253" s="265"/>
      <c r="S253" s="265"/>
      <c r="T253" s="26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7" t="s">
        <v>178</v>
      </c>
      <c r="AU253" s="267" t="s">
        <v>87</v>
      </c>
      <c r="AV253" s="13" t="s">
        <v>85</v>
      </c>
      <c r="AW253" s="13" t="s">
        <v>32</v>
      </c>
      <c r="AX253" s="13" t="s">
        <v>77</v>
      </c>
      <c r="AY253" s="267" t="s">
        <v>169</v>
      </c>
    </row>
    <row r="254" spans="1:51" s="14" customFormat="1" ht="12">
      <c r="A254" s="14"/>
      <c r="B254" s="268"/>
      <c r="C254" s="269"/>
      <c r="D254" s="259" t="s">
        <v>178</v>
      </c>
      <c r="E254" s="270" t="s">
        <v>1</v>
      </c>
      <c r="F254" s="271" t="s">
        <v>320</v>
      </c>
      <c r="G254" s="269"/>
      <c r="H254" s="272">
        <v>19.4</v>
      </c>
      <c r="I254" s="273"/>
      <c r="J254" s="269"/>
      <c r="K254" s="269"/>
      <c r="L254" s="274"/>
      <c r="M254" s="275"/>
      <c r="N254" s="276"/>
      <c r="O254" s="276"/>
      <c r="P254" s="276"/>
      <c r="Q254" s="276"/>
      <c r="R254" s="276"/>
      <c r="S254" s="276"/>
      <c r="T254" s="27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8" t="s">
        <v>178</v>
      </c>
      <c r="AU254" s="278" t="s">
        <v>87</v>
      </c>
      <c r="AV254" s="14" t="s">
        <v>87</v>
      </c>
      <c r="AW254" s="14" t="s">
        <v>32</v>
      </c>
      <c r="AX254" s="14" t="s">
        <v>77</v>
      </c>
      <c r="AY254" s="278" t="s">
        <v>169</v>
      </c>
    </row>
    <row r="255" spans="1:51" s="13" customFormat="1" ht="12">
      <c r="A255" s="13"/>
      <c r="B255" s="257"/>
      <c r="C255" s="258"/>
      <c r="D255" s="259" t="s">
        <v>178</v>
      </c>
      <c r="E255" s="260" t="s">
        <v>1</v>
      </c>
      <c r="F255" s="261" t="s">
        <v>321</v>
      </c>
      <c r="G255" s="258"/>
      <c r="H255" s="260" t="s">
        <v>1</v>
      </c>
      <c r="I255" s="262"/>
      <c r="J255" s="258"/>
      <c r="K255" s="258"/>
      <c r="L255" s="263"/>
      <c r="M255" s="264"/>
      <c r="N255" s="265"/>
      <c r="O255" s="265"/>
      <c r="P255" s="265"/>
      <c r="Q255" s="265"/>
      <c r="R255" s="265"/>
      <c r="S255" s="265"/>
      <c r="T255" s="26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7" t="s">
        <v>178</v>
      </c>
      <c r="AU255" s="267" t="s">
        <v>87</v>
      </c>
      <c r="AV255" s="13" t="s">
        <v>85</v>
      </c>
      <c r="AW255" s="13" t="s">
        <v>32</v>
      </c>
      <c r="AX255" s="13" t="s">
        <v>77</v>
      </c>
      <c r="AY255" s="267" t="s">
        <v>169</v>
      </c>
    </row>
    <row r="256" spans="1:51" s="14" customFormat="1" ht="12">
      <c r="A256" s="14"/>
      <c r="B256" s="268"/>
      <c r="C256" s="269"/>
      <c r="D256" s="259" t="s">
        <v>178</v>
      </c>
      <c r="E256" s="270" t="s">
        <v>1</v>
      </c>
      <c r="F256" s="271" t="s">
        <v>322</v>
      </c>
      <c r="G256" s="269"/>
      <c r="H256" s="272">
        <v>6.9</v>
      </c>
      <c r="I256" s="273"/>
      <c r="J256" s="269"/>
      <c r="K256" s="269"/>
      <c r="L256" s="274"/>
      <c r="M256" s="275"/>
      <c r="N256" s="276"/>
      <c r="O256" s="276"/>
      <c r="P256" s="276"/>
      <c r="Q256" s="276"/>
      <c r="R256" s="276"/>
      <c r="S256" s="276"/>
      <c r="T256" s="27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8" t="s">
        <v>178</v>
      </c>
      <c r="AU256" s="278" t="s">
        <v>87</v>
      </c>
      <c r="AV256" s="14" t="s">
        <v>87</v>
      </c>
      <c r="AW256" s="14" t="s">
        <v>32</v>
      </c>
      <c r="AX256" s="14" t="s">
        <v>77</v>
      </c>
      <c r="AY256" s="278" t="s">
        <v>169</v>
      </c>
    </row>
    <row r="257" spans="1:51" s="13" customFormat="1" ht="12">
      <c r="A257" s="13"/>
      <c r="B257" s="257"/>
      <c r="C257" s="258"/>
      <c r="D257" s="259" t="s">
        <v>178</v>
      </c>
      <c r="E257" s="260" t="s">
        <v>1</v>
      </c>
      <c r="F257" s="261" t="s">
        <v>303</v>
      </c>
      <c r="G257" s="258"/>
      <c r="H257" s="260" t="s">
        <v>1</v>
      </c>
      <c r="I257" s="262"/>
      <c r="J257" s="258"/>
      <c r="K257" s="258"/>
      <c r="L257" s="263"/>
      <c r="M257" s="264"/>
      <c r="N257" s="265"/>
      <c r="O257" s="265"/>
      <c r="P257" s="265"/>
      <c r="Q257" s="265"/>
      <c r="R257" s="265"/>
      <c r="S257" s="265"/>
      <c r="T257" s="26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7" t="s">
        <v>178</v>
      </c>
      <c r="AU257" s="267" t="s">
        <v>87</v>
      </c>
      <c r="AV257" s="13" t="s">
        <v>85</v>
      </c>
      <c r="AW257" s="13" t="s">
        <v>32</v>
      </c>
      <c r="AX257" s="13" t="s">
        <v>77</v>
      </c>
      <c r="AY257" s="267" t="s">
        <v>169</v>
      </c>
    </row>
    <row r="258" spans="1:51" s="14" customFormat="1" ht="12">
      <c r="A258" s="14"/>
      <c r="B258" s="268"/>
      <c r="C258" s="269"/>
      <c r="D258" s="259" t="s">
        <v>178</v>
      </c>
      <c r="E258" s="270" t="s">
        <v>1</v>
      </c>
      <c r="F258" s="271" t="s">
        <v>323</v>
      </c>
      <c r="G258" s="269"/>
      <c r="H258" s="272">
        <v>3.829</v>
      </c>
      <c r="I258" s="273"/>
      <c r="J258" s="269"/>
      <c r="K258" s="269"/>
      <c r="L258" s="274"/>
      <c r="M258" s="275"/>
      <c r="N258" s="276"/>
      <c r="O258" s="276"/>
      <c r="P258" s="276"/>
      <c r="Q258" s="276"/>
      <c r="R258" s="276"/>
      <c r="S258" s="276"/>
      <c r="T258" s="277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8" t="s">
        <v>178</v>
      </c>
      <c r="AU258" s="278" t="s">
        <v>87</v>
      </c>
      <c r="AV258" s="14" t="s">
        <v>87</v>
      </c>
      <c r="AW258" s="14" t="s">
        <v>32</v>
      </c>
      <c r="AX258" s="14" t="s">
        <v>77</v>
      </c>
      <c r="AY258" s="278" t="s">
        <v>169</v>
      </c>
    </row>
    <row r="259" spans="1:51" s="16" customFormat="1" ht="12">
      <c r="A259" s="16"/>
      <c r="B259" s="290"/>
      <c r="C259" s="291"/>
      <c r="D259" s="259" t="s">
        <v>178</v>
      </c>
      <c r="E259" s="292" t="s">
        <v>1</v>
      </c>
      <c r="F259" s="293" t="s">
        <v>238</v>
      </c>
      <c r="G259" s="291"/>
      <c r="H259" s="294">
        <v>65.829</v>
      </c>
      <c r="I259" s="295"/>
      <c r="J259" s="291"/>
      <c r="K259" s="291"/>
      <c r="L259" s="296"/>
      <c r="M259" s="297"/>
      <c r="N259" s="298"/>
      <c r="O259" s="298"/>
      <c r="P259" s="298"/>
      <c r="Q259" s="298"/>
      <c r="R259" s="298"/>
      <c r="S259" s="298"/>
      <c r="T259" s="299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T259" s="300" t="s">
        <v>178</v>
      </c>
      <c r="AU259" s="300" t="s">
        <v>87</v>
      </c>
      <c r="AV259" s="16" t="s">
        <v>170</v>
      </c>
      <c r="AW259" s="16" t="s">
        <v>32</v>
      </c>
      <c r="AX259" s="16" t="s">
        <v>77</v>
      </c>
      <c r="AY259" s="300" t="s">
        <v>169</v>
      </c>
    </row>
    <row r="260" spans="1:51" s="15" customFormat="1" ht="12">
      <c r="A260" s="15"/>
      <c r="B260" s="279"/>
      <c r="C260" s="280"/>
      <c r="D260" s="259" t="s">
        <v>178</v>
      </c>
      <c r="E260" s="281" t="s">
        <v>1</v>
      </c>
      <c r="F260" s="282" t="s">
        <v>181</v>
      </c>
      <c r="G260" s="280"/>
      <c r="H260" s="283">
        <v>65.829</v>
      </c>
      <c r="I260" s="284"/>
      <c r="J260" s="280"/>
      <c r="K260" s="280"/>
      <c r="L260" s="285"/>
      <c r="M260" s="286"/>
      <c r="N260" s="287"/>
      <c r="O260" s="287"/>
      <c r="P260" s="287"/>
      <c r="Q260" s="287"/>
      <c r="R260" s="287"/>
      <c r="S260" s="287"/>
      <c r="T260" s="288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89" t="s">
        <v>178</v>
      </c>
      <c r="AU260" s="289" t="s">
        <v>87</v>
      </c>
      <c r="AV260" s="15" t="s">
        <v>177</v>
      </c>
      <c r="AW260" s="15" t="s">
        <v>32</v>
      </c>
      <c r="AX260" s="15" t="s">
        <v>85</v>
      </c>
      <c r="AY260" s="289" t="s">
        <v>169</v>
      </c>
    </row>
    <row r="261" spans="1:65" s="2" customFormat="1" ht="24.15" customHeight="1">
      <c r="A261" s="41"/>
      <c r="B261" s="42"/>
      <c r="C261" s="245" t="s">
        <v>264</v>
      </c>
      <c r="D261" s="245" t="s">
        <v>172</v>
      </c>
      <c r="E261" s="246" t="s">
        <v>324</v>
      </c>
      <c r="F261" s="247" t="s">
        <v>325</v>
      </c>
      <c r="G261" s="248" t="s">
        <v>195</v>
      </c>
      <c r="H261" s="249">
        <v>7.571</v>
      </c>
      <c r="I261" s="250"/>
      <c r="J261" s="251">
        <f>ROUND(I261*H261,2)</f>
        <v>0</v>
      </c>
      <c r="K261" s="247" t="s">
        <v>176</v>
      </c>
      <c r="L261" s="44"/>
      <c r="M261" s="252" t="s">
        <v>1</v>
      </c>
      <c r="N261" s="253" t="s">
        <v>42</v>
      </c>
      <c r="O261" s="94"/>
      <c r="P261" s="254">
        <f>O261*H261</f>
        <v>0</v>
      </c>
      <c r="Q261" s="254">
        <v>0</v>
      </c>
      <c r="R261" s="254">
        <f>Q261*H261</f>
        <v>0</v>
      </c>
      <c r="S261" s="254">
        <v>0.009</v>
      </c>
      <c r="T261" s="255">
        <f>S261*H261</f>
        <v>0.06813899999999999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56" t="s">
        <v>177</v>
      </c>
      <c r="AT261" s="256" t="s">
        <v>172</v>
      </c>
      <c r="AU261" s="256" t="s">
        <v>87</v>
      </c>
      <c r="AY261" s="18" t="s">
        <v>169</v>
      </c>
      <c r="BE261" s="146">
        <f>IF(N261="základní",J261,0)</f>
        <v>0</v>
      </c>
      <c r="BF261" s="146">
        <f>IF(N261="snížená",J261,0)</f>
        <v>0</v>
      </c>
      <c r="BG261" s="146">
        <f>IF(N261="zákl. přenesená",J261,0)</f>
        <v>0</v>
      </c>
      <c r="BH261" s="146">
        <f>IF(N261="sníž. přenesená",J261,0)</f>
        <v>0</v>
      </c>
      <c r="BI261" s="146">
        <f>IF(N261="nulová",J261,0)</f>
        <v>0</v>
      </c>
      <c r="BJ261" s="18" t="s">
        <v>85</v>
      </c>
      <c r="BK261" s="146">
        <f>ROUND(I261*H261,2)</f>
        <v>0</v>
      </c>
      <c r="BL261" s="18" t="s">
        <v>177</v>
      </c>
      <c r="BM261" s="256" t="s">
        <v>326</v>
      </c>
    </row>
    <row r="262" spans="1:65" s="2" customFormat="1" ht="16.5" customHeight="1">
      <c r="A262" s="41"/>
      <c r="B262" s="42"/>
      <c r="C262" s="245" t="s">
        <v>327</v>
      </c>
      <c r="D262" s="245" t="s">
        <v>172</v>
      </c>
      <c r="E262" s="246" t="s">
        <v>328</v>
      </c>
      <c r="F262" s="247" t="s">
        <v>329</v>
      </c>
      <c r="G262" s="248" t="s">
        <v>175</v>
      </c>
      <c r="H262" s="249">
        <v>1</v>
      </c>
      <c r="I262" s="250"/>
      <c r="J262" s="251">
        <f>ROUND(I262*H262,2)</f>
        <v>0</v>
      </c>
      <c r="K262" s="247" t="s">
        <v>1</v>
      </c>
      <c r="L262" s="44"/>
      <c r="M262" s="252" t="s">
        <v>1</v>
      </c>
      <c r="N262" s="253" t="s">
        <v>42</v>
      </c>
      <c r="O262" s="94"/>
      <c r="P262" s="254">
        <f>O262*H262</f>
        <v>0</v>
      </c>
      <c r="Q262" s="254">
        <v>0</v>
      </c>
      <c r="R262" s="254">
        <f>Q262*H262</f>
        <v>0</v>
      </c>
      <c r="S262" s="254">
        <v>0</v>
      </c>
      <c r="T262" s="255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56" t="s">
        <v>177</v>
      </c>
      <c r="AT262" s="256" t="s">
        <v>172</v>
      </c>
      <c r="AU262" s="256" t="s">
        <v>87</v>
      </c>
      <c r="AY262" s="18" t="s">
        <v>169</v>
      </c>
      <c r="BE262" s="146">
        <f>IF(N262="základní",J262,0)</f>
        <v>0</v>
      </c>
      <c r="BF262" s="146">
        <f>IF(N262="snížená",J262,0)</f>
        <v>0</v>
      </c>
      <c r="BG262" s="146">
        <f>IF(N262="zákl. přenesená",J262,0)</f>
        <v>0</v>
      </c>
      <c r="BH262" s="146">
        <f>IF(N262="sníž. přenesená",J262,0)</f>
        <v>0</v>
      </c>
      <c r="BI262" s="146">
        <f>IF(N262="nulová",J262,0)</f>
        <v>0</v>
      </c>
      <c r="BJ262" s="18" t="s">
        <v>85</v>
      </c>
      <c r="BK262" s="146">
        <f>ROUND(I262*H262,2)</f>
        <v>0</v>
      </c>
      <c r="BL262" s="18" t="s">
        <v>177</v>
      </c>
      <c r="BM262" s="256" t="s">
        <v>330</v>
      </c>
    </row>
    <row r="263" spans="1:65" s="2" customFormat="1" ht="55.5" customHeight="1">
      <c r="A263" s="41"/>
      <c r="B263" s="42"/>
      <c r="C263" s="245" t="s">
        <v>331</v>
      </c>
      <c r="D263" s="245" t="s">
        <v>172</v>
      </c>
      <c r="E263" s="246" t="s">
        <v>332</v>
      </c>
      <c r="F263" s="247" t="s">
        <v>333</v>
      </c>
      <c r="G263" s="248" t="s">
        <v>175</v>
      </c>
      <c r="H263" s="249">
        <v>3</v>
      </c>
      <c r="I263" s="250"/>
      <c r="J263" s="251">
        <f>ROUND(I263*H263,2)</f>
        <v>0</v>
      </c>
      <c r="K263" s="247" t="s">
        <v>176</v>
      </c>
      <c r="L263" s="44"/>
      <c r="M263" s="252" t="s">
        <v>1</v>
      </c>
      <c r="N263" s="253" t="s">
        <v>42</v>
      </c>
      <c r="O263" s="94"/>
      <c r="P263" s="254">
        <f>O263*H263</f>
        <v>0</v>
      </c>
      <c r="Q263" s="254">
        <v>0</v>
      </c>
      <c r="R263" s="254">
        <f>Q263*H263</f>
        <v>0</v>
      </c>
      <c r="S263" s="254">
        <v>0.413</v>
      </c>
      <c r="T263" s="255">
        <f>S263*H263</f>
        <v>1.2389999999999999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56" t="s">
        <v>177</v>
      </c>
      <c r="AT263" s="256" t="s">
        <v>172</v>
      </c>
      <c r="AU263" s="256" t="s">
        <v>87</v>
      </c>
      <c r="AY263" s="18" t="s">
        <v>169</v>
      </c>
      <c r="BE263" s="146">
        <f>IF(N263="základní",J263,0)</f>
        <v>0</v>
      </c>
      <c r="BF263" s="146">
        <f>IF(N263="snížená",J263,0)</f>
        <v>0</v>
      </c>
      <c r="BG263" s="146">
        <f>IF(N263="zákl. přenesená",J263,0)</f>
        <v>0</v>
      </c>
      <c r="BH263" s="146">
        <f>IF(N263="sníž. přenesená",J263,0)</f>
        <v>0</v>
      </c>
      <c r="BI263" s="146">
        <f>IF(N263="nulová",J263,0)</f>
        <v>0</v>
      </c>
      <c r="BJ263" s="18" t="s">
        <v>85</v>
      </c>
      <c r="BK263" s="146">
        <f>ROUND(I263*H263,2)</f>
        <v>0</v>
      </c>
      <c r="BL263" s="18" t="s">
        <v>177</v>
      </c>
      <c r="BM263" s="256" t="s">
        <v>334</v>
      </c>
    </row>
    <row r="264" spans="1:51" s="13" customFormat="1" ht="12">
      <c r="A264" s="13"/>
      <c r="B264" s="257"/>
      <c r="C264" s="258"/>
      <c r="D264" s="259" t="s">
        <v>178</v>
      </c>
      <c r="E264" s="260" t="s">
        <v>1</v>
      </c>
      <c r="F264" s="261" t="s">
        <v>335</v>
      </c>
      <c r="G264" s="258"/>
      <c r="H264" s="260" t="s">
        <v>1</v>
      </c>
      <c r="I264" s="262"/>
      <c r="J264" s="258"/>
      <c r="K264" s="258"/>
      <c r="L264" s="263"/>
      <c r="M264" s="264"/>
      <c r="N264" s="265"/>
      <c r="O264" s="265"/>
      <c r="P264" s="265"/>
      <c r="Q264" s="265"/>
      <c r="R264" s="265"/>
      <c r="S264" s="265"/>
      <c r="T264" s="26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7" t="s">
        <v>178</v>
      </c>
      <c r="AU264" s="267" t="s">
        <v>87</v>
      </c>
      <c r="AV264" s="13" t="s">
        <v>85</v>
      </c>
      <c r="AW264" s="13" t="s">
        <v>32</v>
      </c>
      <c r="AX264" s="13" t="s">
        <v>77</v>
      </c>
      <c r="AY264" s="267" t="s">
        <v>169</v>
      </c>
    </row>
    <row r="265" spans="1:51" s="14" customFormat="1" ht="12">
      <c r="A265" s="14"/>
      <c r="B265" s="268"/>
      <c r="C265" s="269"/>
      <c r="D265" s="259" t="s">
        <v>178</v>
      </c>
      <c r="E265" s="270" t="s">
        <v>1</v>
      </c>
      <c r="F265" s="271" t="s">
        <v>170</v>
      </c>
      <c r="G265" s="269"/>
      <c r="H265" s="272">
        <v>3</v>
      </c>
      <c r="I265" s="273"/>
      <c r="J265" s="269"/>
      <c r="K265" s="269"/>
      <c r="L265" s="274"/>
      <c r="M265" s="275"/>
      <c r="N265" s="276"/>
      <c r="O265" s="276"/>
      <c r="P265" s="276"/>
      <c r="Q265" s="276"/>
      <c r="R265" s="276"/>
      <c r="S265" s="276"/>
      <c r="T265" s="277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8" t="s">
        <v>178</v>
      </c>
      <c r="AU265" s="278" t="s">
        <v>87</v>
      </c>
      <c r="AV265" s="14" t="s">
        <v>87</v>
      </c>
      <c r="AW265" s="14" t="s">
        <v>32</v>
      </c>
      <c r="AX265" s="14" t="s">
        <v>77</v>
      </c>
      <c r="AY265" s="278" t="s">
        <v>169</v>
      </c>
    </row>
    <row r="266" spans="1:51" s="15" customFormat="1" ht="12">
      <c r="A266" s="15"/>
      <c r="B266" s="279"/>
      <c r="C266" s="280"/>
      <c r="D266" s="259" t="s">
        <v>178</v>
      </c>
      <c r="E266" s="281" t="s">
        <v>1</v>
      </c>
      <c r="F266" s="282" t="s">
        <v>181</v>
      </c>
      <c r="G266" s="280"/>
      <c r="H266" s="283">
        <v>3</v>
      </c>
      <c r="I266" s="284"/>
      <c r="J266" s="280"/>
      <c r="K266" s="280"/>
      <c r="L266" s="285"/>
      <c r="M266" s="286"/>
      <c r="N266" s="287"/>
      <c r="O266" s="287"/>
      <c r="P266" s="287"/>
      <c r="Q266" s="287"/>
      <c r="R266" s="287"/>
      <c r="S266" s="287"/>
      <c r="T266" s="288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89" t="s">
        <v>178</v>
      </c>
      <c r="AU266" s="289" t="s">
        <v>87</v>
      </c>
      <c r="AV266" s="15" t="s">
        <v>177</v>
      </c>
      <c r="AW266" s="15" t="s">
        <v>32</v>
      </c>
      <c r="AX266" s="15" t="s">
        <v>85</v>
      </c>
      <c r="AY266" s="289" t="s">
        <v>169</v>
      </c>
    </row>
    <row r="267" spans="1:65" s="2" customFormat="1" ht="37.8" customHeight="1">
      <c r="A267" s="41"/>
      <c r="B267" s="42"/>
      <c r="C267" s="245" t="s">
        <v>272</v>
      </c>
      <c r="D267" s="245" t="s">
        <v>172</v>
      </c>
      <c r="E267" s="246" t="s">
        <v>336</v>
      </c>
      <c r="F267" s="247" t="s">
        <v>337</v>
      </c>
      <c r="G267" s="248" t="s">
        <v>175</v>
      </c>
      <c r="H267" s="249">
        <v>4</v>
      </c>
      <c r="I267" s="250"/>
      <c r="J267" s="251">
        <f>ROUND(I267*H267,2)</f>
        <v>0</v>
      </c>
      <c r="K267" s="247" t="s">
        <v>176</v>
      </c>
      <c r="L267" s="44"/>
      <c r="M267" s="252" t="s">
        <v>1</v>
      </c>
      <c r="N267" s="253" t="s">
        <v>42</v>
      </c>
      <c r="O267" s="94"/>
      <c r="P267" s="254">
        <f>O267*H267</f>
        <v>0</v>
      </c>
      <c r="Q267" s="254">
        <v>0</v>
      </c>
      <c r="R267" s="254">
        <f>Q267*H267</f>
        <v>0</v>
      </c>
      <c r="S267" s="254">
        <v>0.097</v>
      </c>
      <c r="T267" s="255">
        <f>S267*H267</f>
        <v>0.388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56" t="s">
        <v>177</v>
      </c>
      <c r="AT267" s="256" t="s">
        <v>172</v>
      </c>
      <c r="AU267" s="256" t="s">
        <v>87</v>
      </c>
      <c r="AY267" s="18" t="s">
        <v>169</v>
      </c>
      <c r="BE267" s="146">
        <f>IF(N267="základní",J267,0)</f>
        <v>0</v>
      </c>
      <c r="BF267" s="146">
        <f>IF(N267="snížená",J267,0)</f>
        <v>0</v>
      </c>
      <c r="BG267" s="146">
        <f>IF(N267="zákl. přenesená",J267,0)</f>
        <v>0</v>
      </c>
      <c r="BH267" s="146">
        <f>IF(N267="sníž. přenesená",J267,0)</f>
        <v>0</v>
      </c>
      <c r="BI267" s="146">
        <f>IF(N267="nulová",J267,0)</f>
        <v>0</v>
      </c>
      <c r="BJ267" s="18" t="s">
        <v>85</v>
      </c>
      <c r="BK267" s="146">
        <f>ROUND(I267*H267,2)</f>
        <v>0</v>
      </c>
      <c r="BL267" s="18" t="s">
        <v>177</v>
      </c>
      <c r="BM267" s="256" t="s">
        <v>338</v>
      </c>
    </row>
    <row r="268" spans="1:51" s="13" customFormat="1" ht="12">
      <c r="A268" s="13"/>
      <c r="B268" s="257"/>
      <c r="C268" s="258"/>
      <c r="D268" s="259" t="s">
        <v>178</v>
      </c>
      <c r="E268" s="260" t="s">
        <v>1</v>
      </c>
      <c r="F268" s="261" t="s">
        <v>335</v>
      </c>
      <c r="G268" s="258"/>
      <c r="H268" s="260" t="s">
        <v>1</v>
      </c>
      <c r="I268" s="262"/>
      <c r="J268" s="258"/>
      <c r="K268" s="258"/>
      <c r="L268" s="263"/>
      <c r="M268" s="264"/>
      <c r="N268" s="265"/>
      <c r="O268" s="265"/>
      <c r="P268" s="265"/>
      <c r="Q268" s="265"/>
      <c r="R268" s="265"/>
      <c r="S268" s="265"/>
      <c r="T268" s="26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7" t="s">
        <v>178</v>
      </c>
      <c r="AU268" s="267" t="s">
        <v>87</v>
      </c>
      <c r="AV268" s="13" t="s">
        <v>85</v>
      </c>
      <c r="AW268" s="13" t="s">
        <v>32</v>
      </c>
      <c r="AX268" s="13" t="s">
        <v>77</v>
      </c>
      <c r="AY268" s="267" t="s">
        <v>169</v>
      </c>
    </row>
    <row r="269" spans="1:51" s="14" customFormat="1" ht="12">
      <c r="A269" s="14"/>
      <c r="B269" s="268"/>
      <c r="C269" s="269"/>
      <c r="D269" s="259" t="s">
        <v>178</v>
      </c>
      <c r="E269" s="270" t="s">
        <v>1</v>
      </c>
      <c r="F269" s="271" t="s">
        <v>177</v>
      </c>
      <c r="G269" s="269"/>
      <c r="H269" s="272">
        <v>4</v>
      </c>
      <c r="I269" s="273"/>
      <c r="J269" s="269"/>
      <c r="K269" s="269"/>
      <c r="L269" s="274"/>
      <c r="M269" s="275"/>
      <c r="N269" s="276"/>
      <c r="O269" s="276"/>
      <c r="P269" s="276"/>
      <c r="Q269" s="276"/>
      <c r="R269" s="276"/>
      <c r="S269" s="276"/>
      <c r="T269" s="277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8" t="s">
        <v>178</v>
      </c>
      <c r="AU269" s="278" t="s">
        <v>87</v>
      </c>
      <c r="AV269" s="14" t="s">
        <v>87</v>
      </c>
      <c r="AW269" s="14" t="s">
        <v>32</v>
      </c>
      <c r="AX269" s="14" t="s">
        <v>77</v>
      </c>
      <c r="AY269" s="278" t="s">
        <v>169</v>
      </c>
    </row>
    <row r="270" spans="1:51" s="15" customFormat="1" ht="12">
      <c r="A270" s="15"/>
      <c r="B270" s="279"/>
      <c r="C270" s="280"/>
      <c r="D270" s="259" t="s">
        <v>178</v>
      </c>
      <c r="E270" s="281" t="s">
        <v>1</v>
      </c>
      <c r="F270" s="282" t="s">
        <v>181</v>
      </c>
      <c r="G270" s="280"/>
      <c r="H270" s="283">
        <v>4</v>
      </c>
      <c r="I270" s="284"/>
      <c r="J270" s="280"/>
      <c r="K270" s="280"/>
      <c r="L270" s="285"/>
      <c r="M270" s="286"/>
      <c r="N270" s="287"/>
      <c r="O270" s="287"/>
      <c r="P270" s="287"/>
      <c r="Q270" s="287"/>
      <c r="R270" s="287"/>
      <c r="S270" s="287"/>
      <c r="T270" s="288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89" t="s">
        <v>178</v>
      </c>
      <c r="AU270" s="289" t="s">
        <v>87</v>
      </c>
      <c r="AV270" s="15" t="s">
        <v>177</v>
      </c>
      <c r="AW270" s="15" t="s">
        <v>32</v>
      </c>
      <c r="AX270" s="15" t="s">
        <v>85</v>
      </c>
      <c r="AY270" s="289" t="s">
        <v>169</v>
      </c>
    </row>
    <row r="271" spans="1:65" s="2" customFormat="1" ht="44.25" customHeight="1">
      <c r="A271" s="41"/>
      <c r="B271" s="42"/>
      <c r="C271" s="245" t="s">
        <v>339</v>
      </c>
      <c r="D271" s="245" t="s">
        <v>172</v>
      </c>
      <c r="E271" s="246" t="s">
        <v>340</v>
      </c>
      <c r="F271" s="247" t="s">
        <v>341</v>
      </c>
      <c r="G271" s="248" t="s">
        <v>195</v>
      </c>
      <c r="H271" s="249">
        <v>4.4</v>
      </c>
      <c r="I271" s="250"/>
      <c r="J271" s="251">
        <f>ROUND(I271*H271,2)</f>
        <v>0</v>
      </c>
      <c r="K271" s="247" t="s">
        <v>176</v>
      </c>
      <c r="L271" s="44"/>
      <c r="M271" s="252" t="s">
        <v>1</v>
      </c>
      <c r="N271" s="253" t="s">
        <v>42</v>
      </c>
      <c r="O271" s="94"/>
      <c r="P271" s="254">
        <f>O271*H271</f>
        <v>0</v>
      </c>
      <c r="Q271" s="254">
        <v>0</v>
      </c>
      <c r="R271" s="254">
        <f>Q271*H271</f>
        <v>0</v>
      </c>
      <c r="S271" s="254">
        <v>0.009</v>
      </c>
      <c r="T271" s="255">
        <f>S271*H271</f>
        <v>0.0396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56" t="s">
        <v>177</v>
      </c>
      <c r="AT271" s="256" t="s">
        <v>172</v>
      </c>
      <c r="AU271" s="256" t="s">
        <v>87</v>
      </c>
      <c r="AY271" s="18" t="s">
        <v>169</v>
      </c>
      <c r="BE271" s="146">
        <f>IF(N271="základní",J271,0)</f>
        <v>0</v>
      </c>
      <c r="BF271" s="146">
        <f>IF(N271="snížená",J271,0)</f>
        <v>0</v>
      </c>
      <c r="BG271" s="146">
        <f>IF(N271="zákl. přenesená",J271,0)</f>
        <v>0</v>
      </c>
      <c r="BH271" s="146">
        <f>IF(N271="sníž. přenesená",J271,0)</f>
        <v>0</v>
      </c>
      <c r="BI271" s="146">
        <f>IF(N271="nulová",J271,0)</f>
        <v>0</v>
      </c>
      <c r="BJ271" s="18" t="s">
        <v>85</v>
      </c>
      <c r="BK271" s="146">
        <f>ROUND(I271*H271,2)</f>
        <v>0</v>
      </c>
      <c r="BL271" s="18" t="s">
        <v>177</v>
      </c>
      <c r="BM271" s="256" t="s">
        <v>342</v>
      </c>
    </row>
    <row r="272" spans="1:51" s="13" customFormat="1" ht="12">
      <c r="A272" s="13"/>
      <c r="B272" s="257"/>
      <c r="C272" s="258"/>
      <c r="D272" s="259" t="s">
        <v>178</v>
      </c>
      <c r="E272" s="260" t="s">
        <v>1</v>
      </c>
      <c r="F272" s="261" t="s">
        <v>343</v>
      </c>
      <c r="G272" s="258"/>
      <c r="H272" s="260" t="s">
        <v>1</v>
      </c>
      <c r="I272" s="262"/>
      <c r="J272" s="258"/>
      <c r="K272" s="258"/>
      <c r="L272" s="263"/>
      <c r="M272" s="264"/>
      <c r="N272" s="265"/>
      <c r="O272" s="265"/>
      <c r="P272" s="265"/>
      <c r="Q272" s="265"/>
      <c r="R272" s="265"/>
      <c r="S272" s="265"/>
      <c r="T272" s="26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7" t="s">
        <v>178</v>
      </c>
      <c r="AU272" s="267" t="s">
        <v>87</v>
      </c>
      <c r="AV272" s="13" t="s">
        <v>85</v>
      </c>
      <c r="AW272" s="13" t="s">
        <v>32</v>
      </c>
      <c r="AX272" s="13" t="s">
        <v>77</v>
      </c>
      <c r="AY272" s="267" t="s">
        <v>169</v>
      </c>
    </row>
    <row r="273" spans="1:51" s="14" customFormat="1" ht="12">
      <c r="A273" s="14"/>
      <c r="B273" s="268"/>
      <c r="C273" s="269"/>
      <c r="D273" s="259" t="s">
        <v>178</v>
      </c>
      <c r="E273" s="270" t="s">
        <v>1</v>
      </c>
      <c r="F273" s="271" t="s">
        <v>344</v>
      </c>
      <c r="G273" s="269"/>
      <c r="H273" s="272">
        <v>4.4</v>
      </c>
      <c r="I273" s="273"/>
      <c r="J273" s="269"/>
      <c r="K273" s="269"/>
      <c r="L273" s="274"/>
      <c r="M273" s="275"/>
      <c r="N273" s="276"/>
      <c r="O273" s="276"/>
      <c r="P273" s="276"/>
      <c r="Q273" s="276"/>
      <c r="R273" s="276"/>
      <c r="S273" s="276"/>
      <c r="T273" s="277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8" t="s">
        <v>178</v>
      </c>
      <c r="AU273" s="278" t="s">
        <v>87</v>
      </c>
      <c r="AV273" s="14" t="s">
        <v>87</v>
      </c>
      <c r="AW273" s="14" t="s">
        <v>32</v>
      </c>
      <c r="AX273" s="14" t="s">
        <v>77</v>
      </c>
      <c r="AY273" s="278" t="s">
        <v>169</v>
      </c>
    </row>
    <row r="274" spans="1:51" s="15" customFormat="1" ht="12">
      <c r="A274" s="15"/>
      <c r="B274" s="279"/>
      <c r="C274" s="280"/>
      <c r="D274" s="259" t="s">
        <v>178</v>
      </c>
      <c r="E274" s="281" t="s">
        <v>1</v>
      </c>
      <c r="F274" s="282" t="s">
        <v>181</v>
      </c>
      <c r="G274" s="280"/>
      <c r="H274" s="283">
        <v>4.4</v>
      </c>
      <c r="I274" s="284"/>
      <c r="J274" s="280"/>
      <c r="K274" s="280"/>
      <c r="L274" s="285"/>
      <c r="M274" s="286"/>
      <c r="N274" s="287"/>
      <c r="O274" s="287"/>
      <c r="P274" s="287"/>
      <c r="Q274" s="287"/>
      <c r="R274" s="287"/>
      <c r="S274" s="287"/>
      <c r="T274" s="288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89" t="s">
        <v>178</v>
      </c>
      <c r="AU274" s="289" t="s">
        <v>87</v>
      </c>
      <c r="AV274" s="15" t="s">
        <v>177</v>
      </c>
      <c r="AW274" s="15" t="s">
        <v>32</v>
      </c>
      <c r="AX274" s="15" t="s">
        <v>85</v>
      </c>
      <c r="AY274" s="289" t="s">
        <v>169</v>
      </c>
    </row>
    <row r="275" spans="1:65" s="2" customFormat="1" ht="37.8" customHeight="1">
      <c r="A275" s="41"/>
      <c r="B275" s="42"/>
      <c r="C275" s="245" t="s">
        <v>279</v>
      </c>
      <c r="D275" s="245" t="s">
        <v>172</v>
      </c>
      <c r="E275" s="246" t="s">
        <v>345</v>
      </c>
      <c r="F275" s="247" t="s">
        <v>346</v>
      </c>
      <c r="G275" s="248" t="s">
        <v>195</v>
      </c>
      <c r="H275" s="249">
        <v>20</v>
      </c>
      <c r="I275" s="250"/>
      <c r="J275" s="251">
        <f>ROUND(I275*H275,2)</f>
        <v>0</v>
      </c>
      <c r="K275" s="247" t="s">
        <v>176</v>
      </c>
      <c r="L275" s="44"/>
      <c r="M275" s="252" t="s">
        <v>1</v>
      </c>
      <c r="N275" s="253" t="s">
        <v>42</v>
      </c>
      <c r="O275" s="94"/>
      <c r="P275" s="254">
        <f>O275*H275</f>
        <v>0</v>
      </c>
      <c r="Q275" s="254">
        <v>0</v>
      </c>
      <c r="R275" s="254">
        <f>Q275*H275</f>
        <v>0</v>
      </c>
      <c r="S275" s="254">
        <v>0.013</v>
      </c>
      <c r="T275" s="255">
        <f>S275*H275</f>
        <v>0.26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56" t="s">
        <v>177</v>
      </c>
      <c r="AT275" s="256" t="s">
        <v>172</v>
      </c>
      <c r="AU275" s="256" t="s">
        <v>87</v>
      </c>
      <c r="AY275" s="18" t="s">
        <v>169</v>
      </c>
      <c r="BE275" s="146">
        <f>IF(N275="základní",J275,0)</f>
        <v>0</v>
      </c>
      <c r="BF275" s="146">
        <f>IF(N275="snížená",J275,0)</f>
        <v>0</v>
      </c>
      <c r="BG275" s="146">
        <f>IF(N275="zákl. přenesená",J275,0)</f>
        <v>0</v>
      </c>
      <c r="BH275" s="146">
        <f>IF(N275="sníž. přenesená",J275,0)</f>
        <v>0</v>
      </c>
      <c r="BI275" s="146">
        <f>IF(N275="nulová",J275,0)</f>
        <v>0</v>
      </c>
      <c r="BJ275" s="18" t="s">
        <v>85</v>
      </c>
      <c r="BK275" s="146">
        <f>ROUND(I275*H275,2)</f>
        <v>0</v>
      </c>
      <c r="BL275" s="18" t="s">
        <v>177</v>
      </c>
      <c r="BM275" s="256" t="s">
        <v>347</v>
      </c>
    </row>
    <row r="276" spans="1:51" s="13" customFormat="1" ht="12">
      <c r="A276" s="13"/>
      <c r="B276" s="257"/>
      <c r="C276" s="258"/>
      <c r="D276" s="259" t="s">
        <v>178</v>
      </c>
      <c r="E276" s="260" t="s">
        <v>1</v>
      </c>
      <c r="F276" s="261" t="s">
        <v>348</v>
      </c>
      <c r="G276" s="258"/>
      <c r="H276" s="260" t="s">
        <v>1</v>
      </c>
      <c r="I276" s="262"/>
      <c r="J276" s="258"/>
      <c r="K276" s="258"/>
      <c r="L276" s="263"/>
      <c r="M276" s="264"/>
      <c r="N276" s="265"/>
      <c r="O276" s="265"/>
      <c r="P276" s="265"/>
      <c r="Q276" s="265"/>
      <c r="R276" s="265"/>
      <c r="S276" s="265"/>
      <c r="T276" s="26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7" t="s">
        <v>178</v>
      </c>
      <c r="AU276" s="267" t="s">
        <v>87</v>
      </c>
      <c r="AV276" s="13" t="s">
        <v>85</v>
      </c>
      <c r="AW276" s="13" t="s">
        <v>32</v>
      </c>
      <c r="AX276" s="13" t="s">
        <v>77</v>
      </c>
      <c r="AY276" s="267" t="s">
        <v>169</v>
      </c>
    </row>
    <row r="277" spans="1:51" s="14" customFormat="1" ht="12">
      <c r="A277" s="14"/>
      <c r="B277" s="268"/>
      <c r="C277" s="269"/>
      <c r="D277" s="259" t="s">
        <v>178</v>
      </c>
      <c r="E277" s="270" t="s">
        <v>1</v>
      </c>
      <c r="F277" s="271" t="s">
        <v>349</v>
      </c>
      <c r="G277" s="269"/>
      <c r="H277" s="272">
        <v>20</v>
      </c>
      <c r="I277" s="273"/>
      <c r="J277" s="269"/>
      <c r="K277" s="269"/>
      <c r="L277" s="274"/>
      <c r="M277" s="275"/>
      <c r="N277" s="276"/>
      <c r="O277" s="276"/>
      <c r="P277" s="276"/>
      <c r="Q277" s="276"/>
      <c r="R277" s="276"/>
      <c r="S277" s="276"/>
      <c r="T277" s="277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8" t="s">
        <v>178</v>
      </c>
      <c r="AU277" s="278" t="s">
        <v>87</v>
      </c>
      <c r="AV277" s="14" t="s">
        <v>87</v>
      </c>
      <c r="AW277" s="14" t="s">
        <v>32</v>
      </c>
      <c r="AX277" s="14" t="s">
        <v>77</v>
      </c>
      <c r="AY277" s="278" t="s">
        <v>169</v>
      </c>
    </row>
    <row r="278" spans="1:51" s="16" customFormat="1" ht="12">
      <c r="A278" s="16"/>
      <c r="B278" s="290"/>
      <c r="C278" s="291"/>
      <c r="D278" s="259" t="s">
        <v>178</v>
      </c>
      <c r="E278" s="292" t="s">
        <v>1</v>
      </c>
      <c r="F278" s="293" t="s">
        <v>238</v>
      </c>
      <c r="G278" s="291"/>
      <c r="H278" s="294">
        <v>20</v>
      </c>
      <c r="I278" s="295"/>
      <c r="J278" s="291"/>
      <c r="K278" s="291"/>
      <c r="L278" s="296"/>
      <c r="M278" s="297"/>
      <c r="N278" s="298"/>
      <c r="O278" s="298"/>
      <c r="P278" s="298"/>
      <c r="Q278" s="298"/>
      <c r="R278" s="298"/>
      <c r="S278" s="298"/>
      <c r="T278" s="299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T278" s="300" t="s">
        <v>178</v>
      </c>
      <c r="AU278" s="300" t="s">
        <v>87</v>
      </c>
      <c r="AV278" s="16" t="s">
        <v>170</v>
      </c>
      <c r="AW278" s="16" t="s">
        <v>32</v>
      </c>
      <c r="AX278" s="16" t="s">
        <v>77</v>
      </c>
      <c r="AY278" s="300" t="s">
        <v>169</v>
      </c>
    </row>
    <row r="279" spans="1:51" s="15" customFormat="1" ht="12">
      <c r="A279" s="15"/>
      <c r="B279" s="279"/>
      <c r="C279" s="280"/>
      <c r="D279" s="259" t="s">
        <v>178</v>
      </c>
      <c r="E279" s="281" t="s">
        <v>1</v>
      </c>
      <c r="F279" s="282" t="s">
        <v>181</v>
      </c>
      <c r="G279" s="280"/>
      <c r="H279" s="283">
        <v>20</v>
      </c>
      <c r="I279" s="284"/>
      <c r="J279" s="280"/>
      <c r="K279" s="280"/>
      <c r="L279" s="285"/>
      <c r="M279" s="286"/>
      <c r="N279" s="287"/>
      <c r="O279" s="287"/>
      <c r="P279" s="287"/>
      <c r="Q279" s="287"/>
      <c r="R279" s="287"/>
      <c r="S279" s="287"/>
      <c r="T279" s="288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89" t="s">
        <v>178</v>
      </c>
      <c r="AU279" s="289" t="s">
        <v>87</v>
      </c>
      <c r="AV279" s="15" t="s">
        <v>177</v>
      </c>
      <c r="AW279" s="15" t="s">
        <v>32</v>
      </c>
      <c r="AX279" s="15" t="s">
        <v>85</v>
      </c>
      <c r="AY279" s="289" t="s">
        <v>169</v>
      </c>
    </row>
    <row r="280" spans="1:65" s="2" customFormat="1" ht="44.25" customHeight="1">
      <c r="A280" s="41"/>
      <c r="B280" s="42"/>
      <c r="C280" s="245" t="s">
        <v>350</v>
      </c>
      <c r="D280" s="245" t="s">
        <v>172</v>
      </c>
      <c r="E280" s="246" t="s">
        <v>351</v>
      </c>
      <c r="F280" s="247" t="s">
        <v>352</v>
      </c>
      <c r="G280" s="248" t="s">
        <v>195</v>
      </c>
      <c r="H280" s="249">
        <v>1.4</v>
      </c>
      <c r="I280" s="250"/>
      <c r="J280" s="251">
        <f>ROUND(I280*H280,2)</f>
        <v>0</v>
      </c>
      <c r="K280" s="247" t="s">
        <v>176</v>
      </c>
      <c r="L280" s="44"/>
      <c r="M280" s="252" t="s">
        <v>1</v>
      </c>
      <c r="N280" s="253" t="s">
        <v>42</v>
      </c>
      <c r="O280" s="94"/>
      <c r="P280" s="254">
        <f>O280*H280</f>
        <v>0</v>
      </c>
      <c r="Q280" s="254">
        <v>0</v>
      </c>
      <c r="R280" s="254">
        <f>Q280*H280</f>
        <v>0</v>
      </c>
      <c r="S280" s="254">
        <v>0</v>
      </c>
      <c r="T280" s="255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56" t="s">
        <v>177</v>
      </c>
      <c r="AT280" s="256" t="s">
        <v>172</v>
      </c>
      <c r="AU280" s="256" t="s">
        <v>87</v>
      </c>
      <c r="AY280" s="18" t="s">
        <v>169</v>
      </c>
      <c r="BE280" s="146">
        <f>IF(N280="základní",J280,0)</f>
        <v>0</v>
      </c>
      <c r="BF280" s="146">
        <f>IF(N280="snížená",J280,0)</f>
        <v>0</v>
      </c>
      <c r="BG280" s="146">
        <f>IF(N280="zákl. přenesená",J280,0)</f>
        <v>0</v>
      </c>
      <c r="BH280" s="146">
        <f>IF(N280="sníž. přenesená",J280,0)</f>
        <v>0</v>
      </c>
      <c r="BI280" s="146">
        <f>IF(N280="nulová",J280,0)</f>
        <v>0</v>
      </c>
      <c r="BJ280" s="18" t="s">
        <v>85</v>
      </c>
      <c r="BK280" s="146">
        <f>ROUND(I280*H280,2)</f>
        <v>0</v>
      </c>
      <c r="BL280" s="18" t="s">
        <v>177</v>
      </c>
      <c r="BM280" s="256" t="s">
        <v>353</v>
      </c>
    </row>
    <row r="281" spans="1:51" s="13" customFormat="1" ht="12">
      <c r="A281" s="13"/>
      <c r="B281" s="257"/>
      <c r="C281" s="258"/>
      <c r="D281" s="259" t="s">
        <v>178</v>
      </c>
      <c r="E281" s="260" t="s">
        <v>1</v>
      </c>
      <c r="F281" s="261" t="s">
        <v>335</v>
      </c>
      <c r="G281" s="258"/>
      <c r="H281" s="260" t="s">
        <v>1</v>
      </c>
      <c r="I281" s="262"/>
      <c r="J281" s="258"/>
      <c r="K281" s="258"/>
      <c r="L281" s="263"/>
      <c r="M281" s="264"/>
      <c r="N281" s="265"/>
      <c r="O281" s="265"/>
      <c r="P281" s="265"/>
      <c r="Q281" s="265"/>
      <c r="R281" s="265"/>
      <c r="S281" s="265"/>
      <c r="T281" s="26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7" t="s">
        <v>178</v>
      </c>
      <c r="AU281" s="267" t="s">
        <v>87</v>
      </c>
      <c r="AV281" s="13" t="s">
        <v>85</v>
      </c>
      <c r="AW281" s="13" t="s">
        <v>32</v>
      </c>
      <c r="AX281" s="13" t="s">
        <v>77</v>
      </c>
      <c r="AY281" s="267" t="s">
        <v>169</v>
      </c>
    </row>
    <row r="282" spans="1:51" s="14" customFormat="1" ht="12">
      <c r="A282" s="14"/>
      <c r="B282" s="268"/>
      <c r="C282" s="269"/>
      <c r="D282" s="259" t="s">
        <v>178</v>
      </c>
      <c r="E282" s="270" t="s">
        <v>1</v>
      </c>
      <c r="F282" s="271" t="s">
        <v>354</v>
      </c>
      <c r="G282" s="269"/>
      <c r="H282" s="272">
        <v>1.4</v>
      </c>
      <c r="I282" s="273"/>
      <c r="J282" s="269"/>
      <c r="K282" s="269"/>
      <c r="L282" s="274"/>
      <c r="M282" s="275"/>
      <c r="N282" s="276"/>
      <c r="O282" s="276"/>
      <c r="P282" s="276"/>
      <c r="Q282" s="276"/>
      <c r="R282" s="276"/>
      <c r="S282" s="276"/>
      <c r="T282" s="277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8" t="s">
        <v>178</v>
      </c>
      <c r="AU282" s="278" t="s">
        <v>87</v>
      </c>
      <c r="AV282" s="14" t="s">
        <v>87</v>
      </c>
      <c r="AW282" s="14" t="s">
        <v>32</v>
      </c>
      <c r="AX282" s="14" t="s">
        <v>77</v>
      </c>
      <c r="AY282" s="278" t="s">
        <v>169</v>
      </c>
    </row>
    <row r="283" spans="1:51" s="15" customFormat="1" ht="12">
      <c r="A283" s="15"/>
      <c r="B283" s="279"/>
      <c r="C283" s="280"/>
      <c r="D283" s="259" t="s">
        <v>178</v>
      </c>
      <c r="E283" s="281" t="s">
        <v>1</v>
      </c>
      <c r="F283" s="282" t="s">
        <v>181</v>
      </c>
      <c r="G283" s="280"/>
      <c r="H283" s="283">
        <v>1.4</v>
      </c>
      <c r="I283" s="284"/>
      <c r="J283" s="280"/>
      <c r="K283" s="280"/>
      <c r="L283" s="285"/>
      <c r="M283" s="286"/>
      <c r="N283" s="287"/>
      <c r="O283" s="287"/>
      <c r="P283" s="287"/>
      <c r="Q283" s="287"/>
      <c r="R283" s="287"/>
      <c r="S283" s="287"/>
      <c r="T283" s="288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89" t="s">
        <v>178</v>
      </c>
      <c r="AU283" s="289" t="s">
        <v>87</v>
      </c>
      <c r="AV283" s="15" t="s">
        <v>177</v>
      </c>
      <c r="AW283" s="15" t="s">
        <v>32</v>
      </c>
      <c r="AX283" s="15" t="s">
        <v>85</v>
      </c>
      <c r="AY283" s="289" t="s">
        <v>169</v>
      </c>
    </row>
    <row r="284" spans="1:65" s="2" customFormat="1" ht="24.15" customHeight="1">
      <c r="A284" s="41"/>
      <c r="B284" s="42"/>
      <c r="C284" s="245" t="s">
        <v>282</v>
      </c>
      <c r="D284" s="245" t="s">
        <v>172</v>
      </c>
      <c r="E284" s="246" t="s">
        <v>355</v>
      </c>
      <c r="F284" s="247" t="s">
        <v>356</v>
      </c>
      <c r="G284" s="248" t="s">
        <v>195</v>
      </c>
      <c r="H284" s="249">
        <v>47.266</v>
      </c>
      <c r="I284" s="250"/>
      <c r="J284" s="251">
        <f>ROUND(I284*H284,2)</f>
        <v>0</v>
      </c>
      <c r="K284" s="247" t="s">
        <v>176</v>
      </c>
      <c r="L284" s="44"/>
      <c r="M284" s="252" t="s">
        <v>1</v>
      </c>
      <c r="N284" s="253" t="s">
        <v>42</v>
      </c>
      <c r="O284" s="94"/>
      <c r="P284" s="254">
        <f>O284*H284</f>
        <v>0</v>
      </c>
      <c r="Q284" s="254">
        <v>3.675E-06</v>
      </c>
      <c r="R284" s="254">
        <f>Q284*H284</f>
        <v>0.00017370255</v>
      </c>
      <c r="S284" s="254">
        <v>0</v>
      </c>
      <c r="T284" s="255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56" t="s">
        <v>177</v>
      </c>
      <c r="AT284" s="256" t="s">
        <v>172</v>
      </c>
      <c r="AU284" s="256" t="s">
        <v>87</v>
      </c>
      <c r="AY284" s="18" t="s">
        <v>169</v>
      </c>
      <c r="BE284" s="146">
        <f>IF(N284="základní",J284,0)</f>
        <v>0</v>
      </c>
      <c r="BF284" s="146">
        <f>IF(N284="snížená",J284,0)</f>
        <v>0</v>
      </c>
      <c r="BG284" s="146">
        <f>IF(N284="zákl. přenesená",J284,0)</f>
        <v>0</v>
      </c>
      <c r="BH284" s="146">
        <f>IF(N284="sníž. přenesená",J284,0)</f>
        <v>0</v>
      </c>
      <c r="BI284" s="146">
        <f>IF(N284="nulová",J284,0)</f>
        <v>0</v>
      </c>
      <c r="BJ284" s="18" t="s">
        <v>85</v>
      </c>
      <c r="BK284" s="146">
        <f>ROUND(I284*H284,2)</f>
        <v>0</v>
      </c>
      <c r="BL284" s="18" t="s">
        <v>177</v>
      </c>
      <c r="BM284" s="256" t="s">
        <v>357</v>
      </c>
    </row>
    <row r="285" spans="1:65" s="2" customFormat="1" ht="37.8" customHeight="1">
      <c r="A285" s="41"/>
      <c r="B285" s="42"/>
      <c r="C285" s="245" t="s">
        <v>358</v>
      </c>
      <c r="D285" s="245" t="s">
        <v>172</v>
      </c>
      <c r="E285" s="246" t="s">
        <v>359</v>
      </c>
      <c r="F285" s="247" t="s">
        <v>360</v>
      </c>
      <c r="G285" s="248" t="s">
        <v>184</v>
      </c>
      <c r="H285" s="249">
        <v>84.326</v>
      </c>
      <c r="I285" s="250"/>
      <c r="J285" s="251">
        <f>ROUND(I285*H285,2)</f>
        <v>0</v>
      </c>
      <c r="K285" s="247" t="s">
        <v>176</v>
      </c>
      <c r="L285" s="44"/>
      <c r="M285" s="252" t="s">
        <v>1</v>
      </c>
      <c r="N285" s="253" t="s">
        <v>42</v>
      </c>
      <c r="O285" s="94"/>
      <c r="P285" s="254">
        <f>O285*H285</f>
        <v>0</v>
      </c>
      <c r="Q285" s="254">
        <v>0</v>
      </c>
      <c r="R285" s="254">
        <f>Q285*H285</f>
        <v>0</v>
      </c>
      <c r="S285" s="254">
        <v>0.068</v>
      </c>
      <c r="T285" s="255">
        <f>S285*H285</f>
        <v>5.734168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56" t="s">
        <v>177</v>
      </c>
      <c r="AT285" s="256" t="s">
        <v>172</v>
      </c>
      <c r="AU285" s="256" t="s">
        <v>87</v>
      </c>
      <c r="AY285" s="18" t="s">
        <v>169</v>
      </c>
      <c r="BE285" s="146">
        <f>IF(N285="základní",J285,0)</f>
        <v>0</v>
      </c>
      <c r="BF285" s="146">
        <f>IF(N285="snížená",J285,0)</f>
        <v>0</v>
      </c>
      <c r="BG285" s="146">
        <f>IF(N285="zákl. přenesená",J285,0)</f>
        <v>0</v>
      </c>
      <c r="BH285" s="146">
        <f>IF(N285="sníž. přenesená",J285,0)</f>
        <v>0</v>
      </c>
      <c r="BI285" s="146">
        <f>IF(N285="nulová",J285,0)</f>
        <v>0</v>
      </c>
      <c r="BJ285" s="18" t="s">
        <v>85</v>
      </c>
      <c r="BK285" s="146">
        <f>ROUND(I285*H285,2)</f>
        <v>0</v>
      </c>
      <c r="BL285" s="18" t="s">
        <v>177</v>
      </c>
      <c r="BM285" s="256" t="s">
        <v>361</v>
      </c>
    </row>
    <row r="286" spans="1:51" s="13" customFormat="1" ht="12">
      <c r="A286" s="13"/>
      <c r="B286" s="257"/>
      <c r="C286" s="258"/>
      <c r="D286" s="259" t="s">
        <v>178</v>
      </c>
      <c r="E286" s="260" t="s">
        <v>1</v>
      </c>
      <c r="F286" s="261" t="s">
        <v>227</v>
      </c>
      <c r="G286" s="258"/>
      <c r="H286" s="260" t="s">
        <v>1</v>
      </c>
      <c r="I286" s="262"/>
      <c r="J286" s="258"/>
      <c r="K286" s="258"/>
      <c r="L286" s="263"/>
      <c r="M286" s="264"/>
      <c r="N286" s="265"/>
      <c r="O286" s="265"/>
      <c r="P286" s="265"/>
      <c r="Q286" s="265"/>
      <c r="R286" s="265"/>
      <c r="S286" s="265"/>
      <c r="T286" s="26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7" t="s">
        <v>178</v>
      </c>
      <c r="AU286" s="267" t="s">
        <v>87</v>
      </c>
      <c r="AV286" s="13" t="s">
        <v>85</v>
      </c>
      <c r="AW286" s="13" t="s">
        <v>32</v>
      </c>
      <c r="AX286" s="13" t="s">
        <v>77</v>
      </c>
      <c r="AY286" s="267" t="s">
        <v>169</v>
      </c>
    </row>
    <row r="287" spans="1:51" s="14" customFormat="1" ht="12">
      <c r="A287" s="14"/>
      <c r="B287" s="268"/>
      <c r="C287" s="269"/>
      <c r="D287" s="259" t="s">
        <v>178</v>
      </c>
      <c r="E287" s="270" t="s">
        <v>1</v>
      </c>
      <c r="F287" s="271" t="s">
        <v>362</v>
      </c>
      <c r="G287" s="269"/>
      <c r="H287" s="272">
        <v>48.365</v>
      </c>
      <c r="I287" s="273"/>
      <c r="J287" s="269"/>
      <c r="K287" s="269"/>
      <c r="L287" s="274"/>
      <c r="M287" s="275"/>
      <c r="N287" s="276"/>
      <c r="O287" s="276"/>
      <c r="P287" s="276"/>
      <c r="Q287" s="276"/>
      <c r="R287" s="276"/>
      <c r="S287" s="276"/>
      <c r="T287" s="277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78" t="s">
        <v>178</v>
      </c>
      <c r="AU287" s="278" t="s">
        <v>87</v>
      </c>
      <c r="AV287" s="14" t="s">
        <v>87</v>
      </c>
      <c r="AW287" s="14" t="s">
        <v>32</v>
      </c>
      <c r="AX287" s="14" t="s">
        <v>77</v>
      </c>
      <c r="AY287" s="278" t="s">
        <v>169</v>
      </c>
    </row>
    <row r="288" spans="1:51" s="14" customFormat="1" ht="12">
      <c r="A288" s="14"/>
      <c r="B288" s="268"/>
      <c r="C288" s="269"/>
      <c r="D288" s="259" t="s">
        <v>178</v>
      </c>
      <c r="E288" s="270" t="s">
        <v>1</v>
      </c>
      <c r="F288" s="271" t="s">
        <v>231</v>
      </c>
      <c r="G288" s="269"/>
      <c r="H288" s="272">
        <v>-1.738</v>
      </c>
      <c r="I288" s="273"/>
      <c r="J288" s="269"/>
      <c r="K288" s="269"/>
      <c r="L288" s="274"/>
      <c r="M288" s="275"/>
      <c r="N288" s="276"/>
      <c r="O288" s="276"/>
      <c r="P288" s="276"/>
      <c r="Q288" s="276"/>
      <c r="R288" s="276"/>
      <c r="S288" s="276"/>
      <c r="T288" s="277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8" t="s">
        <v>178</v>
      </c>
      <c r="AU288" s="278" t="s">
        <v>87</v>
      </c>
      <c r="AV288" s="14" t="s">
        <v>87</v>
      </c>
      <c r="AW288" s="14" t="s">
        <v>32</v>
      </c>
      <c r="AX288" s="14" t="s">
        <v>77</v>
      </c>
      <c r="AY288" s="278" t="s">
        <v>169</v>
      </c>
    </row>
    <row r="289" spans="1:51" s="14" customFormat="1" ht="12">
      <c r="A289" s="14"/>
      <c r="B289" s="268"/>
      <c r="C289" s="269"/>
      <c r="D289" s="259" t="s">
        <v>178</v>
      </c>
      <c r="E289" s="270" t="s">
        <v>1</v>
      </c>
      <c r="F289" s="271" t="s">
        <v>234</v>
      </c>
      <c r="G289" s="269"/>
      <c r="H289" s="272">
        <v>-2.046</v>
      </c>
      <c r="I289" s="273"/>
      <c r="J289" s="269"/>
      <c r="K289" s="269"/>
      <c r="L289" s="274"/>
      <c r="M289" s="275"/>
      <c r="N289" s="276"/>
      <c r="O289" s="276"/>
      <c r="P289" s="276"/>
      <c r="Q289" s="276"/>
      <c r="R289" s="276"/>
      <c r="S289" s="276"/>
      <c r="T289" s="277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8" t="s">
        <v>178</v>
      </c>
      <c r="AU289" s="278" t="s">
        <v>87</v>
      </c>
      <c r="AV289" s="14" t="s">
        <v>87</v>
      </c>
      <c r="AW289" s="14" t="s">
        <v>32</v>
      </c>
      <c r="AX289" s="14" t="s">
        <v>77</v>
      </c>
      <c r="AY289" s="278" t="s">
        <v>169</v>
      </c>
    </row>
    <row r="290" spans="1:51" s="13" customFormat="1" ht="12">
      <c r="A290" s="13"/>
      <c r="B290" s="257"/>
      <c r="C290" s="258"/>
      <c r="D290" s="259" t="s">
        <v>178</v>
      </c>
      <c r="E290" s="260" t="s">
        <v>1</v>
      </c>
      <c r="F290" s="261" t="s">
        <v>363</v>
      </c>
      <c r="G290" s="258"/>
      <c r="H290" s="260" t="s">
        <v>1</v>
      </c>
      <c r="I290" s="262"/>
      <c r="J290" s="258"/>
      <c r="K290" s="258"/>
      <c r="L290" s="263"/>
      <c r="M290" s="264"/>
      <c r="N290" s="265"/>
      <c r="O290" s="265"/>
      <c r="P290" s="265"/>
      <c r="Q290" s="265"/>
      <c r="R290" s="265"/>
      <c r="S290" s="265"/>
      <c r="T290" s="26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7" t="s">
        <v>178</v>
      </c>
      <c r="AU290" s="267" t="s">
        <v>87</v>
      </c>
      <c r="AV290" s="13" t="s">
        <v>85</v>
      </c>
      <c r="AW290" s="13" t="s">
        <v>32</v>
      </c>
      <c r="AX290" s="13" t="s">
        <v>77</v>
      </c>
      <c r="AY290" s="267" t="s">
        <v>169</v>
      </c>
    </row>
    <row r="291" spans="1:51" s="14" customFormat="1" ht="12">
      <c r="A291" s="14"/>
      <c r="B291" s="268"/>
      <c r="C291" s="269"/>
      <c r="D291" s="259" t="s">
        <v>178</v>
      </c>
      <c r="E291" s="270" t="s">
        <v>1</v>
      </c>
      <c r="F291" s="271" t="s">
        <v>364</v>
      </c>
      <c r="G291" s="269"/>
      <c r="H291" s="272">
        <v>36.89</v>
      </c>
      <c r="I291" s="273"/>
      <c r="J291" s="269"/>
      <c r="K291" s="269"/>
      <c r="L291" s="274"/>
      <c r="M291" s="275"/>
      <c r="N291" s="276"/>
      <c r="O291" s="276"/>
      <c r="P291" s="276"/>
      <c r="Q291" s="276"/>
      <c r="R291" s="276"/>
      <c r="S291" s="276"/>
      <c r="T291" s="277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78" t="s">
        <v>178</v>
      </c>
      <c r="AU291" s="278" t="s">
        <v>87</v>
      </c>
      <c r="AV291" s="14" t="s">
        <v>87</v>
      </c>
      <c r="AW291" s="14" t="s">
        <v>32</v>
      </c>
      <c r="AX291" s="14" t="s">
        <v>77</v>
      </c>
      <c r="AY291" s="278" t="s">
        <v>169</v>
      </c>
    </row>
    <row r="292" spans="1:51" s="14" customFormat="1" ht="12">
      <c r="A292" s="14"/>
      <c r="B292" s="268"/>
      <c r="C292" s="269"/>
      <c r="D292" s="259" t="s">
        <v>178</v>
      </c>
      <c r="E292" s="270" t="s">
        <v>1</v>
      </c>
      <c r="F292" s="271" t="s">
        <v>235</v>
      </c>
      <c r="G292" s="269"/>
      <c r="H292" s="272">
        <v>-2.765</v>
      </c>
      <c r="I292" s="273"/>
      <c r="J292" s="269"/>
      <c r="K292" s="269"/>
      <c r="L292" s="274"/>
      <c r="M292" s="275"/>
      <c r="N292" s="276"/>
      <c r="O292" s="276"/>
      <c r="P292" s="276"/>
      <c r="Q292" s="276"/>
      <c r="R292" s="276"/>
      <c r="S292" s="276"/>
      <c r="T292" s="277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8" t="s">
        <v>178</v>
      </c>
      <c r="AU292" s="278" t="s">
        <v>87</v>
      </c>
      <c r="AV292" s="14" t="s">
        <v>87</v>
      </c>
      <c r="AW292" s="14" t="s">
        <v>32</v>
      </c>
      <c r="AX292" s="14" t="s">
        <v>77</v>
      </c>
      <c r="AY292" s="278" t="s">
        <v>169</v>
      </c>
    </row>
    <row r="293" spans="1:51" s="14" customFormat="1" ht="12">
      <c r="A293" s="14"/>
      <c r="B293" s="268"/>
      <c r="C293" s="269"/>
      <c r="D293" s="259" t="s">
        <v>178</v>
      </c>
      <c r="E293" s="270" t="s">
        <v>1</v>
      </c>
      <c r="F293" s="271" t="s">
        <v>234</v>
      </c>
      <c r="G293" s="269"/>
      <c r="H293" s="272">
        <v>-2.046</v>
      </c>
      <c r="I293" s="273"/>
      <c r="J293" s="269"/>
      <c r="K293" s="269"/>
      <c r="L293" s="274"/>
      <c r="M293" s="275"/>
      <c r="N293" s="276"/>
      <c r="O293" s="276"/>
      <c r="P293" s="276"/>
      <c r="Q293" s="276"/>
      <c r="R293" s="276"/>
      <c r="S293" s="276"/>
      <c r="T293" s="277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8" t="s">
        <v>178</v>
      </c>
      <c r="AU293" s="278" t="s">
        <v>87</v>
      </c>
      <c r="AV293" s="14" t="s">
        <v>87</v>
      </c>
      <c r="AW293" s="14" t="s">
        <v>32</v>
      </c>
      <c r="AX293" s="14" t="s">
        <v>77</v>
      </c>
      <c r="AY293" s="278" t="s">
        <v>169</v>
      </c>
    </row>
    <row r="294" spans="1:51" s="13" customFormat="1" ht="12">
      <c r="A294" s="13"/>
      <c r="B294" s="257"/>
      <c r="C294" s="258"/>
      <c r="D294" s="259" t="s">
        <v>178</v>
      </c>
      <c r="E294" s="260" t="s">
        <v>1</v>
      </c>
      <c r="F294" s="261" t="s">
        <v>365</v>
      </c>
      <c r="G294" s="258"/>
      <c r="H294" s="260" t="s">
        <v>1</v>
      </c>
      <c r="I294" s="262"/>
      <c r="J294" s="258"/>
      <c r="K294" s="258"/>
      <c r="L294" s="263"/>
      <c r="M294" s="264"/>
      <c r="N294" s="265"/>
      <c r="O294" s="265"/>
      <c r="P294" s="265"/>
      <c r="Q294" s="265"/>
      <c r="R294" s="265"/>
      <c r="S294" s="265"/>
      <c r="T294" s="26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7" t="s">
        <v>178</v>
      </c>
      <c r="AU294" s="267" t="s">
        <v>87</v>
      </c>
      <c r="AV294" s="13" t="s">
        <v>85</v>
      </c>
      <c r="AW294" s="13" t="s">
        <v>32</v>
      </c>
      <c r="AX294" s="13" t="s">
        <v>77</v>
      </c>
      <c r="AY294" s="267" t="s">
        <v>169</v>
      </c>
    </row>
    <row r="295" spans="1:51" s="14" customFormat="1" ht="12">
      <c r="A295" s="14"/>
      <c r="B295" s="268"/>
      <c r="C295" s="269"/>
      <c r="D295" s="259" t="s">
        <v>178</v>
      </c>
      <c r="E295" s="270" t="s">
        <v>1</v>
      </c>
      <c r="F295" s="271" t="s">
        <v>366</v>
      </c>
      <c r="G295" s="269"/>
      <c r="H295" s="272">
        <v>7.666</v>
      </c>
      <c r="I295" s="273"/>
      <c r="J295" s="269"/>
      <c r="K295" s="269"/>
      <c r="L295" s="274"/>
      <c r="M295" s="275"/>
      <c r="N295" s="276"/>
      <c r="O295" s="276"/>
      <c r="P295" s="276"/>
      <c r="Q295" s="276"/>
      <c r="R295" s="276"/>
      <c r="S295" s="276"/>
      <c r="T295" s="277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8" t="s">
        <v>178</v>
      </c>
      <c r="AU295" s="278" t="s">
        <v>87</v>
      </c>
      <c r="AV295" s="14" t="s">
        <v>87</v>
      </c>
      <c r="AW295" s="14" t="s">
        <v>32</v>
      </c>
      <c r="AX295" s="14" t="s">
        <v>77</v>
      </c>
      <c r="AY295" s="278" t="s">
        <v>169</v>
      </c>
    </row>
    <row r="296" spans="1:51" s="16" customFormat="1" ht="12">
      <c r="A296" s="16"/>
      <c r="B296" s="290"/>
      <c r="C296" s="291"/>
      <c r="D296" s="259" t="s">
        <v>178</v>
      </c>
      <c r="E296" s="292" t="s">
        <v>1</v>
      </c>
      <c r="F296" s="293" t="s">
        <v>238</v>
      </c>
      <c r="G296" s="291"/>
      <c r="H296" s="294">
        <v>84.326</v>
      </c>
      <c r="I296" s="295"/>
      <c r="J296" s="291"/>
      <c r="K296" s="291"/>
      <c r="L296" s="296"/>
      <c r="M296" s="297"/>
      <c r="N296" s="298"/>
      <c r="O296" s="298"/>
      <c r="P296" s="298"/>
      <c r="Q296" s="298"/>
      <c r="R296" s="298"/>
      <c r="S296" s="298"/>
      <c r="T296" s="299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T296" s="300" t="s">
        <v>178</v>
      </c>
      <c r="AU296" s="300" t="s">
        <v>87</v>
      </c>
      <c r="AV296" s="16" t="s">
        <v>170</v>
      </c>
      <c r="AW296" s="16" t="s">
        <v>32</v>
      </c>
      <c r="AX296" s="16" t="s">
        <v>77</v>
      </c>
      <c r="AY296" s="300" t="s">
        <v>169</v>
      </c>
    </row>
    <row r="297" spans="1:51" s="15" customFormat="1" ht="12">
      <c r="A297" s="15"/>
      <c r="B297" s="279"/>
      <c r="C297" s="280"/>
      <c r="D297" s="259" t="s">
        <v>178</v>
      </c>
      <c r="E297" s="281" t="s">
        <v>1</v>
      </c>
      <c r="F297" s="282" t="s">
        <v>181</v>
      </c>
      <c r="G297" s="280"/>
      <c r="H297" s="283">
        <v>84.326</v>
      </c>
      <c r="I297" s="284"/>
      <c r="J297" s="280"/>
      <c r="K297" s="280"/>
      <c r="L297" s="285"/>
      <c r="M297" s="286"/>
      <c r="N297" s="287"/>
      <c r="O297" s="287"/>
      <c r="P297" s="287"/>
      <c r="Q297" s="287"/>
      <c r="R297" s="287"/>
      <c r="S297" s="287"/>
      <c r="T297" s="288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89" t="s">
        <v>178</v>
      </c>
      <c r="AU297" s="289" t="s">
        <v>87</v>
      </c>
      <c r="AV297" s="15" t="s">
        <v>177</v>
      </c>
      <c r="AW297" s="15" t="s">
        <v>32</v>
      </c>
      <c r="AX297" s="15" t="s">
        <v>85</v>
      </c>
      <c r="AY297" s="289" t="s">
        <v>169</v>
      </c>
    </row>
    <row r="298" spans="1:65" s="2" customFormat="1" ht="24.15" customHeight="1">
      <c r="A298" s="41"/>
      <c r="B298" s="42"/>
      <c r="C298" s="245" t="s">
        <v>293</v>
      </c>
      <c r="D298" s="245" t="s">
        <v>172</v>
      </c>
      <c r="E298" s="246" t="s">
        <v>367</v>
      </c>
      <c r="F298" s="247" t="s">
        <v>368</v>
      </c>
      <c r="G298" s="248" t="s">
        <v>184</v>
      </c>
      <c r="H298" s="249">
        <v>84.326</v>
      </c>
      <c r="I298" s="250"/>
      <c r="J298" s="251">
        <f>ROUND(I298*H298,2)</f>
        <v>0</v>
      </c>
      <c r="K298" s="247" t="s">
        <v>176</v>
      </c>
      <c r="L298" s="44"/>
      <c r="M298" s="252" t="s">
        <v>1</v>
      </c>
      <c r="N298" s="253" t="s">
        <v>42</v>
      </c>
      <c r="O298" s="94"/>
      <c r="P298" s="254">
        <f>O298*H298</f>
        <v>0</v>
      </c>
      <c r="Q298" s="254">
        <v>0</v>
      </c>
      <c r="R298" s="254">
        <f>Q298*H298</f>
        <v>0</v>
      </c>
      <c r="S298" s="254">
        <v>0.014</v>
      </c>
      <c r="T298" s="255">
        <f>S298*H298</f>
        <v>1.180564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56" t="s">
        <v>177</v>
      </c>
      <c r="AT298" s="256" t="s">
        <v>172</v>
      </c>
      <c r="AU298" s="256" t="s">
        <v>87</v>
      </c>
      <c r="AY298" s="18" t="s">
        <v>169</v>
      </c>
      <c r="BE298" s="146">
        <f>IF(N298="základní",J298,0)</f>
        <v>0</v>
      </c>
      <c r="BF298" s="146">
        <f>IF(N298="snížená",J298,0)</f>
        <v>0</v>
      </c>
      <c r="BG298" s="146">
        <f>IF(N298="zákl. přenesená",J298,0)</f>
        <v>0</v>
      </c>
      <c r="BH298" s="146">
        <f>IF(N298="sníž. přenesená",J298,0)</f>
        <v>0</v>
      </c>
      <c r="BI298" s="146">
        <f>IF(N298="nulová",J298,0)</f>
        <v>0</v>
      </c>
      <c r="BJ298" s="18" t="s">
        <v>85</v>
      </c>
      <c r="BK298" s="146">
        <f>ROUND(I298*H298,2)</f>
        <v>0</v>
      </c>
      <c r="BL298" s="18" t="s">
        <v>177</v>
      </c>
      <c r="BM298" s="256" t="s">
        <v>369</v>
      </c>
    </row>
    <row r="299" spans="1:65" s="2" customFormat="1" ht="21.75" customHeight="1">
      <c r="A299" s="41"/>
      <c r="B299" s="42"/>
      <c r="C299" s="245" t="s">
        <v>370</v>
      </c>
      <c r="D299" s="245" t="s">
        <v>172</v>
      </c>
      <c r="E299" s="246" t="s">
        <v>371</v>
      </c>
      <c r="F299" s="247" t="s">
        <v>372</v>
      </c>
      <c r="G299" s="248" t="s">
        <v>195</v>
      </c>
      <c r="H299" s="249">
        <v>4.37</v>
      </c>
      <c r="I299" s="250"/>
      <c r="J299" s="251">
        <f>ROUND(I299*H299,2)</f>
        <v>0</v>
      </c>
      <c r="K299" s="247" t="s">
        <v>1</v>
      </c>
      <c r="L299" s="44"/>
      <c r="M299" s="252" t="s">
        <v>1</v>
      </c>
      <c r="N299" s="253" t="s">
        <v>42</v>
      </c>
      <c r="O299" s="94"/>
      <c r="P299" s="254">
        <f>O299*H299</f>
        <v>0</v>
      </c>
      <c r="Q299" s="254">
        <v>0</v>
      </c>
      <c r="R299" s="254">
        <f>Q299*H299</f>
        <v>0</v>
      </c>
      <c r="S299" s="254">
        <v>0</v>
      </c>
      <c r="T299" s="255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56" t="s">
        <v>177</v>
      </c>
      <c r="AT299" s="256" t="s">
        <v>172</v>
      </c>
      <c r="AU299" s="256" t="s">
        <v>87</v>
      </c>
      <c r="AY299" s="18" t="s">
        <v>169</v>
      </c>
      <c r="BE299" s="146">
        <f>IF(N299="základní",J299,0)</f>
        <v>0</v>
      </c>
      <c r="BF299" s="146">
        <f>IF(N299="snížená",J299,0)</f>
        <v>0</v>
      </c>
      <c r="BG299" s="146">
        <f>IF(N299="zákl. přenesená",J299,0)</f>
        <v>0</v>
      </c>
      <c r="BH299" s="146">
        <f>IF(N299="sníž. přenesená",J299,0)</f>
        <v>0</v>
      </c>
      <c r="BI299" s="146">
        <f>IF(N299="nulová",J299,0)</f>
        <v>0</v>
      </c>
      <c r="BJ299" s="18" t="s">
        <v>85</v>
      </c>
      <c r="BK299" s="146">
        <f>ROUND(I299*H299,2)</f>
        <v>0</v>
      </c>
      <c r="BL299" s="18" t="s">
        <v>177</v>
      </c>
      <c r="BM299" s="256" t="s">
        <v>373</v>
      </c>
    </row>
    <row r="300" spans="1:51" s="13" customFormat="1" ht="12">
      <c r="A300" s="13"/>
      <c r="B300" s="257"/>
      <c r="C300" s="258"/>
      <c r="D300" s="259" t="s">
        <v>178</v>
      </c>
      <c r="E300" s="260" t="s">
        <v>1</v>
      </c>
      <c r="F300" s="261" t="s">
        <v>374</v>
      </c>
      <c r="G300" s="258"/>
      <c r="H300" s="260" t="s">
        <v>1</v>
      </c>
      <c r="I300" s="262"/>
      <c r="J300" s="258"/>
      <c r="K300" s="258"/>
      <c r="L300" s="263"/>
      <c r="M300" s="264"/>
      <c r="N300" s="265"/>
      <c r="O300" s="265"/>
      <c r="P300" s="265"/>
      <c r="Q300" s="265"/>
      <c r="R300" s="265"/>
      <c r="S300" s="265"/>
      <c r="T300" s="26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7" t="s">
        <v>178</v>
      </c>
      <c r="AU300" s="267" t="s">
        <v>87</v>
      </c>
      <c r="AV300" s="13" t="s">
        <v>85</v>
      </c>
      <c r="AW300" s="13" t="s">
        <v>32</v>
      </c>
      <c r="AX300" s="13" t="s">
        <v>77</v>
      </c>
      <c r="AY300" s="267" t="s">
        <v>169</v>
      </c>
    </row>
    <row r="301" spans="1:51" s="13" customFormat="1" ht="12">
      <c r="A301" s="13"/>
      <c r="B301" s="257"/>
      <c r="C301" s="258"/>
      <c r="D301" s="259" t="s">
        <v>178</v>
      </c>
      <c r="E301" s="260" t="s">
        <v>1</v>
      </c>
      <c r="F301" s="261" t="s">
        <v>227</v>
      </c>
      <c r="G301" s="258"/>
      <c r="H301" s="260" t="s">
        <v>1</v>
      </c>
      <c r="I301" s="262"/>
      <c r="J301" s="258"/>
      <c r="K301" s="258"/>
      <c r="L301" s="263"/>
      <c r="M301" s="264"/>
      <c r="N301" s="265"/>
      <c r="O301" s="265"/>
      <c r="P301" s="265"/>
      <c r="Q301" s="265"/>
      <c r="R301" s="265"/>
      <c r="S301" s="265"/>
      <c r="T301" s="26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7" t="s">
        <v>178</v>
      </c>
      <c r="AU301" s="267" t="s">
        <v>87</v>
      </c>
      <c r="AV301" s="13" t="s">
        <v>85</v>
      </c>
      <c r="AW301" s="13" t="s">
        <v>32</v>
      </c>
      <c r="AX301" s="13" t="s">
        <v>77</v>
      </c>
      <c r="AY301" s="267" t="s">
        <v>169</v>
      </c>
    </row>
    <row r="302" spans="1:51" s="14" customFormat="1" ht="12">
      <c r="A302" s="14"/>
      <c r="B302" s="268"/>
      <c r="C302" s="269"/>
      <c r="D302" s="259" t="s">
        <v>178</v>
      </c>
      <c r="E302" s="270" t="s">
        <v>1</v>
      </c>
      <c r="F302" s="271" t="s">
        <v>375</v>
      </c>
      <c r="G302" s="269"/>
      <c r="H302" s="272">
        <v>4.37</v>
      </c>
      <c r="I302" s="273"/>
      <c r="J302" s="269"/>
      <c r="K302" s="269"/>
      <c r="L302" s="274"/>
      <c r="M302" s="275"/>
      <c r="N302" s="276"/>
      <c r="O302" s="276"/>
      <c r="P302" s="276"/>
      <c r="Q302" s="276"/>
      <c r="R302" s="276"/>
      <c r="S302" s="276"/>
      <c r="T302" s="277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8" t="s">
        <v>178</v>
      </c>
      <c r="AU302" s="278" t="s">
        <v>87</v>
      </c>
      <c r="AV302" s="14" t="s">
        <v>87</v>
      </c>
      <c r="AW302" s="14" t="s">
        <v>32</v>
      </c>
      <c r="AX302" s="14" t="s">
        <v>77</v>
      </c>
      <c r="AY302" s="278" t="s">
        <v>169</v>
      </c>
    </row>
    <row r="303" spans="1:51" s="15" customFormat="1" ht="12">
      <c r="A303" s="15"/>
      <c r="B303" s="279"/>
      <c r="C303" s="280"/>
      <c r="D303" s="259" t="s">
        <v>178</v>
      </c>
      <c r="E303" s="281" t="s">
        <v>1</v>
      </c>
      <c r="F303" s="282" t="s">
        <v>181</v>
      </c>
      <c r="G303" s="280"/>
      <c r="H303" s="283">
        <v>4.37</v>
      </c>
      <c r="I303" s="284"/>
      <c r="J303" s="280"/>
      <c r="K303" s="280"/>
      <c r="L303" s="285"/>
      <c r="M303" s="286"/>
      <c r="N303" s="287"/>
      <c r="O303" s="287"/>
      <c r="P303" s="287"/>
      <c r="Q303" s="287"/>
      <c r="R303" s="287"/>
      <c r="S303" s="287"/>
      <c r="T303" s="288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89" t="s">
        <v>178</v>
      </c>
      <c r="AU303" s="289" t="s">
        <v>87</v>
      </c>
      <c r="AV303" s="15" t="s">
        <v>177</v>
      </c>
      <c r="AW303" s="15" t="s">
        <v>32</v>
      </c>
      <c r="AX303" s="15" t="s">
        <v>85</v>
      </c>
      <c r="AY303" s="289" t="s">
        <v>169</v>
      </c>
    </row>
    <row r="304" spans="1:65" s="2" customFormat="1" ht="16.5" customHeight="1">
      <c r="A304" s="41"/>
      <c r="B304" s="42"/>
      <c r="C304" s="245" t="s">
        <v>299</v>
      </c>
      <c r="D304" s="245" t="s">
        <v>172</v>
      </c>
      <c r="E304" s="246" t="s">
        <v>376</v>
      </c>
      <c r="F304" s="247" t="s">
        <v>377</v>
      </c>
      <c r="G304" s="248" t="s">
        <v>184</v>
      </c>
      <c r="H304" s="249">
        <v>12.786</v>
      </c>
      <c r="I304" s="250"/>
      <c r="J304" s="251">
        <f>ROUND(I304*H304,2)</f>
        <v>0</v>
      </c>
      <c r="K304" s="247" t="s">
        <v>1</v>
      </c>
      <c r="L304" s="44"/>
      <c r="M304" s="252" t="s">
        <v>1</v>
      </c>
      <c r="N304" s="253" t="s">
        <v>42</v>
      </c>
      <c r="O304" s="94"/>
      <c r="P304" s="254">
        <f>O304*H304</f>
        <v>0</v>
      </c>
      <c r="Q304" s="254">
        <v>0</v>
      </c>
      <c r="R304" s="254">
        <f>Q304*H304</f>
        <v>0</v>
      </c>
      <c r="S304" s="254">
        <v>0</v>
      </c>
      <c r="T304" s="255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56" t="s">
        <v>177</v>
      </c>
      <c r="AT304" s="256" t="s">
        <v>172</v>
      </c>
      <c r="AU304" s="256" t="s">
        <v>87</v>
      </c>
      <c r="AY304" s="18" t="s">
        <v>169</v>
      </c>
      <c r="BE304" s="146">
        <f>IF(N304="základní",J304,0)</f>
        <v>0</v>
      </c>
      <c r="BF304" s="146">
        <f>IF(N304="snížená",J304,0)</f>
        <v>0</v>
      </c>
      <c r="BG304" s="146">
        <f>IF(N304="zákl. přenesená",J304,0)</f>
        <v>0</v>
      </c>
      <c r="BH304" s="146">
        <f>IF(N304="sníž. přenesená",J304,0)</f>
        <v>0</v>
      </c>
      <c r="BI304" s="146">
        <f>IF(N304="nulová",J304,0)</f>
        <v>0</v>
      </c>
      <c r="BJ304" s="18" t="s">
        <v>85</v>
      </c>
      <c r="BK304" s="146">
        <f>ROUND(I304*H304,2)</f>
        <v>0</v>
      </c>
      <c r="BL304" s="18" t="s">
        <v>177</v>
      </c>
      <c r="BM304" s="256" t="s">
        <v>378</v>
      </c>
    </row>
    <row r="305" spans="1:51" s="13" customFormat="1" ht="12">
      <c r="A305" s="13"/>
      <c r="B305" s="257"/>
      <c r="C305" s="258"/>
      <c r="D305" s="259" t="s">
        <v>178</v>
      </c>
      <c r="E305" s="260" t="s">
        <v>1</v>
      </c>
      <c r="F305" s="261" t="s">
        <v>374</v>
      </c>
      <c r="G305" s="258"/>
      <c r="H305" s="260" t="s">
        <v>1</v>
      </c>
      <c r="I305" s="262"/>
      <c r="J305" s="258"/>
      <c r="K305" s="258"/>
      <c r="L305" s="263"/>
      <c r="M305" s="264"/>
      <c r="N305" s="265"/>
      <c r="O305" s="265"/>
      <c r="P305" s="265"/>
      <c r="Q305" s="265"/>
      <c r="R305" s="265"/>
      <c r="S305" s="265"/>
      <c r="T305" s="26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7" t="s">
        <v>178</v>
      </c>
      <c r="AU305" s="267" t="s">
        <v>87</v>
      </c>
      <c r="AV305" s="13" t="s">
        <v>85</v>
      </c>
      <c r="AW305" s="13" t="s">
        <v>32</v>
      </c>
      <c r="AX305" s="13" t="s">
        <v>77</v>
      </c>
      <c r="AY305" s="267" t="s">
        <v>169</v>
      </c>
    </row>
    <row r="306" spans="1:51" s="13" customFormat="1" ht="12">
      <c r="A306" s="13"/>
      <c r="B306" s="257"/>
      <c r="C306" s="258"/>
      <c r="D306" s="259" t="s">
        <v>178</v>
      </c>
      <c r="E306" s="260" t="s">
        <v>1</v>
      </c>
      <c r="F306" s="261" t="s">
        <v>321</v>
      </c>
      <c r="G306" s="258"/>
      <c r="H306" s="260" t="s">
        <v>1</v>
      </c>
      <c r="I306" s="262"/>
      <c r="J306" s="258"/>
      <c r="K306" s="258"/>
      <c r="L306" s="263"/>
      <c r="M306" s="264"/>
      <c r="N306" s="265"/>
      <c r="O306" s="265"/>
      <c r="P306" s="265"/>
      <c r="Q306" s="265"/>
      <c r="R306" s="265"/>
      <c r="S306" s="265"/>
      <c r="T306" s="26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7" t="s">
        <v>178</v>
      </c>
      <c r="AU306" s="267" t="s">
        <v>87</v>
      </c>
      <c r="AV306" s="13" t="s">
        <v>85</v>
      </c>
      <c r="AW306" s="13" t="s">
        <v>32</v>
      </c>
      <c r="AX306" s="13" t="s">
        <v>77</v>
      </c>
      <c r="AY306" s="267" t="s">
        <v>169</v>
      </c>
    </row>
    <row r="307" spans="1:51" s="14" customFormat="1" ht="12">
      <c r="A307" s="14"/>
      <c r="B307" s="268"/>
      <c r="C307" s="269"/>
      <c r="D307" s="259" t="s">
        <v>178</v>
      </c>
      <c r="E307" s="270" t="s">
        <v>1</v>
      </c>
      <c r="F307" s="271" t="s">
        <v>379</v>
      </c>
      <c r="G307" s="269"/>
      <c r="H307" s="272">
        <v>12.786</v>
      </c>
      <c r="I307" s="273"/>
      <c r="J307" s="269"/>
      <c r="K307" s="269"/>
      <c r="L307" s="274"/>
      <c r="M307" s="275"/>
      <c r="N307" s="276"/>
      <c r="O307" s="276"/>
      <c r="P307" s="276"/>
      <c r="Q307" s="276"/>
      <c r="R307" s="276"/>
      <c r="S307" s="276"/>
      <c r="T307" s="27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8" t="s">
        <v>178</v>
      </c>
      <c r="AU307" s="278" t="s">
        <v>87</v>
      </c>
      <c r="AV307" s="14" t="s">
        <v>87</v>
      </c>
      <c r="AW307" s="14" t="s">
        <v>32</v>
      </c>
      <c r="AX307" s="14" t="s">
        <v>77</v>
      </c>
      <c r="AY307" s="278" t="s">
        <v>169</v>
      </c>
    </row>
    <row r="308" spans="1:51" s="15" customFormat="1" ht="12">
      <c r="A308" s="15"/>
      <c r="B308" s="279"/>
      <c r="C308" s="280"/>
      <c r="D308" s="259" t="s">
        <v>178</v>
      </c>
      <c r="E308" s="281" t="s">
        <v>1</v>
      </c>
      <c r="F308" s="282" t="s">
        <v>181</v>
      </c>
      <c r="G308" s="280"/>
      <c r="H308" s="283">
        <v>12.786</v>
      </c>
      <c r="I308" s="284"/>
      <c r="J308" s="280"/>
      <c r="K308" s="280"/>
      <c r="L308" s="285"/>
      <c r="M308" s="286"/>
      <c r="N308" s="287"/>
      <c r="O308" s="287"/>
      <c r="P308" s="287"/>
      <c r="Q308" s="287"/>
      <c r="R308" s="287"/>
      <c r="S308" s="287"/>
      <c r="T308" s="288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89" t="s">
        <v>178</v>
      </c>
      <c r="AU308" s="289" t="s">
        <v>87</v>
      </c>
      <c r="AV308" s="15" t="s">
        <v>177</v>
      </c>
      <c r="AW308" s="15" t="s">
        <v>32</v>
      </c>
      <c r="AX308" s="15" t="s">
        <v>85</v>
      </c>
      <c r="AY308" s="289" t="s">
        <v>169</v>
      </c>
    </row>
    <row r="309" spans="1:65" s="2" customFormat="1" ht="24.15" customHeight="1">
      <c r="A309" s="41"/>
      <c r="B309" s="42"/>
      <c r="C309" s="245" t="s">
        <v>380</v>
      </c>
      <c r="D309" s="245" t="s">
        <v>172</v>
      </c>
      <c r="E309" s="246" t="s">
        <v>381</v>
      </c>
      <c r="F309" s="247" t="s">
        <v>382</v>
      </c>
      <c r="G309" s="248" t="s">
        <v>184</v>
      </c>
      <c r="H309" s="249">
        <v>96.611</v>
      </c>
      <c r="I309" s="250"/>
      <c r="J309" s="251">
        <f>ROUND(I309*H309,2)</f>
        <v>0</v>
      </c>
      <c r="K309" s="247" t="s">
        <v>1</v>
      </c>
      <c r="L309" s="44"/>
      <c r="M309" s="252" t="s">
        <v>1</v>
      </c>
      <c r="N309" s="253" t="s">
        <v>42</v>
      </c>
      <c r="O309" s="94"/>
      <c r="P309" s="254">
        <f>O309*H309</f>
        <v>0</v>
      </c>
      <c r="Q309" s="254">
        <v>0</v>
      </c>
      <c r="R309" s="254">
        <f>Q309*H309</f>
        <v>0</v>
      </c>
      <c r="S309" s="254">
        <v>0</v>
      </c>
      <c r="T309" s="255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56" t="s">
        <v>177</v>
      </c>
      <c r="AT309" s="256" t="s">
        <v>172</v>
      </c>
      <c r="AU309" s="256" t="s">
        <v>87</v>
      </c>
      <c r="AY309" s="18" t="s">
        <v>169</v>
      </c>
      <c r="BE309" s="146">
        <f>IF(N309="základní",J309,0)</f>
        <v>0</v>
      </c>
      <c r="BF309" s="146">
        <f>IF(N309="snížená",J309,0)</f>
        <v>0</v>
      </c>
      <c r="BG309" s="146">
        <f>IF(N309="zákl. přenesená",J309,0)</f>
        <v>0</v>
      </c>
      <c r="BH309" s="146">
        <f>IF(N309="sníž. přenesená",J309,0)</f>
        <v>0</v>
      </c>
      <c r="BI309" s="146">
        <f>IF(N309="nulová",J309,0)</f>
        <v>0</v>
      </c>
      <c r="BJ309" s="18" t="s">
        <v>85</v>
      </c>
      <c r="BK309" s="146">
        <f>ROUND(I309*H309,2)</f>
        <v>0</v>
      </c>
      <c r="BL309" s="18" t="s">
        <v>177</v>
      </c>
      <c r="BM309" s="256" t="s">
        <v>383</v>
      </c>
    </row>
    <row r="310" spans="1:65" s="2" customFormat="1" ht="24.15" customHeight="1">
      <c r="A310" s="41"/>
      <c r="B310" s="42"/>
      <c r="C310" s="245" t="s">
        <v>307</v>
      </c>
      <c r="D310" s="245" t="s">
        <v>172</v>
      </c>
      <c r="E310" s="246" t="s">
        <v>384</v>
      </c>
      <c r="F310" s="247" t="s">
        <v>385</v>
      </c>
      <c r="G310" s="248" t="s">
        <v>184</v>
      </c>
      <c r="H310" s="249">
        <v>74.4</v>
      </c>
      <c r="I310" s="250"/>
      <c r="J310" s="251">
        <f>ROUND(I310*H310,2)</f>
        <v>0</v>
      </c>
      <c r="K310" s="247" t="s">
        <v>1</v>
      </c>
      <c r="L310" s="44"/>
      <c r="M310" s="252" t="s">
        <v>1</v>
      </c>
      <c r="N310" s="253" t="s">
        <v>42</v>
      </c>
      <c r="O310" s="94"/>
      <c r="P310" s="254">
        <f>O310*H310</f>
        <v>0</v>
      </c>
      <c r="Q310" s="254">
        <v>0</v>
      </c>
      <c r="R310" s="254">
        <f>Q310*H310</f>
        <v>0</v>
      </c>
      <c r="S310" s="254">
        <v>0</v>
      </c>
      <c r="T310" s="255">
        <f>S310*H310</f>
        <v>0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56" t="s">
        <v>177</v>
      </c>
      <c r="AT310" s="256" t="s">
        <v>172</v>
      </c>
      <c r="AU310" s="256" t="s">
        <v>87</v>
      </c>
      <c r="AY310" s="18" t="s">
        <v>169</v>
      </c>
      <c r="BE310" s="146">
        <f>IF(N310="základní",J310,0)</f>
        <v>0</v>
      </c>
      <c r="BF310" s="146">
        <f>IF(N310="snížená",J310,0)</f>
        <v>0</v>
      </c>
      <c r="BG310" s="146">
        <f>IF(N310="zákl. přenesená",J310,0)</f>
        <v>0</v>
      </c>
      <c r="BH310" s="146">
        <f>IF(N310="sníž. přenesená",J310,0)</f>
        <v>0</v>
      </c>
      <c r="BI310" s="146">
        <f>IF(N310="nulová",J310,0)</f>
        <v>0</v>
      </c>
      <c r="BJ310" s="18" t="s">
        <v>85</v>
      </c>
      <c r="BK310" s="146">
        <f>ROUND(I310*H310,2)</f>
        <v>0</v>
      </c>
      <c r="BL310" s="18" t="s">
        <v>177</v>
      </c>
      <c r="BM310" s="256" t="s">
        <v>386</v>
      </c>
    </row>
    <row r="311" spans="1:65" s="2" customFormat="1" ht="16.5" customHeight="1">
      <c r="A311" s="41"/>
      <c r="B311" s="42"/>
      <c r="C311" s="245" t="s">
        <v>387</v>
      </c>
      <c r="D311" s="245" t="s">
        <v>172</v>
      </c>
      <c r="E311" s="246" t="s">
        <v>388</v>
      </c>
      <c r="F311" s="247" t="s">
        <v>389</v>
      </c>
      <c r="G311" s="248" t="s">
        <v>184</v>
      </c>
      <c r="H311" s="249">
        <v>257.982</v>
      </c>
      <c r="I311" s="250"/>
      <c r="J311" s="251">
        <f>ROUND(I311*H311,2)</f>
        <v>0</v>
      </c>
      <c r="K311" s="247" t="s">
        <v>1</v>
      </c>
      <c r="L311" s="44"/>
      <c r="M311" s="252" t="s">
        <v>1</v>
      </c>
      <c r="N311" s="253" t="s">
        <v>42</v>
      </c>
      <c r="O311" s="94"/>
      <c r="P311" s="254">
        <f>O311*H311</f>
        <v>0</v>
      </c>
      <c r="Q311" s="254">
        <v>0</v>
      </c>
      <c r="R311" s="254">
        <f>Q311*H311</f>
        <v>0</v>
      </c>
      <c r="S311" s="254">
        <v>0</v>
      </c>
      <c r="T311" s="255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56" t="s">
        <v>177</v>
      </c>
      <c r="AT311" s="256" t="s">
        <v>172</v>
      </c>
      <c r="AU311" s="256" t="s">
        <v>87</v>
      </c>
      <c r="AY311" s="18" t="s">
        <v>169</v>
      </c>
      <c r="BE311" s="146">
        <f>IF(N311="základní",J311,0)</f>
        <v>0</v>
      </c>
      <c r="BF311" s="146">
        <f>IF(N311="snížená",J311,0)</f>
        <v>0</v>
      </c>
      <c r="BG311" s="146">
        <f>IF(N311="zákl. přenesená",J311,0)</f>
        <v>0</v>
      </c>
      <c r="BH311" s="146">
        <f>IF(N311="sníž. přenesená",J311,0)</f>
        <v>0</v>
      </c>
      <c r="BI311" s="146">
        <f>IF(N311="nulová",J311,0)</f>
        <v>0</v>
      </c>
      <c r="BJ311" s="18" t="s">
        <v>85</v>
      </c>
      <c r="BK311" s="146">
        <f>ROUND(I311*H311,2)</f>
        <v>0</v>
      </c>
      <c r="BL311" s="18" t="s">
        <v>177</v>
      </c>
      <c r="BM311" s="256" t="s">
        <v>390</v>
      </c>
    </row>
    <row r="312" spans="1:65" s="2" customFormat="1" ht="33" customHeight="1">
      <c r="A312" s="41"/>
      <c r="B312" s="42"/>
      <c r="C312" s="245" t="s">
        <v>311</v>
      </c>
      <c r="D312" s="245" t="s">
        <v>172</v>
      </c>
      <c r="E312" s="246" t="s">
        <v>391</v>
      </c>
      <c r="F312" s="247" t="s">
        <v>392</v>
      </c>
      <c r="G312" s="248" t="s">
        <v>175</v>
      </c>
      <c r="H312" s="249">
        <v>5</v>
      </c>
      <c r="I312" s="250"/>
      <c r="J312" s="251">
        <f>ROUND(I312*H312,2)</f>
        <v>0</v>
      </c>
      <c r="K312" s="247" t="s">
        <v>1</v>
      </c>
      <c r="L312" s="44"/>
      <c r="M312" s="252" t="s">
        <v>1</v>
      </c>
      <c r="N312" s="253" t="s">
        <v>42</v>
      </c>
      <c r="O312" s="94"/>
      <c r="P312" s="254">
        <f>O312*H312</f>
        <v>0</v>
      </c>
      <c r="Q312" s="254">
        <v>0</v>
      </c>
      <c r="R312" s="254">
        <f>Q312*H312</f>
        <v>0</v>
      </c>
      <c r="S312" s="254">
        <v>0</v>
      </c>
      <c r="T312" s="255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56" t="s">
        <v>177</v>
      </c>
      <c r="AT312" s="256" t="s">
        <v>172</v>
      </c>
      <c r="AU312" s="256" t="s">
        <v>87</v>
      </c>
      <c r="AY312" s="18" t="s">
        <v>169</v>
      </c>
      <c r="BE312" s="146">
        <f>IF(N312="základní",J312,0)</f>
        <v>0</v>
      </c>
      <c r="BF312" s="146">
        <f>IF(N312="snížená",J312,0)</f>
        <v>0</v>
      </c>
      <c r="BG312" s="146">
        <f>IF(N312="zákl. přenesená",J312,0)</f>
        <v>0</v>
      </c>
      <c r="BH312" s="146">
        <f>IF(N312="sníž. přenesená",J312,0)</f>
        <v>0</v>
      </c>
      <c r="BI312" s="146">
        <f>IF(N312="nulová",J312,0)</f>
        <v>0</v>
      </c>
      <c r="BJ312" s="18" t="s">
        <v>85</v>
      </c>
      <c r="BK312" s="146">
        <f>ROUND(I312*H312,2)</f>
        <v>0</v>
      </c>
      <c r="BL312" s="18" t="s">
        <v>177</v>
      </c>
      <c r="BM312" s="256" t="s">
        <v>393</v>
      </c>
    </row>
    <row r="313" spans="1:51" s="14" customFormat="1" ht="12">
      <c r="A313" s="14"/>
      <c r="B313" s="268"/>
      <c r="C313" s="269"/>
      <c r="D313" s="259" t="s">
        <v>178</v>
      </c>
      <c r="E313" s="270" t="s">
        <v>1</v>
      </c>
      <c r="F313" s="271" t="s">
        <v>394</v>
      </c>
      <c r="G313" s="269"/>
      <c r="H313" s="272">
        <v>5</v>
      </c>
      <c r="I313" s="273"/>
      <c r="J313" s="269"/>
      <c r="K313" s="269"/>
      <c r="L313" s="274"/>
      <c r="M313" s="275"/>
      <c r="N313" s="276"/>
      <c r="O313" s="276"/>
      <c r="P313" s="276"/>
      <c r="Q313" s="276"/>
      <c r="R313" s="276"/>
      <c r="S313" s="276"/>
      <c r="T313" s="277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8" t="s">
        <v>178</v>
      </c>
      <c r="AU313" s="278" t="s">
        <v>87</v>
      </c>
      <c r="AV313" s="14" t="s">
        <v>87</v>
      </c>
      <c r="AW313" s="14" t="s">
        <v>32</v>
      </c>
      <c r="AX313" s="14" t="s">
        <v>77</v>
      </c>
      <c r="AY313" s="278" t="s">
        <v>169</v>
      </c>
    </row>
    <row r="314" spans="1:51" s="15" customFormat="1" ht="12">
      <c r="A314" s="15"/>
      <c r="B314" s="279"/>
      <c r="C314" s="280"/>
      <c r="D314" s="259" t="s">
        <v>178</v>
      </c>
      <c r="E314" s="281" t="s">
        <v>1</v>
      </c>
      <c r="F314" s="282" t="s">
        <v>181</v>
      </c>
      <c r="G314" s="280"/>
      <c r="H314" s="283">
        <v>5</v>
      </c>
      <c r="I314" s="284"/>
      <c r="J314" s="280"/>
      <c r="K314" s="280"/>
      <c r="L314" s="285"/>
      <c r="M314" s="286"/>
      <c r="N314" s="287"/>
      <c r="O314" s="287"/>
      <c r="P314" s="287"/>
      <c r="Q314" s="287"/>
      <c r="R314" s="287"/>
      <c r="S314" s="287"/>
      <c r="T314" s="288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89" t="s">
        <v>178</v>
      </c>
      <c r="AU314" s="289" t="s">
        <v>87</v>
      </c>
      <c r="AV314" s="15" t="s">
        <v>177</v>
      </c>
      <c r="AW314" s="15" t="s">
        <v>32</v>
      </c>
      <c r="AX314" s="15" t="s">
        <v>85</v>
      </c>
      <c r="AY314" s="289" t="s">
        <v>169</v>
      </c>
    </row>
    <row r="315" spans="1:65" s="2" customFormat="1" ht="37.8" customHeight="1">
      <c r="A315" s="41"/>
      <c r="B315" s="42"/>
      <c r="C315" s="245" t="s">
        <v>395</v>
      </c>
      <c r="D315" s="245" t="s">
        <v>172</v>
      </c>
      <c r="E315" s="246" t="s">
        <v>396</v>
      </c>
      <c r="F315" s="247" t="s">
        <v>397</v>
      </c>
      <c r="G315" s="248" t="s">
        <v>398</v>
      </c>
      <c r="H315" s="249">
        <v>5</v>
      </c>
      <c r="I315" s="250"/>
      <c r="J315" s="251">
        <f>ROUND(I315*H315,2)</f>
        <v>0</v>
      </c>
      <c r="K315" s="247" t="s">
        <v>1</v>
      </c>
      <c r="L315" s="44"/>
      <c r="M315" s="252" t="s">
        <v>1</v>
      </c>
      <c r="N315" s="253" t="s">
        <v>42</v>
      </c>
      <c r="O315" s="94"/>
      <c r="P315" s="254">
        <f>O315*H315</f>
        <v>0</v>
      </c>
      <c r="Q315" s="254">
        <v>0</v>
      </c>
      <c r="R315" s="254">
        <f>Q315*H315</f>
        <v>0</v>
      </c>
      <c r="S315" s="254">
        <v>0</v>
      </c>
      <c r="T315" s="255">
        <f>S315*H315</f>
        <v>0</v>
      </c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R315" s="256" t="s">
        <v>177</v>
      </c>
      <c r="AT315" s="256" t="s">
        <v>172</v>
      </c>
      <c r="AU315" s="256" t="s">
        <v>87</v>
      </c>
      <c r="AY315" s="18" t="s">
        <v>169</v>
      </c>
      <c r="BE315" s="146">
        <f>IF(N315="základní",J315,0)</f>
        <v>0</v>
      </c>
      <c r="BF315" s="146">
        <f>IF(N315="snížená",J315,0)</f>
        <v>0</v>
      </c>
      <c r="BG315" s="146">
        <f>IF(N315="zákl. přenesená",J315,0)</f>
        <v>0</v>
      </c>
      <c r="BH315" s="146">
        <f>IF(N315="sníž. přenesená",J315,0)</f>
        <v>0</v>
      </c>
      <c r="BI315" s="146">
        <f>IF(N315="nulová",J315,0)</f>
        <v>0</v>
      </c>
      <c r="BJ315" s="18" t="s">
        <v>85</v>
      </c>
      <c r="BK315" s="146">
        <f>ROUND(I315*H315,2)</f>
        <v>0</v>
      </c>
      <c r="BL315" s="18" t="s">
        <v>177</v>
      </c>
      <c r="BM315" s="256" t="s">
        <v>399</v>
      </c>
    </row>
    <row r="316" spans="1:65" s="2" customFormat="1" ht="24.15" customHeight="1">
      <c r="A316" s="41"/>
      <c r="B316" s="42"/>
      <c r="C316" s="245" t="s">
        <v>316</v>
      </c>
      <c r="D316" s="245" t="s">
        <v>172</v>
      </c>
      <c r="E316" s="246" t="s">
        <v>400</v>
      </c>
      <c r="F316" s="247" t="s">
        <v>401</v>
      </c>
      <c r="G316" s="248" t="s">
        <v>398</v>
      </c>
      <c r="H316" s="249">
        <v>5</v>
      </c>
      <c r="I316" s="250"/>
      <c r="J316" s="251">
        <f>ROUND(I316*H316,2)</f>
        <v>0</v>
      </c>
      <c r="K316" s="247" t="s">
        <v>1</v>
      </c>
      <c r="L316" s="44"/>
      <c r="M316" s="252" t="s">
        <v>1</v>
      </c>
      <c r="N316" s="253" t="s">
        <v>42</v>
      </c>
      <c r="O316" s="94"/>
      <c r="P316" s="254">
        <f>O316*H316</f>
        <v>0</v>
      </c>
      <c r="Q316" s="254">
        <v>0</v>
      </c>
      <c r="R316" s="254">
        <f>Q316*H316</f>
        <v>0</v>
      </c>
      <c r="S316" s="254">
        <v>0</v>
      </c>
      <c r="T316" s="255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56" t="s">
        <v>177</v>
      </c>
      <c r="AT316" s="256" t="s">
        <v>172</v>
      </c>
      <c r="AU316" s="256" t="s">
        <v>87</v>
      </c>
      <c r="AY316" s="18" t="s">
        <v>169</v>
      </c>
      <c r="BE316" s="146">
        <f>IF(N316="základní",J316,0)</f>
        <v>0</v>
      </c>
      <c r="BF316" s="146">
        <f>IF(N316="snížená",J316,0)</f>
        <v>0</v>
      </c>
      <c r="BG316" s="146">
        <f>IF(N316="zákl. přenesená",J316,0)</f>
        <v>0</v>
      </c>
      <c r="BH316" s="146">
        <f>IF(N316="sníž. přenesená",J316,0)</f>
        <v>0</v>
      </c>
      <c r="BI316" s="146">
        <f>IF(N316="nulová",J316,0)</f>
        <v>0</v>
      </c>
      <c r="BJ316" s="18" t="s">
        <v>85</v>
      </c>
      <c r="BK316" s="146">
        <f>ROUND(I316*H316,2)</f>
        <v>0</v>
      </c>
      <c r="BL316" s="18" t="s">
        <v>177</v>
      </c>
      <c r="BM316" s="256" t="s">
        <v>402</v>
      </c>
    </row>
    <row r="317" spans="1:65" s="2" customFormat="1" ht="24.15" customHeight="1">
      <c r="A317" s="41"/>
      <c r="B317" s="42"/>
      <c r="C317" s="245" t="s">
        <v>403</v>
      </c>
      <c r="D317" s="245" t="s">
        <v>172</v>
      </c>
      <c r="E317" s="246" t="s">
        <v>404</v>
      </c>
      <c r="F317" s="247" t="s">
        <v>405</v>
      </c>
      <c r="G317" s="248" t="s">
        <v>398</v>
      </c>
      <c r="H317" s="249">
        <v>5</v>
      </c>
      <c r="I317" s="250"/>
      <c r="J317" s="251">
        <f>ROUND(I317*H317,2)</f>
        <v>0</v>
      </c>
      <c r="K317" s="247" t="s">
        <v>1</v>
      </c>
      <c r="L317" s="44"/>
      <c r="M317" s="252" t="s">
        <v>1</v>
      </c>
      <c r="N317" s="253" t="s">
        <v>42</v>
      </c>
      <c r="O317" s="94"/>
      <c r="P317" s="254">
        <f>O317*H317</f>
        <v>0</v>
      </c>
      <c r="Q317" s="254">
        <v>0</v>
      </c>
      <c r="R317" s="254">
        <f>Q317*H317</f>
        <v>0</v>
      </c>
      <c r="S317" s="254">
        <v>0</v>
      </c>
      <c r="T317" s="255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56" t="s">
        <v>177</v>
      </c>
      <c r="AT317" s="256" t="s">
        <v>172</v>
      </c>
      <c r="AU317" s="256" t="s">
        <v>87</v>
      </c>
      <c r="AY317" s="18" t="s">
        <v>169</v>
      </c>
      <c r="BE317" s="146">
        <f>IF(N317="základní",J317,0)</f>
        <v>0</v>
      </c>
      <c r="BF317" s="146">
        <f>IF(N317="snížená",J317,0)</f>
        <v>0</v>
      </c>
      <c r="BG317" s="146">
        <f>IF(N317="zákl. přenesená",J317,0)</f>
        <v>0</v>
      </c>
      <c r="BH317" s="146">
        <f>IF(N317="sníž. přenesená",J317,0)</f>
        <v>0</v>
      </c>
      <c r="BI317" s="146">
        <f>IF(N317="nulová",J317,0)</f>
        <v>0</v>
      </c>
      <c r="BJ317" s="18" t="s">
        <v>85</v>
      </c>
      <c r="BK317" s="146">
        <f>ROUND(I317*H317,2)</f>
        <v>0</v>
      </c>
      <c r="BL317" s="18" t="s">
        <v>177</v>
      </c>
      <c r="BM317" s="256" t="s">
        <v>406</v>
      </c>
    </row>
    <row r="318" spans="1:65" s="2" customFormat="1" ht="24.15" customHeight="1">
      <c r="A318" s="41"/>
      <c r="B318" s="42"/>
      <c r="C318" s="245" t="s">
        <v>319</v>
      </c>
      <c r="D318" s="245" t="s">
        <v>172</v>
      </c>
      <c r="E318" s="246" t="s">
        <v>407</v>
      </c>
      <c r="F318" s="247" t="s">
        <v>408</v>
      </c>
      <c r="G318" s="248" t="s">
        <v>398</v>
      </c>
      <c r="H318" s="249">
        <v>10</v>
      </c>
      <c r="I318" s="250"/>
      <c r="J318" s="251">
        <f>ROUND(I318*H318,2)</f>
        <v>0</v>
      </c>
      <c r="K318" s="247" t="s">
        <v>1</v>
      </c>
      <c r="L318" s="44"/>
      <c r="M318" s="252" t="s">
        <v>1</v>
      </c>
      <c r="N318" s="253" t="s">
        <v>42</v>
      </c>
      <c r="O318" s="94"/>
      <c r="P318" s="254">
        <f>O318*H318</f>
        <v>0</v>
      </c>
      <c r="Q318" s="254">
        <v>0</v>
      </c>
      <c r="R318" s="254">
        <f>Q318*H318</f>
        <v>0</v>
      </c>
      <c r="S318" s="254">
        <v>0</v>
      </c>
      <c r="T318" s="255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56" t="s">
        <v>177</v>
      </c>
      <c r="AT318" s="256" t="s">
        <v>172</v>
      </c>
      <c r="AU318" s="256" t="s">
        <v>87</v>
      </c>
      <c r="AY318" s="18" t="s">
        <v>169</v>
      </c>
      <c r="BE318" s="146">
        <f>IF(N318="základní",J318,0)</f>
        <v>0</v>
      </c>
      <c r="BF318" s="146">
        <f>IF(N318="snížená",J318,0)</f>
        <v>0</v>
      </c>
      <c r="BG318" s="146">
        <f>IF(N318="zákl. přenesená",J318,0)</f>
        <v>0</v>
      </c>
      <c r="BH318" s="146">
        <f>IF(N318="sníž. přenesená",J318,0)</f>
        <v>0</v>
      </c>
      <c r="BI318" s="146">
        <f>IF(N318="nulová",J318,0)</f>
        <v>0</v>
      </c>
      <c r="BJ318" s="18" t="s">
        <v>85</v>
      </c>
      <c r="BK318" s="146">
        <f>ROUND(I318*H318,2)</f>
        <v>0</v>
      </c>
      <c r="BL318" s="18" t="s">
        <v>177</v>
      </c>
      <c r="BM318" s="256" t="s">
        <v>409</v>
      </c>
    </row>
    <row r="319" spans="1:65" s="2" customFormat="1" ht="24.15" customHeight="1">
      <c r="A319" s="41"/>
      <c r="B319" s="42"/>
      <c r="C319" s="245" t="s">
        <v>410</v>
      </c>
      <c r="D319" s="245" t="s">
        <v>172</v>
      </c>
      <c r="E319" s="246" t="s">
        <v>411</v>
      </c>
      <c r="F319" s="247" t="s">
        <v>412</v>
      </c>
      <c r="G319" s="248" t="s">
        <v>413</v>
      </c>
      <c r="H319" s="249">
        <v>1</v>
      </c>
      <c r="I319" s="250"/>
      <c r="J319" s="251">
        <f>ROUND(I319*H319,2)</f>
        <v>0</v>
      </c>
      <c r="K319" s="247" t="s">
        <v>1</v>
      </c>
      <c r="L319" s="44"/>
      <c r="M319" s="252" t="s">
        <v>1</v>
      </c>
      <c r="N319" s="253" t="s">
        <v>42</v>
      </c>
      <c r="O319" s="94"/>
      <c r="P319" s="254">
        <f>O319*H319</f>
        <v>0</v>
      </c>
      <c r="Q319" s="254">
        <v>0</v>
      </c>
      <c r="R319" s="254">
        <f>Q319*H319</f>
        <v>0</v>
      </c>
      <c r="S319" s="254">
        <v>0</v>
      </c>
      <c r="T319" s="255">
        <f>S319*H319</f>
        <v>0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56" t="s">
        <v>177</v>
      </c>
      <c r="AT319" s="256" t="s">
        <v>172</v>
      </c>
      <c r="AU319" s="256" t="s">
        <v>87</v>
      </c>
      <c r="AY319" s="18" t="s">
        <v>169</v>
      </c>
      <c r="BE319" s="146">
        <f>IF(N319="základní",J319,0)</f>
        <v>0</v>
      </c>
      <c r="BF319" s="146">
        <f>IF(N319="snížená",J319,0)</f>
        <v>0</v>
      </c>
      <c r="BG319" s="146">
        <f>IF(N319="zákl. přenesená",J319,0)</f>
        <v>0</v>
      </c>
      <c r="BH319" s="146">
        <f>IF(N319="sníž. přenesená",J319,0)</f>
        <v>0</v>
      </c>
      <c r="BI319" s="146">
        <f>IF(N319="nulová",J319,0)</f>
        <v>0</v>
      </c>
      <c r="BJ319" s="18" t="s">
        <v>85</v>
      </c>
      <c r="BK319" s="146">
        <f>ROUND(I319*H319,2)</f>
        <v>0</v>
      </c>
      <c r="BL319" s="18" t="s">
        <v>177</v>
      </c>
      <c r="BM319" s="256" t="s">
        <v>414</v>
      </c>
    </row>
    <row r="320" spans="1:63" s="12" customFormat="1" ht="22.8" customHeight="1">
      <c r="A320" s="12"/>
      <c r="B320" s="229"/>
      <c r="C320" s="230"/>
      <c r="D320" s="231" t="s">
        <v>76</v>
      </c>
      <c r="E320" s="243" t="s">
        <v>415</v>
      </c>
      <c r="F320" s="243" t="s">
        <v>416</v>
      </c>
      <c r="G320" s="230"/>
      <c r="H320" s="230"/>
      <c r="I320" s="233"/>
      <c r="J320" s="244">
        <f>BK320</f>
        <v>0</v>
      </c>
      <c r="K320" s="230"/>
      <c r="L320" s="235"/>
      <c r="M320" s="236"/>
      <c r="N320" s="237"/>
      <c r="O320" s="237"/>
      <c r="P320" s="238">
        <f>SUM(P321:P325)</f>
        <v>0</v>
      </c>
      <c r="Q320" s="237"/>
      <c r="R320" s="238">
        <f>SUM(R321:R325)</f>
        <v>0</v>
      </c>
      <c r="S320" s="237"/>
      <c r="T320" s="239">
        <f>SUM(T321:T325)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40" t="s">
        <v>85</v>
      </c>
      <c r="AT320" s="241" t="s">
        <v>76</v>
      </c>
      <c r="AU320" s="241" t="s">
        <v>85</v>
      </c>
      <c r="AY320" s="240" t="s">
        <v>169</v>
      </c>
      <c r="BK320" s="242">
        <f>SUM(BK321:BK325)</f>
        <v>0</v>
      </c>
    </row>
    <row r="321" spans="1:65" s="2" customFormat="1" ht="37.8" customHeight="1">
      <c r="A321" s="41"/>
      <c r="B321" s="42"/>
      <c r="C321" s="245" t="s">
        <v>326</v>
      </c>
      <c r="D321" s="245" t="s">
        <v>172</v>
      </c>
      <c r="E321" s="246" t="s">
        <v>417</v>
      </c>
      <c r="F321" s="247" t="s">
        <v>418</v>
      </c>
      <c r="G321" s="248" t="s">
        <v>286</v>
      </c>
      <c r="H321" s="249">
        <v>40.54</v>
      </c>
      <c r="I321" s="250"/>
      <c r="J321" s="251">
        <f>ROUND(I321*H321,2)</f>
        <v>0</v>
      </c>
      <c r="K321" s="247" t="s">
        <v>176</v>
      </c>
      <c r="L321" s="44"/>
      <c r="M321" s="252" t="s">
        <v>1</v>
      </c>
      <c r="N321" s="253" t="s">
        <v>42</v>
      </c>
      <c r="O321" s="94"/>
      <c r="P321" s="254">
        <f>O321*H321</f>
        <v>0</v>
      </c>
      <c r="Q321" s="254">
        <v>0</v>
      </c>
      <c r="R321" s="254">
        <f>Q321*H321</f>
        <v>0</v>
      </c>
      <c r="S321" s="254">
        <v>0</v>
      </c>
      <c r="T321" s="255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56" t="s">
        <v>177</v>
      </c>
      <c r="AT321" s="256" t="s">
        <v>172</v>
      </c>
      <c r="AU321" s="256" t="s">
        <v>87</v>
      </c>
      <c r="AY321" s="18" t="s">
        <v>169</v>
      </c>
      <c r="BE321" s="146">
        <f>IF(N321="základní",J321,0)</f>
        <v>0</v>
      </c>
      <c r="BF321" s="146">
        <f>IF(N321="snížená",J321,0)</f>
        <v>0</v>
      </c>
      <c r="BG321" s="146">
        <f>IF(N321="zákl. přenesená",J321,0)</f>
        <v>0</v>
      </c>
      <c r="BH321" s="146">
        <f>IF(N321="sníž. přenesená",J321,0)</f>
        <v>0</v>
      </c>
      <c r="BI321" s="146">
        <f>IF(N321="nulová",J321,0)</f>
        <v>0</v>
      </c>
      <c r="BJ321" s="18" t="s">
        <v>85</v>
      </c>
      <c r="BK321" s="146">
        <f>ROUND(I321*H321,2)</f>
        <v>0</v>
      </c>
      <c r="BL321" s="18" t="s">
        <v>177</v>
      </c>
      <c r="BM321" s="256" t="s">
        <v>419</v>
      </c>
    </row>
    <row r="322" spans="1:65" s="2" customFormat="1" ht="24.15" customHeight="1">
      <c r="A322" s="41"/>
      <c r="B322" s="42"/>
      <c r="C322" s="245" t="s">
        <v>420</v>
      </c>
      <c r="D322" s="245" t="s">
        <v>172</v>
      </c>
      <c r="E322" s="246" t="s">
        <v>421</v>
      </c>
      <c r="F322" s="247" t="s">
        <v>422</v>
      </c>
      <c r="G322" s="248" t="s">
        <v>286</v>
      </c>
      <c r="H322" s="249">
        <v>40.54</v>
      </c>
      <c r="I322" s="250"/>
      <c r="J322" s="251">
        <f>ROUND(I322*H322,2)</f>
        <v>0</v>
      </c>
      <c r="K322" s="247" t="s">
        <v>1</v>
      </c>
      <c r="L322" s="44"/>
      <c r="M322" s="252" t="s">
        <v>1</v>
      </c>
      <c r="N322" s="253" t="s">
        <v>42</v>
      </c>
      <c r="O322" s="94"/>
      <c r="P322" s="254">
        <f>O322*H322</f>
        <v>0</v>
      </c>
      <c r="Q322" s="254">
        <v>0</v>
      </c>
      <c r="R322" s="254">
        <f>Q322*H322</f>
        <v>0</v>
      </c>
      <c r="S322" s="254">
        <v>0</v>
      </c>
      <c r="T322" s="255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56" t="s">
        <v>177</v>
      </c>
      <c r="AT322" s="256" t="s">
        <v>172</v>
      </c>
      <c r="AU322" s="256" t="s">
        <v>87</v>
      </c>
      <c r="AY322" s="18" t="s">
        <v>169</v>
      </c>
      <c r="BE322" s="146">
        <f>IF(N322="základní",J322,0)</f>
        <v>0</v>
      </c>
      <c r="BF322" s="146">
        <f>IF(N322="snížená",J322,0)</f>
        <v>0</v>
      </c>
      <c r="BG322" s="146">
        <f>IF(N322="zákl. přenesená",J322,0)</f>
        <v>0</v>
      </c>
      <c r="BH322" s="146">
        <f>IF(N322="sníž. přenesená",J322,0)</f>
        <v>0</v>
      </c>
      <c r="BI322" s="146">
        <f>IF(N322="nulová",J322,0)</f>
        <v>0</v>
      </c>
      <c r="BJ322" s="18" t="s">
        <v>85</v>
      </c>
      <c r="BK322" s="146">
        <f>ROUND(I322*H322,2)</f>
        <v>0</v>
      </c>
      <c r="BL322" s="18" t="s">
        <v>177</v>
      </c>
      <c r="BM322" s="256" t="s">
        <v>423</v>
      </c>
    </row>
    <row r="323" spans="1:65" s="2" customFormat="1" ht="24.15" customHeight="1">
      <c r="A323" s="41"/>
      <c r="B323" s="42"/>
      <c r="C323" s="245" t="s">
        <v>330</v>
      </c>
      <c r="D323" s="245" t="s">
        <v>172</v>
      </c>
      <c r="E323" s="246" t="s">
        <v>424</v>
      </c>
      <c r="F323" s="247" t="s">
        <v>425</v>
      </c>
      <c r="G323" s="248" t="s">
        <v>286</v>
      </c>
      <c r="H323" s="249">
        <v>32.432</v>
      </c>
      <c r="I323" s="250"/>
      <c r="J323" s="251">
        <f>ROUND(I323*H323,2)</f>
        <v>0</v>
      </c>
      <c r="K323" s="247" t="s">
        <v>1</v>
      </c>
      <c r="L323" s="44"/>
      <c r="M323" s="252" t="s">
        <v>1</v>
      </c>
      <c r="N323" s="253" t="s">
        <v>42</v>
      </c>
      <c r="O323" s="94"/>
      <c r="P323" s="254">
        <f>O323*H323</f>
        <v>0</v>
      </c>
      <c r="Q323" s="254">
        <v>0</v>
      </c>
      <c r="R323" s="254">
        <f>Q323*H323</f>
        <v>0</v>
      </c>
      <c r="S323" s="254">
        <v>0</v>
      </c>
      <c r="T323" s="255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56" t="s">
        <v>177</v>
      </c>
      <c r="AT323" s="256" t="s">
        <v>172</v>
      </c>
      <c r="AU323" s="256" t="s">
        <v>87</v>
      </c>
      <c r="AY323" s="18" t="s">
        <v>169</v>
      </c>
      <c r="BE323" s="146">
        <f>IF(N323="základní",J323,0)</f>
        <v>0</v>
      </c>
      <c r="BF323" s="146">
        <f>IF(N323="snížená",J323,0)</f>
        <v>0</v>
      </c>
      <c r="BG323" s="146">
        <f>IF(N323="zákl. přenesená",J323,0)</f>
        <v>0</v>
      </c>
      <c r="BH323" s="146">
        <f>IF(N323="sníž. přenesená",J323,0)</f>
        <v>0</v>
      </c>
      <c r="BI323" s="146">
        <f>IF(N323="nulová",J323,0)</f>
        <v>0</v>
      </c>
      <c r="BJ323" s="18" t="s">
        <v>85</v>
      </c>
      <c r="BK323" s="146">
        <f>ROUND(I323*H323,2)</f>
        <v>0</v>
      </c>
      <c r="BL323" s="18" t="s">
        <v>177</v>
      </c>
      <c r="BM323" s="256" t="s">
        <v>426</v>
      </c>
    </row>
    <row r="324" spans="1:65" s="2" customFormat="1" ht="24.15" customHeight="1">
      <c r="A324" s="41"/>
      <c r="B324" s="42"/>
      <c r="C324" s="245" t="s">
        <v>427</v>
      </c>
      <c r="D324" s="245" t="s">
        <v>172</v>
      </c>
      <c r="E324" s="246" t="s">
        <v>428</v>
      </c>
      <c r="F324" s="247" t="s">
        <v>429</v>
      </c>
      <c r="G324" s="248" t="s">
        <v>286</v>
      </c>
      <c r="H324" s="249">
        <v>2.027</v>
      </c>
      <c r="I324" s="250"/>
      <c r="J324" s="251">
        <f>ROUND(I324*H324,2)</f>
        <v>0</v>
      </c>
      <c r="K324" s="247" t="s">
        <v>176</v>
      </c>
      <c r="L324" s="44"/>
      <c r="M324" s="252" t="s">
        <v>1</v>
      </c>
      <c r="N324" s="253" t="s">
        <v>42</v>
      </c>
      <c r="O324" s="94"/>
      <c r="P324" s="254">
        <f>O324*H324</f>
        <v>0</v>
      </c>
      <c r="Q324" s="254">
        <v>0</v>
      </c>
      <c r="R324" s="254">
        <f>Q324*H324</f>
        <v>0</v>
      </c>
      <c r="S324" s="254">
        <v>0</v>
      </c>
      <c r="T324" s="255">
        <f>S324*H324</f>
        <v>0</v>
      </c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R324" s="256" t="s">
        <v>177</v>
      </c>
      <c r="AT324" s="256" t="s">
        <v>172</v>
      </c>
      <c r="AU324" s="256" t="s">
        <v>87</v>
      </c>
      <c r="AY324" s="18" t="s">
        <v>169</v>
      </c>
      <c r="BE324" s="146">
        <f>IF(N324="základní",J324,0)</f>
        <v>0</v>
      </c>
      <c r="BF324" s="146">
        <f>IF(N324="snížená",J324,0)</f>
        <v>0</v>
      </c>
      <c r="BG324" s="146">
        <f>IF(N324="zákl. přenesená",J324,0)</f>
        <v>0</v>
      </c>
      <c r="BH324" s="146">
        <f>IF(N324="sníž. přenesená",J324,0)</f>
        <v>0</v>
      </c>
      <c r="BI324" s="146">
        <f>IF(N324="nulová",J324,0)</f>
        <v>0</v>
      </c>
      <c r="BJ324" s="18" t="s">
        <v>85</v>
      </c>
      <c r="BK324" s="146">
        <f>ROUND(I324*H324,2)</f>
        <v>0</v>
      </c>
      <c r="BL324" s="18" t="s">
        <v>177</v>
      </c>
      <c r="BM324" s="256" t="s">
        <v>430</v>
      </c>
    </row>
    <row r="325" spans="1:65" s="2" customFormat="1" ht="44.25" customHeight="1">
      <c r="A325" s="41"/>
      <c r="B325" s="42"/>
      <c r="C325" s="245" t="s">
        <v>334</v>
      </c>
      <c r="D325" s="245" t="s">
        <v>172</v>
      </c>
      <c r="E325" s="246" t="s">
        <v>431</v>
      </c>
      <c r="F325" s="247" t="s">
        <v>432</v>
      </c>
      <c r="G325" s="248" t="s">
        <v>286</v>
      </c>
      <c r="H325" s="249">
        <v>6.081</v>
      </c>
      <c r="I325" s="250"/>
      <c r="J325" s="251">
        <f>ROUND(I325*H325,2)</f>
        <v>0</v>
      </c>
      <c r="K325" s="247" t="s">
        <v>1</v>
      </c>
      <c r="L325" s="44"/>
      <c r="M325" s="252" t="s">
        <v>1</v>
      </c>
      <c r="N325" s="253" t="s">
        <v>42</v>
      </c>
      <c r="O325" s="94"/>
      <c r="P325" s="254">
        <f>O325*H325</f>
        <v>0</v>
      </c>
      <c r="Q325" s="254">
        <v>0</v>
      </c>
      <c r="R325" s="254">
        <f>Q325*H325</f>
        <v>0</v>
      </c>
      <c r="S325" s="254">
        <v>0</v>
      </c>
      <c r="T325" s="255">
        <f>S325*H325</f>
        <v>0</v>
      </c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R325" s="256" t="s">
        <v>177</v>
      </c>
      <c r="AT325" s="256" t="s">
        <v>172</v>
      </c>
      <c r="AU325" s="256" t="s">
        <v>87</v>
      </c>
      <c r="AY325" s="18" t="s">
        <v>169</v>
      </c>
      <c r="BE325" s="146">
        <f>IF(N325="základní",J325,0)</f>
        <v>0</v>
      </c>
      <c r="BF325" s="146">
        <f>IF(N325="snížená",J325,0)</f>
        <v>0</v>
      </c>
      <c r="BG325" s="146">
        <f>IF(N325="zákl. přenesená",J325,0)</f>
        <v>0</v>
      </c>
      <c r="BH325" s="146">
        <f>IF(N325="sníž. přenesená",J325,0)</f>
        <v>0</v>
      </c>
      <c r="BI325" s="146">
        <f>IF(N325="nulová",J325,0)</f>
        <v>0</v>
      </c>
      <c r="BJ325" s="18" t="s">
        <v>85</v>
      </c>
      <c r="BK325" s="146">
        <f>ROUND(I325*H325,2)</f>
        <v>0</v>
      </c>
      <c r="BL325" s="18" t="s">
        <v>177</v>
      </c>
      <c r="BM325" s="256" t="s">
        <v>433</v>
      </c>
    </row>
    <row r="326" spans="1:63" s="12" customFormat="1" ht="22.8" customHeight="1">
      <c r="A326" s="12"/>
      <c r="B326" s="229"/>
      <c r="C326" s="230"/>
      <c r="D326" s="231" t="s">
        <v>76</v>
      </c>
      <c r="E326" s="243" t="s">
        <v>434</v>
      </c>
      <c r="F326" s="243" t="s">
        <v>435</v>
      </c>
      <c r="G326" s="230"/>
      <c r="H326" s="230"/>
      <c r="I326" s="233"/>
      <c r="J326" s="244">
        <f>BK326</f>
        <v>0</v>
      </c>
      <c r="K326" s="230"/>
      <c r="L326" s="235"/>
      <c r="M326" s="236"/>
      <c r="N326" s="237"/>
      <c r="O326" s="237"/>
      <c r="P326" s="238">
        <f>P327</f>
        <v>0</v>
      </c>
      <c r="Q326" s="237"/>
      <c r="R326" s="238">
        <f>R327</f>
        <v>0</v>
      </c>
      <c r="S326" s="237"/>
      <c r="T326" s="239">
        <f>T327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40" t="s">
        <v>85</v>
      </c>
      <c r="AT326" s="241" t="s">
        <v>76</v>
      </c>
      <c r="AU326" s="241" t="s">
        <v>85</v>
      </c>
      <c r="AY326" s="240" t="s">
        <v>169</v>
      </c>
      <c r="BK326" s="242">
        <f>BK327</f>
        <v>0</v>
      </c>
    </row>
    <row r="327" spans="1:65" s="2" customFormat="1" ht="55.5" customHeight="1">
      <c r="A327" s="41"/>
      <c r="B327" s="42"/>
      <c r="C327" s="245" t="s">
        <v>436</v>
      </c>
      <c r="D327" s="245" t="s">
        <v>172</v>
      </c>
      <c r="E327" s="246" t="s">
        <v>437</v>
      </c>
      <c r="F327" s="247" t="s">
        <v>438</v>
      </c>
      <c r="G327" s="248" t="s">
        <v>286</v>
      </c>
      <c r="H327" s="249">
        <v>31.375</v>
      </c>
      <c r="I327" s="250"/>
      <c r="J327" s="251">
        <f>ROUND(I327*H327,2)</f>
        <v>0</v>
      </c>
      <c r="K327" s="247" t="s">
        <v>176</v>
      </c>
      <c r="L327" s="44"/>
      <c r="M327" s="252" t="s">
        <v>1</v>
      </c>
      <c r="N327" s="253" t="s">
        <v>42</v>
      </c>
      <c r="O327" s="94"/>
      <c r="P327" s="254">
        <f>O327*H327</f>
        <v>0</v>
      </c>
      <c r="Q327" s="254">
        <v>0</v>
      </c>
      <c r="R327" s="254">
        <f>Q327*H327</f>
        <v>0</v>
      </c>
      <c r="S327" s="254">
        <v>0</v>
      </c>
      <c r="T327" s="255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56" t="s">
        <v>177</v>
      </c>
      <c r="AT327" s="256" t="s">
        <v>172</v>
      </c>
      <c r="AU327" s="256" t="s">
        <v>87</v>
      </c>
      <c r="AY327" s="18" t="s">
        <v>169</v>
      </c>
      <c r="BE327" s="146">
        <f>IF(N327="základní",J327,0)</f>
        <v>0</v>
      </c>
      <c r="BF327" s="146">
        <f>IF(N327="snížená",J327,0)</f>
        <v>0</v>
      </c>
      <c r="BG327" s="146">
        <f>IF(N327="zákl. přenesená",J327,0)</f>
        <v>0</v>
      </c>
      <c r="BH327" s="146">
        <f>IF(N327="sníž. přenesená",J327,0)</f>
        <v>0</v>
      </c>
      <c r="BI327" s="146">
        <f>IF(N327="nulová",J327,0)</f>
        <v>0</v>
      </c>
      <c r="BJ327" s="18" t="s">
        <v>85</v>
      </c>
      <c r="BK327" s="146">
        <f>ROUND(I327*H327,2)</f>
        <v>0</v>
      </c>
      <c r="BL327" s="18" t="s">
        <v>177</v>
      </c>
      <c r="BM327" s="256" t="s">
        <v>439</v>
      </c>
    </row>
    <row r="328" spans="1:63" s="12" customFormat="1" ht="25.9" customHeight="1">
      <c r="A328" s="12"/>
      <c r="B328" s="229"/>
      <c r="C328" s="230"/>
      <c r="D328" s="231" t="s">
        <v>76</v>
      </c>
      <c r="E328" s="232" t="s">
        <v>440</v>
      </c>
      <c r="F328" s="232" t="s">
        <v>441</v>
      </c>
      <c r="G328" s="230"/>
      <c r="H328" s="230"/>
      <c r="I328" s="233"/>
      <c r="J328" s="234">
        <f>BK328</f>
        <v>0</v>
      </c>
      <c r="K328" s="230"/>
      <c r="L328" s="235"/>
      <c r="M328" s="236"/>
      <c r="N328" s="237"/>
      <c r="O328" s="237"/>
      <c r="P328" s="238">
        <f>P329+P340+P362+P364+P374+P387+P413+P421</f>
        <v>0</v>
      </c>
      <c r="Q328" s="237"/>
      <c r="R328" s="238">
        <f>R329+R340+R362+R364+R374+R387+R413+R421</f>
        <v>0</v>
      </c>
      <c r="S328" s="237"/>
      <c r="T328" s="239">
        <f>T329+T340+T362+T364+T374+T387+T413+T421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40" t="s">
        <v>87</v>
      </c>
      <c r="AT328" s="241" t="s">
        <v>76</v>
      </c>
      <c r="AU328" s="241" t="s">
        <v>77</v>
      </c>
      <c r="AY328" s="240" t="s">
        <v>169</v>
      </c>
      <c r="BK328" s="242">
        <f>BK329+BK340+BK362+BK364+BK374+BK387+BK413+BK421</f>
        <v>0</v>
      </c>
    </row>
    <row r="329" spans="1:63" s="12" customFormat="1" ht="22.8" customHeight="1">
      <c r="A329" s="12"/>
      <c r="B329" s="229"/>
      <c r="C329" s="230"/>
      <c r="D329" s="231" t="s">
        <v>76</v>
      </c>
      <c r="E329" s="243" t="s">
        <v>442</v>
      </c>
      <c r="F329" s="243" t="s">
        <v>443</v>
      </c>
      <c r="G329" s="230"/>
      <c r="H329" s="230"/>
      <c r="I329" s="233"/>
      <c r="J329" s="244">
        <f>BK329</f>
        <v>0</v>
      </c>
      <c r="K329" s="230"/>
      <c r="L329" s="235"/>
      <c r="M329" s="236"/>
      <c r="N329" s="237"/>
      <c r="O329" s="237"/>
      <c r="P329" s="238">
        <f>SUM(P330:P339)</f>
        <v>0</v>
      </c>
      <c r="Q329" s="237"/>
      <c r="R329" s="238">
        <f>SUM(R330:R339)</f>
        <v>0</v>
      </c>
      <c r="S329" s="237"/>
      <c r="T329" s="239">
        <f>SUM(T330:T339)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40" t="s">
        <v>87</v>
      </c>
      <c r="AT329" s="241" t="s">
        <v>76</v>
      </c>
      <c r="AU329" s="241" t="s">
        <v>85</v>
      </c>
      <c r="AY329" s="240" t="s">
        <v>169</v>
      </c>
      <c r="BK329" s="242">
        <f>SUM(BK330:BK339)</f>
        <v>0</v>
      </c>
    </row>
    <row r="330" spans="1:65" s="2" customFormat="1" ht="37.8" customHeight="1">
      <c r="A330" s="41"/>
      <c r="B330" s="42"/>
      <c r="C330" s="245" t="s">
        <v>338</v>
      </c>
      <c r="D330" s="245" t="s">
        <v>172</v>
      </c>
      <c r="E330" s="246" t="s">
        <v>444</v>
      </c>
      <c r="F330" s="247" t="s">
        <v>445</v>
      </c>
      <c r="G330" s="248" t="s">
        <v>184</v>
      </c>
      <c r="H330" s="249">
        <v>81.25</v>
      </c>
      <c r="I330" s="250"/>
      <c r="J330" s="251">
        <f>ROUND(I330*H330,2)</f>
        <v>0</v>
      </c>
      <c r="K330" s="247" t="s">
        <v>1</v>
      </c>
      <c r="L330" s="44"/>
      <c r="M330" s="252" t="s">
        <v>1</v>
      </c>
      <c r="N330" s="253" t="s">
        <v>42</v>
      </c>
      <c r="O330" s="94"/>
      <c r="P330" s="254">
        <f>O330*H330</f>
        <v>0</v>
      </c>
      <c r="Q330" s="254">
        <v>0</v>
      </c>
      <c r="R330" s="254">
        <f>Q330*H330</f>
        <v>0</v>
      </c>
      <c r="S330" s="254">
        <v>0</v>
      </c>
      <c r="T330" s="255">
        <f>S330*H330</f>
        <v>0</v>
      </c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R330" s="256" t="s">
        <v>209</v>
      </c>
      <c r="AT330" s="256" t="s">
        <v>172</v>
      </c>
      <c r="AU330" s="256" t="s">
        <v>87</v>
      </c>
      <c r="AY330" s="18" t="s">
        <v>169</v>
      </c>
      <c r="BE330" s="146">
        <f>IF(N330="základní",J330,0)</f>
        <v>0</v>
      </c>
      <c r="BF330" s="146">
        <f>IF(N330="snížená",J330,0)</f>
        <v>0</v>
      </c>
      <c r="BG330" s="146">
        <f>IF(N330="zákl. přenesená",J330,0)</f>
        <v>0</v>
      </c>
      <c r="BH330" s="146">
        <f>IF(N330="sníž. přenesená",J330,0)</f>
        <v>0</v>
      </c>
      <c r="BI330" s="146">
        <f>IF(N330="nulová",J330,0)</f>
        <v>0</v>
      </c>
      <c r="BJ330" s="18" t="s">
        <v>85</v>
      </c>
      <c r="BK330" s="146">
        <f>ROUND(I330*H330,2)</f>
        <v>0</v>
      </c>
      <c r="BL330" s="18" t="s">
        <v>209</v>
      </c>
      <c r="BM330" s="256" t="s">
        <v>446</v>
      </c>
    </row>
    <row r="331" spans="1:65" s="2" customFormat="1" ht="55.5" customHeight="1">
      <c r="A331" s="41"/>
      <c r="B331" s="42"/>
      <c r="C331" s="245" t="s">
        <v>447</v>
      </c>
      <c r="D331" s="245" t="s">
        <v>172</v>
      </c>
      <c r="E331" s="246" t="s">
        <v>448</v>
      </c>
      <c r="F331" s="247" t="s">
        <v>449</v>
      </c>
      <c r="G331" s="248" t="s">
        <v>184</v>
      </c>
      <c r="H331" s="249">
        <v>65.829</v>
      </c>
      <c r="I331" s="250"/>
      <c r="J331" s="251">
        <f>ROUND(I331*H331,2)</f>
        <v>0</v>
      </c>
      <c r="K331" s="247" t="s">
        <v>1</v>
      </c>
      <c r="L331" s="44"/>
      <c r="M331" s="252" t="s">
        <v>1</v>
      </c>
      <c r="N331" s="253" t="s">
        <v>42</v>
      </c>
      <c r="O331" s="94"/>
      <c r="P331" s="254">
        <f>O331*H331</f>
        <v>0</v>
      </c>
      <c r="Q331" s="254">
        <v>0</v>
      </c>
      <c r="R331" s="254">
        <f>Q331*H331</f>
        <v>0</v>
      </c>
      <c r="S331" s="254">
        <v>0</v>
      </c>
      <c r="T331" s="255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56" t="s">
        <v>209</v>
      </c>
      <c r="AT331" s="256" t="s">
        <v>172</v>
      </c>
      <c r="AU331" s="256" t="s">
        <v>87</v>
      </c>
      <c r="AY331" s="18" t="s">
        <v>169</v>
      </c>
      <c r="BE331" s="146">
        <f>IF(N331="základní",J331,0)</f>
        <v>0</v>
      </c>
      <c r="BF331" s="146">
        <f>IF(N331="snížená",J331,0)</f>
        <v>0</v>
      </c>
      <c r="BG331" s="146">
        <f>IF(N331="zákl. přenesená",J331,0)</f>
        <v>0</v>
      </c>
      <c r="BH331" s="146">
        <f>IF(N331="sníž. přenesená",J331,0)</f>
        <v>0</v>
      </c>
      <c r="BI331" s="146">
        <f>IF(N331="nulová",J331,0)</f>
        <v>0</v>
      </c>
      <c r="BJ331" s="18" t="s">
        <v>85</v>
      </c>
      <c r="BK331" s="146">
        <f>ROUND(I331*H331,2)</f>
        <v>0</v>
      </c>
      <c r="BL331" s="18" t="s">
        <v>209</v>
      </c>
      <c r="BM331" s="256" t="s">
        <v>450</v>
      </c>
    </row>
    <row r="332" spans="1:65" s="2" customFormat="1" ht="24.15" customHeight="1">
      <c r="A332" s="41"/>
      <c r="B332" s="42"/>
      <c r="C332" s="245" t="s">
        <v>342</v>
      </c>
      <c r="D332" s="245" t="s">
        <v>172</v>
      </c>
      <c r="E332" s="246" t="s">
        <v>451</v>
      </c>
      <c r="F332" s="247" t="s">
        <v>452</v>
      </c>
      <c r="G332" s="248" t="s">
        <v>184</v>
      </c>
      <c r="H332" s="249">
        <v>65.829</v>
      </c>
      <c r="I332" s="250"/>
      <c r="J332" s="251">
        <f>ROUND(I332*H332,2)</f>
        <v>0</v>
      </c>
      <c r="K332" s="247" t="s">
        <v>1</v>
      </c>
      <c r="L332" s="44"/>
      <c r="M332" s="252" t="s">
        <v>1</v>
      </c>
      <c r="N332" s="253" t="s">
        <v>42</v>
      </c>
      <c r="O332" s="94"/>
      <c r="P332" s="254">
        <f>O332*H332</f>
        <v>0</v>
      </c>
      <c r="Q332" s="254">
        <v>0</v>
      </c>
      <c r="R332" s="254">
        <f>Q332*H332</f>
        <v>0</v>
      </c>
      <c r="S332" s="254">
        <v>0</v>
      </c>
      <c r="T332" s="255">
        <f>S332*H332</f>
        <v>0</v>
      </c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R332" s="256" t="s">
        <v>209</v>
      </c>
      <c r="AT332" s="256" t="s">
        <v>172</v>
      </c>
      <c r="AU332" s="256" t="s">
        <v>87</v>
      </c>
      <c r="AY332" s="18" t="s">
        <v>169</v>
      </c>
      <c r="BE332" s="146">
        <f>IF(N332="základní",J332,0)</f>
        <v>0</v>
      </c>
      <c r="BF332" s="146">
        <f>IF(N332="snížená",J332,0)</f>
        <v>0</v>
      </c>
      <c r="BG332" s="146">
        <f>IF(N332="zákl. přenesená",J332,0)</f>
        <v>0</v>
      </c>
      <c r="BH332" s="146">
        <f>IF(N332="sníž. přenesená",J332,0)</f>
        <v>0</v>
      </c>
      <c r="BI332" s="146">
        <f>IF(N332="nulová",J332,0)</f>
        <v>0</v>
      </c>
      <c r="BJ332" s="18" t="s">
        <v>85</v>
      </c>
      <c r="BK332" s="146">
        <f>ROUND(I332*H332,2)</f>
        <v>0</v>
      </c>
      <c r="BL332" s="18" t="s">
        <v>209</v>
      </c>
      <c r="BM332" s="256" t="s">
        <v>453</v>
      </c>
    </row>
    <row r="333" spans="1:65" s="2" customFormat="1" ht="24.15" customHeight="1">
      <c r="A333" s="41"/>
      <c r="B333" s="42"/>
      <c r="C333" s="245" t="s">
        <v>454</v>
      </c>
      <c r="D333" s="245" t="s">
        <v>172</v>
      </c>
      <c r="E333" s="246" t="s">
        <v>455</v>
      </c>
      <c r="F333" s="247" t="s">
        <v>456</v>
      </c>
      <c r="G333" s="248" t="s">
        <v>184</v>
      </c>
      <c r="H333" s="249">
        <v>65.829</v>
      </c>
      <c r="I333" s="250"/>
      <c r="J333" s="251">
        <f>ROUND(I333*H333,2)</f>
        <v>0</v>
      </c>
      <c r="K333" s="247" t="s">
        <v>176</v>
      </c>
      <c r="L333" s="44"/>
      <c r="M333" s="252" t="s">
        <v>1</v>
      </c>
      <c r="N333" s="253" t="s">
        <v>42</v>
      </c>
      <c r="O333" s="94"/>
      <c r="P333" s="254">
        <f>O333*H333</f>
        <v>0</v>
      </c>
      <c r="Q333" s="254">
        <v>0</v>
      </c>
      <c r="R333" s="254">
        <f>Q333*H333</f>
        <v>0</v>
      </c>
      <c r="S333" s="254">
        <v>0</v>
      </c>
      <c r="T333" s="255">
        <f>S333*H333</f>
        <v>0</v>
      </c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R333" s="256" t="s">
        <v>209</v>
      </c>
      <c r="AT333" s="256" t="s">
        <v>172</v>
      </c>
      <c r="AU333" s="256" t="s">
        <v>87</v>
      </c>
      <c r="AY333" s="18" t="s">
        <v>169</v>
      </c>
      <c r="BE333" s="146">
        <f>IF(N333="základní",J333,0)</f>
        <v>0</v>
      </c>
      <c r="BF333" s="146">
        <f>IF(N333="snížená",J333,0)</f>
        <v>0</v>
      </c>
      <c r="BG333" s="146">
        <f>IF(N333="zákl. přenesená",J333,0)</f>
        <v>0</v>
      </c>
      <c r="BH333" s="146">
        <f>IF(N333="sníž. přenesená",J333,0)</f>
        <v>0</v>
      </c>
      <c r="BI333" s="146">
        <f>IF(N333="nulová",J333,0)</f>
        <v>0</v>
      </c>
      <c r="BJ333" s="18" t="s">
        <v>85</v>
      </c>
      <c r="BK333" s="146">
        <f>ROUND(I333*H333,2)</f>
        <v>0</v>
      </c>
      <c r="BL333" s="18" t="s">
        <v>209</v>
      </c>
      <c r="BM333" s="256" t="s">
        <v>457</v>
      </c>
    </row>
    <row r="334" spans="1:65" s="2" customFormat="1" ht="21.75" customHeight="1">
      <c r="A334" s="41"/>
      <c r="B334" s="42"/>
      <c r="C334" s="301" t="s">
        <v>347</v>
      </c>
      <c r="D334" s="301" t="s">
        <v>458</v>
      </c>
      <c r="E334" s="302" t="s">
        <v>459</v>
      </c>
      <c r="F334" s="303" t="s">
        <v>460</v>
      </c>
      <c r="G334" s="304" t="s">
        <v>461</v>
      </c>
      <c r="H334" s="305">
        <v>7.768</v>
      </c>
      <c r="I334" s="306"/>
      <c r="J334" s="307">
        <f>ROUND(I334*H334,2)</f>
        <v>0</v>
      </c>
      <c r="K334" s="303" t="s">
        <v>176</v>
      </c>
      <c r="L334" s="308"/>
      <c r="M334" s="309" t="s">
        <v>1</v>
      </c>
      <c r="N334" s="310" t="s">
        <v>42</v>
      </c>
      <c r="O334" s="94"/>
      <c r="P334" s="254">
        <f>O334*H334</f>
        <v>0</v>
      </c>
      <c r="Q334" s="254">
        <v>0</v>
      </c>
      <c r="R334" s="254">
        <f>Q334*H334</f>
        <v>0</v>
      </c>
      <c r="S334" s="254">
        <v>0</v>
      </c>
      <c r="T334" s="255">
        <f>S334*H334</f>
        <v>0</v>
      </c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R334" s="256" t="s">
        <v>248</v>
      </c>
      <c r="AT334" s="256" t="s">
        <v>458</v>
      </c>
      <c r="AU334" s="256" t="s">
        <v>87</v>
      </c>
      <c r="AY334" s="18" t="s">
        <v>169</v>
      </c>
      <c r="BE334" s="146">
        <f>IF(N334="základní",J334,0)</f>
        <v>0</v>
      </c>
      <c r="BF334" s="146">
        <f>IF(N334="snížená",J334,0)</f>
        <v>0</v>
      </c>
      <c r="BG334" s="146">
        <f>IF(N334="zákl. přenesená",J334,0)</f>
        <v>0</v>
      </c>
      <c r="BH334" s="146">
        <f>IF(N334="sníž. přenesená",J334,0)</f>
        <v>0</v>
      </c>
      <c r="BI334" s="146">
        <f>IF(N334="nulová",J334,0)</f>
        <v>0</v>
      </c>
      <c r="BJ334" s="18" t="s">
        <v>85</v>
      </c>
      <c r="BK334" s="146">
        <f>ROUND(I334*H334,2)</f>
        <v>0</v>
      </c>
      <c r="BL334" s="18" t="s">
        <v>209</v>
      </c>
      <c r="BM334" s="256" t="s">
        <v>462</v>
      </c>
    </row>
    <row r="335" spans="1:51" s="14" customFormat="1" ht="12">
      <c r="A335" s="14"/>
      <c r="B335" s="268"/>
      <c r="C335" s="269"/>
      <c r="D335" s="259" t="s">
        <v>178</v>
      </c>
      <c r="E335" s="270" t="s">
        <v>1</v>
      </c>
      <c r="F335" s="271" t="s">
        <v>463</v>
      </c>
      <c r="G335" s="269"/>
      <c r="H335" s="272">
        <v>7.768</v>
      </c>
      <c r="I335" s="273"/>
      <c r="J335" s="269"/>
      <c r="K335" s="269"/>
      <c r="L335" s="274"/>
      <c r="M335" s="275"/>
      <c r="N335" s="276"/>
      <c r="O335" s="276"/>
      <c r="P335" s="276"/>
      <c r="Q335" s="276"/>
      <c r="R335" s="276"/>
      <c r="S335" s="276"/>
      <c r="T335" s="277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78" t="s">
        <v>178</v>
      </c>
      <c r="AU335" s="278" t="s">
        <v>87</v>
      </c>
      <c r="AV335" s="14" t="s">
        <v>87</v>
      </c>
      <c r="AW335" s="14" t="s">
        <v>32</v>
      </c>
      <c r="AX335" s="14" t="s">
        <v>77</v>
      </c>
      <c r="AY335" s="278" t="s">
        <v>169</v>
      </c>
    </row>
    <row r="336" spans="1:51" s="15" customFormat="1" ht="12">
      <c r="A336" s="15"/>
      <c r="B336" s="279"/>
      <c r="C336" s="280"/>
      <c r="D336" s="259" t="s">
        <v>178</v>
      </c>
      <c r="E336" s="281" t="s">
        <v>1</v>
      </c>
      <c r="F336" s="282" t="s">
        <v>181</v>
      </c>
      <c r="G336" s="280"/>
      <c r="H336" s="283">
        <v>7.768</v>
      </c>
      <c r="I336" s="284"/>
      <c r="J336" s="280"/>
      <c r="K336" s="280"/>
      <c r="L336" s="285"/>
      <c r="M336" s="286"/>
      <c r="N336" s="287"/>
      <c r="O336" s="287"/>
      <c r="P336" s="287"/>
      <c r="Q336" s="287"/>
      <c r="R336" s="287"/>
      <c r="S336" s="287"/>
      <c r="T336" s="288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89" t="s">
        <v>178</v>
      </c>
      <c r="AU336" s="289" t="s">
        <v>87</v>
      </c>
      <c r="AV336" s="15" t="s">
        <v>177</v>
      </c>
      <c r="AW336" s="15" t="s">
        <v>32</v>
      </c>
      <c r="AX336" s="15" t="s">
        <v>85</v>
      </c>
      <c r="AY336" s="289" t="s">
        <v>169</v>
      </c>
    </row>
    <row r="337" spans="1:65" s="2" customFormat="1" ht="78" customHeight="1">
      <c r="A337" s="41"/>
      <c r="B337" s="42"/>
      <c r="C337" s="245" t="s">
        <v>464</v>
      </c>
      <c r="D337" s="245" t="s">
        <v>172</v>
      </c>
      <c r="E337" s="246" t="s">
        <v>465</v>
      </c>
      <c r="F337" s="247" t="s">
        <v>466</v>
      </c>
      <c r="G337" s="248" t="s">
        <v>184</v>
      </c>
      <c r="H337" s="249">
        <v>117.994</v>
      </c>
      <c r="I337" s="250"/>
      <c r="J337" s="251">
        <f>ROUND(I337*H337,2)</f>
        <v>0</v>
      </c>
      <c r="K337" s="247" t="s">
        <v>1</v>
      </c>
      <c r="L337" s="44"/>
      <c r="M337" s="252" t="s">
        <v>1</v>
      </c>
      <c r="N337" s="253" t="s">
        <v>42</v>
      </c>
      <c r="O337" s="94"/>
      <c r="P337" s="254">
        <f>O337*H337</f>
        <v>0</v>
      </c>
      <c r="Q337" s="254">
        <v>0</v>
      </c>
      <c r="R337" s="254">
        <f>Q337*H337</f>
        <v>0</v>
      </c>
      <c r="S337" s="254">
        <v>0</v>
      </c>
      <c r="T337" s="255">
        <f>S337*H337</f>
        <v>0</v>
      </c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R337" s="256" t="s">
        <v>209</v>
      </c>
      <c r="AT337" s="256" t="s">
        <v>172</v>
      </c>
      <c r="AU337" s="256" t="s">
        <v>87</v>
      </c>
      <c r="AY337" s="18" t="s">
        <v>169</v>
      </c>
      <c r="BE337" s="146">
        <f>IF(N337="základní",J337,0)</f>
        <v>0</v>
      </c>
      <c r="BF337" s="146">
        <f>IF(N337="snížená",J337,0)</f>
        <v>0</v>
      </c>
      <c r="BG337" s="146">
        <f>IF(N337="zákl. přenesená",J337,0)</f>
        <v>0</v>
      </c>
      <c r="BH337" s="146">
        <f>IF(N337="sníž. přenesená",J337,0)</f>
        <v>0</v>
      </c>
      <c r="BI337" s="146">
        <f>IF(N337="nulová",J337,0)</f>
        <v>0</v>
      </c>
      <c r="BJ337" s="18" t="s">
        <v>85</v>
      </c>
      <c r="BK337" s="146">
        <f>ROUND(I337*H337,2)</f>
        <v>0</v>
      </c>
      <c r="BL337" s="18" t="s">
        <v>209</v>
      </c>
      <c r="BM337" s="256" t="s">
        <v>467</v>
      </c>
    </row>
    <row r="338" spans="1:65" s="2" customFormat="1" ht="49.05" customHeight="1">
      <c r="A338" s="41"/>
      <c r="B338" s="42"/>
      <c r="C338" s="245" t="s">
        <v>353</v>
      </c>
      <c r="D338" s="245" t="s">
        <v>172</v>
      </c>
      <c r="E338" s="246" t="s">
        <v>468</v>
      </c>
      <c r="F338" s="247" t="s">
        <v>469</v>
      </c>
      <c r="G338" s="248" t="s">
        <v>286</v>
      </c>
      <c r="H338" s="249">
        <v>0.606</v>
      </c>
      <c r="I338" s="250"/>
      <c r="J338" s="251">
        <f>ROUND(I338*H338,2)</f>
        <v>0</v>
      </c>
      <c r="K338" s="247" t="s">
        <v>176</v>
      </c>
      <c r="L338" s="44"/>
      <c r="M338" s="252" t="s">
        <v>1</v>
      </c>
      <c r="N338" s="253" t="s">
        <v>42</v>
      </c>
      <c r="O338" s="94"/>
      <c r="P338" s="254">
        <f>O338*H338</f>
        <v>0</v>
      </c>
      <c r="Q338" s="254">
        <v>0</v>
      </c>
      <c r="R338" s="254">
        <f>Q338*H338</f>
        <v>0</v>
      </c>
      <c r="S338" s="254">
        <v>0</v>
      </c>
      <c r="T338" s="255">
        <f>S338*H338</f>
        <v>0</v>
      </c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R338" s="256" t="s">
        <v>209</v>
      </c>
      <c r="AT338" s="256" t="s">
        <v>172</v>
      </c>
      <c r="AU338" s="256" t="s">
        <v>87</v>
      </c>
      <c r="AY338" s="18" t="s">
        <v>169</v>
      </c>
      <c r="BE338" s="146">
        <f>IF(N338="základní",J338,0)</f>
        <v>0</v>
      </c>
      <c r="BF338" s="146">
        <f>IF(N338="snížená",J338,0)</f>
        <v>0</v>
      </c>
      <c r="BG338" s="146">
        <f>IF(N338="zákl. přenesená",J338,0)</f>
        <v>0</v>
      </c>
      <c r="BH338" s="146">
        <f>IF(N338="sníž. přenesená",J338,0)</f>
        <v>0</v>
      </c>
      <c r="BI338" s="146">
        <f>IF(N338="nulová",J338,0)</f>
        <v>0</v>
      </c>
      <c r="BJ338" s="18" t="s">
        <v>85</v>
      </c>
      <c r="BK338" s="146">
        <f>ROUND(I338*H338,2)</f>
        <v>0</v>
      </c>
      <c r="BL338" s="18" t="s">
        <v>209</v>
      </c>
      <c r="BM338" s="256" t="s">
        <v>470</v>
      </c>
    </row>
    <row r="339" spans="1:65" s="2" customFormat="1" ht="55.5" customHeight="1">
      <c r="A339" s="41"/>
      <c r="B339" s="42"/>
      <c r="C339" s="245" t="s">
        <v>471</v>
      </c>
      <c r="D339" s="245" t="s">
        <v>172</v>
      </c>
      <c r="E339" s="246" t="s">
        <v>472</v>
      </c>
      <c r="F339" s="247" t="s">
        <v>473</v>
      </c>
      <c r="G339" s="248" t="s">
        <v>286</v>
      </c>
      <c r="H339" s="249">
        <v>0.606</v>
      </c>
      <c r="I339" s="250"/>
      <c r="J339" s="251">
        <f>ROUND(I339*H339,2)</f>
        <v>0</v>
      </c>
      <c r="K339" s="247" t="s">
        <v>176</v>
      </c>
      <c r="L339" s="44"/>
      <c r="M339" s="252" t="s">
        <v>1</v>
      </c>
      <c r="N339" s="253" t="s">
        <v>42</v>
      </c>
      <c r="O339" s="94"/>
      <c r="P339" s="254">
        <f>O339*H339</f>
        <v>0</v>
      </c>
      <c r="Q339" s="254">
        <v>0</v>
      </c>
      <c r="R339" s="254">
        <f>Q339*H339</f>
        <v>0</v>
      </c>
      <c r="S339" s="254">
        <v>0</v>
      </c>
      <c r="T339" s="255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56" t="s">
        <v>209</v>
      </c>
      <c r="AT339" s="256" t="s">
        <v>172</v>
      </c>
      <c r="AU339" s="256" t="s">
        <v>87</v>
      </c>
      <c r="AY339" s="18" t="s">
        <v>169</v>
      </c>
      <c r="BE339" s="146">
        <f>IF(N339="základní",J339,0)</f>
        <v>0</v>
      </c>
      <c r="BF339" s="146">
        <f>IF(N339="snížená",J339,0)</f>
        <v>0</v>
      </c>
      <c r="BG339" s="146">
        <f>IF(N339="zákl. přenesená",J339,0)</f>
        <v>0</v>
      </c>
      <c r="BH339" s="146">
        <f>IF(N339="sníž. přenesená",J339,0)</f>
        <v>0</v>
      </c>
      <c r="BI339" s="146">
        <f>IF(N339="nulová",J339,0)</f>
        <v>0</v>
      </c>
      <c r="BJ339" s="18" t="s">
        <v>85</v>
      </c>
      <c r="BK339" s="146">
        <f>ROUND(I339*H339,2)</f>
        <v>0</v>
      </c>
      <c r="BL339" s="18" t="s">
        <v>209</v>
      </c>
      <c r="BM339" s="256" t="s">
        <v>474</v>
      </c>
    </row>
    <row r="340" spans="1:63" s="12" customFormat="1" ht="22.8" customHeight="1">
      <c r="A340" s="12"/>
      <c r="B340" s="229"/>
      <c r="C340" s="230"/>
      <c r="D340" s="231" t="s">
        <v>76</v>
      </c>
      <c r="E340" s="243" t="s">
        <v>475</v>
      </c>
      <c r="F340" s="243" t="s">
        <v>476</v>
      </c>
      <c r="G340" s="230"/>
      <c r="H340" s="230"/>
      <c r="I340" s="233"/>
      <c r="J340" s="244">
        <f>BK340</f>
        <v>0</v>
      </c>
      <c r="K340" s="230"/>
      <c r="L340" s="235"/>
      <c r="M340" s="236"/>
      <c r="N340" s="237"/>
      <c r="O340" s="237"/>
      <c r="P340" s="238">
        <f>SUM(P341:P361)</f>
        <v>0</v>
      </c>
      <c r="Q340" s="237"/>
      <c r="R340" s="238">
        <f>SUM(R341:R361)</f>
        <v>0</v>
      </c>
      <c r="S340" s="237"/>
      <c r="T340" s="239">
        <f>SUM(T341:T361)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40" t="s">
        <v>87</v>
      </c>
      <c r="AT340" s="241" t="s">
        <v>76</v>
      </c>
      <c r="AU340" s="241" t="s">
        <v>85</v>
      </c>
      <c r="AY340" s="240" t="s">
        <v>169</v>
      </c>
      <c r="BK340" s="242">
        <f>SUM(BK341:BK361)</f>
        <v>0</v>
      </c>
    </row>
    <row r="341" spans="1:65" s="2" customFormat="1" ht="49.05" customHeight="1">
      <c r="A341" s="41"/>
      <c r="B341" s="42"/>
      <c r="C341" s="245" t="s">
        <v>357</v>
      </c>
      <c r="D341" s="245" t="s">
        <v>172</v>
      </c>
      <c r="E341" s="246" t="s">
        <v>477</v>
      </c>
      <c r="F341" s="247" t="s">
        <v>478</v>
      </c>
      <c r="G341" s="248" t="s">
        <v>184</v>
      </c>
      <c r="H341" s="249">
        <v>9.372</v>
      </c>
      <c r="I341" s="250"/>
      <c r="J341" s="251">
        <f>ROUND(I341*H341,2)</f>
        <v>0</v>
      </c>
      <c r="K341" s="247" t="s">
        <v>1</v>
      </c>
      <c r="L341" s="44"/>
      <c r="M341" s="252" t="s">
        <v>1</v>
      </c>
      <c r="N341" s="253" t="s">
        <v>42</v>
      </c>
      <c r="O341" s="94"/>
      <c r="P341" s="254">
        <f>O341*H341</f>
        <v>0</v>
      </c>
      <c r="Q341" s="254">
        <v>0</v>
      </c>
      <c r="R341" s="254">
        <f>Q341*H341</f>
        <v>0</v>
      </c>
      <c r="S341" s="254">
        <v>0</v>
      </c>
      <c r="T341" s="255">
        <f>S341*H341</f>
        <v>0</v>
      </c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R341" s="256" t="s">
        <v>209</v>
      </c>
      <c r="AT341" s="256" t="s">
        <v>172</v>
      </c>
      <c r="AU341" s="256" t="s">
        <v>87</v>
      </c>
      <c r="AY341" s="18" t="s">
        <v>169</v>
      </c>
      <c r="BE341" s="146">
        <f>IF(N341="základní",J341,0)</f>
        <v>0</v>
      </c>
      <c r="BF341" s="146">
        <f>IF(N341="snížená",J341,0)</f>
        <v>0</v>
      </c>
      <c r="BG341" s="146">
        <f>IF(N341="zákl. přenesená",J341,0)</f>
        <v>0</v>
      </c>
      <c r="BH341" s="146">
        <f>IF(N341="sníž. přenesená",J341,0)</f>
        <v>0</v>
      </c>
      <c r="BI341" s="146">
        <f>IF(N341="nulová",J341,0)</f>
        <v>0</v>
      </c>
      <c r="BJ341" s="18" t="s">
        <v>85</v>
      </c>
      <c r="BK341" s="146">
        <f>ROUND(I341*H341,2)</f>
        <v>0</v>
      </c>
      <c r="BL341" s="18" t="s">
        <v>209</v>
      </c>
      <c r="BM341" s="256" t="s">
        <v>479</v>
      </c>
    </row>
    <row r="342" spans="1:51" s="14" customFormat="1" ht="12">
      <c r="A342" s="14"/>
      <c r="B342" s="268"/>
      <c r="C342" s="269"/>
      <c r="D342" s="259" t="s">
        <v>178</v>
      </c>
      <c r="E342" s="270" t="s">
        <v>1</v>
      </c>
      <c r="F342" s="271" t="s">
        <v>480</v>
      </c>
      <c r="G342" s="269"/>
      <c r="H342" s="272">
        <v>9.372</v>
      </c>
      <c r="I342" s="273"/>
      <c r="J342" s="269"/>
      <c r="K342" s="269"/>
      <c r="L342" s="274"/>
      <c r="M342" s="275"/>
      <c r="N342" s="276"/>
      <c r="O342" s="276"/>
      <c r="P342" s="276"/>
      <c r="Q342" s="276"/>
      <c r="R342" s="276"/>
      <c r="S342" s="276"/>
      <c r="T342" s="277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8" t="s">
        <v>178</v>
      </c>
      <c r="AU342" s="278" t="s">
        <v>87</v>
      </c>
      <c r="AV342" s="14" t="s">
        <v>87</v>
      </c>
      <c r="AW342" s="14" t="s">
        <v>32</v>
      </c>
      <c r="AX342" s="14" t="s">
        <v>77</v>
      </c>
      <c r="AY342" s="278" t="s">
        <v>169</v>
      </c>
    </row>
    <row r="343" spans="1:51" s="15" customFormat="1" ht="12">
      <c r="A343" s="15"/>
      <c r="B343" s="279"/>
      <c r="C343" s="280"/>
      <c r="D343" s="259" t="s">
        <v>178</v>
      </c>
      <c r="E343" s="281" t="s">
        <v>1</v>
      </c>
      <c r="F343" s="282" t="s">
        <v>181</v>
      </c>
      <c r="G343" s="280"/>
      <c r="H343" s="283">
        <v>9.372</v>
      </c>
      <c r="I343" s="284"/>
      <c r="J343" s="280"/>
      <c r="K343" s="280"/>
      <c r="L343" s="285"/>
      <c r="M343" s="286"/>
      <c r="N343" s="287"/>
      <c r="O343" s="287"/>
      <c r="P343" s="287"/>
      <c r="Q343" s="287"/>
      <c r="R343" s="287"/>
      <c r="S343" s="287"/>
      <c r="T343" s="288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89" t="s">
        <v>178</v>
      </c>
      <c r="AU343" s="289" t="s">
        <v>87</v>
      </c>
      <c r="AV343" s="15" t="s">
        <v>177</v>
      </c>
      <c r="AW343" s="15" t="s">
        <v>32</v>
      </c>
      <c r="AX343" s="15" t="s">
        <v>85</v>
      </c>
      <c r="AY343" s="289" t="s">
        <v>169</v>
      </c>
    </row>
    <row r="344" spans="1:65" s="2" customFormat="1" ht="55.5" customHeight="1">
      <c r="A344" s="41"/>
      <c r="B344" s="42"/>
      <c r="C344" s="245" t="s">
        <v>481</v>
      </c>
      <c r="D344" s="245" t="s">
        <v>172</v>
      </c>
      <c r="E344" s="246" t="s">
        <v>482</v>
      </c>
      <c r="F344" s="247" t="s">
        <v>483</v>
      </c>
      <c r="G344" s="248" t="s">
        <v>195</v>
      </c>
      <c r="H344" s="249">
        <v>17.51</v>
      </c>
      <c r="I344" s="250"/>
      <c r="J344" s="251">
        <f>ROUND(I344*H344,2)</f>
        <v>0</v>
      </c>
      <c r="K344" s="247" t="s">
        <v>1</v>
      </c>
      <c r="L344" s="44"/>
      <c r="M344" s="252" t="s">
        <v>1</v>
      </c>
      <c r="N344" s="253" t="s">
        <v>42</v>
      </c>
      <c r="O344" s="94"/>
      <c r="P344" s="254">
        <f>O344*H344</f>
        <v>0</v>
      </c>
      <c r="Q344" s="254">
        <v>0</v>
      </c>
      <c r="R344" s="254">
        <f>Q344*H344</f>
        <v>0</v>
      </c>
      <c r="S344" s="254">
        <v>0</v>
      </c>
      <c r="T344" s="255">
        <f>S344*H344</f>
        <v>0</v>
      </c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R344" s="256" t="s">
        <v>209</v>
      </c>
      <c r="AT344" s="256" t="s">
        <v>172</v>
      </c>
      <c r="AU344" s="256" t="s">
        <v>87</v>
      </c>
      <c r="AY344" s="18" t="s">
        <v>169</v>
      </c>
      <c r="BE344" s="146">
        <f>IF(N344="základní",J344,0)</f>
        <v>0</v>
      </c>
      <c r="BF344" s="146">
        <f>IF(N344="snížená",J344,0)</f>
        <v>0</v>
      </c>
      <c r="BG344" s="146">
        <f>IF(N344="zákl. přenesená",J344,0)</f>
        <v>0</v>
      </c>
      <c r="BH344" s="146">
        <f>IF(N344="sníž. přenesená",J344,0)</f>
        <v>0</v>
      </c>
      <c r="BI344" s="146">
        <f>IF(N344="nulová",J344,0)</f>
        <v>0</v>
      </c>
      <c r="BJ344" s="18" t="s">
        <v>85</v>
      </c>
      <c r="BK344" s="146">
        <f>ROUND(I344*H344,2)</f>
        <v>0</v>
      </c>
      <c r="BL344" s="18" t="s">
        <v>209</v>
      </c>
      <c r="BM344" s="256" t="s">
        <v>484</v>
      </c>
    </row>
    <row r="345" spans="1:51" s="13" customFormat="1" ht="12">
      <c r="A345" s="13"/>
      <c r="B345" s="257"/>
      <c r="C345" s="258"/>
      <c r="D345" s="259" t="s">
        <v>178</v>
      </c>
      <c r="E345" s="260" t="s">
        <v>1</v>
      </c>
      <c r="F345" s="261" t="s">
        <v>227</v>
      </c>
      <c r="G345" s="258"/>
      <c r="H345" s="260" t="s">
        <v>1</v>
      </c>
      <c r="I345" s="262"/>
      <c r="J345" s="258"/>
      <c r="K345" s="258"/>
      <c r="L345" s="263"/>
      <c r="M345" s="264"/>
      <c r="N345" s="265"/>
      <c r="O345" s="265"/>
      <c r="P345" s="265"/>
      <c r="Q345" s="265"/>
      <c r="R345" s="265"/>
      <c r="S345" s="265"/>
      <c r="T345" s="26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7" t="s">
        <v>178</v>
      </c>
      <c r="AU345" s="267" t="s">
        <v>87</v>
      </c>
      <c r="AV345" s="13" t="s">
        <v>85</v>
      </c>
      <c r="AW345" s="13" t="s">
        <v>32</v>
      </c>
      <c r="AX345" s="13" t="s">
        <v>77</v>
      </c>
      <c r="AY345" s="267" t="s">
        <v>169</v>
      </c>
    </row>
    <row r="346" spans="1:51" s="14" customFormat="1" ht="12">
      <c r="A346" s="14"/>
      <c r="B346" s="268"/>
      <c r="C346" s="269"/>
      <c r="D346" s="259" t="s">
        <v>178</v>
      </c>
      <c r="E346" s="270" t="s">
        <v>1</v>
      </c>
      <c r="F346" s="271" t="s">
        <v>485</v>
      </c>
      <c r="G346" s="269"/>
      <c r="H346" s="272">
        <v>2.11</v>
      </c>
      <c r="I346" s="273"/>
      <c r="J346" s="269"/>
      <c r="K346" s="269"/>
      <c r="L346" s="274"/>
      <c r="M346" s="275"/>
      <c r="N346" s="276"/>
      <c r="O346" s="276"/>
      <c r="P346" s="276"/>
      <c r="Q346" s="276"/>
      <c r="R346" s="276"/>
      <c r="S346" s="276"/>
      <c r="T346" s="277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8" t="s">
        <v>178</v>
      </c>
      <c r="AU346" s="278" t="s">
        <v>87</v>
      </c>
      <c r="AV346" s="14" t="s">
        <v>87</v>
      </c>
      <c r="AW346" s="14" t="s">
        <v>32</v>
      </c>
      <c r="AX346" s="14" t="s">
        <v>77</v>
      </c>
      <c r="AY346" s="278" t="s">
        <v>169</v>
      </c>
    </row>
    <row r="347" spans="1:51" s="13" customFormat="1" ht="12">
      <c r="A347" s="13"/>
      <c r="B347" s="257"/>
      <c r="C347" s="258"/>
      <c r="D347" s="259" t="s">
        <v>178</v>
      </c>
      <c r="E347" s="260" t="s">
        <v>1</v>
      </c>
      <c r="F347" s="261" t="s">
        <v>191</v>
      </c>
      <c r="G347" s="258"/>
      <c r="H347" s="260" t="s">
        <v>1</v>
      </c>
      <c r="I347" s="262"/>
      <c r="J347" s="258"/>
      <c r="K347" s="258"/>
      <c r="L347" s="263"/>
      <c r="M347" s="264"/>
      <c r="N347" s="265"/>
      <c r="O347" s="265"/>
      <c r="P347" s="265"/>
      <c r="Q347" s="265"/>
      <c r="R347" s="265"/>
      <c r="S347" s="265"/>
      <c r="T347" s="26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7" t="s">
        <v>178</v>
      </c>
      <c r="AU347" s="267" t="s">
        <v>87</v>
      </c>
      <c r="AV347" s="13" t="s">
        <v>85</v>
      </c>
      <c r="AW347" s="13" t="s">
        <v>32</v>
      </c>
      <c r="AX347" s="13" t="s">
        <v>77</v>
      </c>
      <c r="AY347" s="267" t="s">
        <v>169</v>
      </c>
    </row>
    <row r="348" spans="1:51" s="14" customFormat="1" ht="12">
      <c r="A348" s="14"/>
      <c r="B348" s="268"/>
      <c r="C348" s="269"/>
      <c r="D348" s="259" t="s">
        <v>178</v>
      </c>
      <c r="E348" s="270" t="s">
        <v>1</v>
      </c>
      <c r="F348" s="271" t="s">
        <v>486</v>
      </c>
      <c r="G348" s="269"/>
      <c r="H348" s="272">
        <v>11.9</v>
      </c>
      <c r="I348" s="273"/>
      <c r="J348" s="269"/>
      <c r="K348" s="269"/>
      <c r="L348" s="274"/>
      <c r="M348" s="275"/>
      <c r="N348" s="276"/>
      <c r="O348" s="276"/>
      <c r="P348" s="276"/>
      <c r="Q348" s="276"/>
      <c r="R348" s="276"/>
      <c r="S348" s="276"/>
      <c r="T348" s="277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78" t="s">
        <v>178</v>
      </c>
      <c r="AU348" s="278" t="s">
        <v>87</v>
      </c>
      <c r="AV348" s="14" t="s">
        <v>87</v>
      </c>
      <c r="AW348" s="14" t="s">
        <v>32</v>
      </c>
      <c r="AX348" s="14" t="s">
        <v>77</v>
      </c>
      <c r="AY348" s="278" t="s">
        <v>169</v>
      </c>
    </row>
    <row r="349" spans="1:51" s="13" customFormat="1" ht="12">
      <c r="A349" s="13"/>
      <c r="B349" s="257"/>
      <c r="C349" s="258"/>
      <c r="D349" s="259" t="s">
        <v>178</v>
      </c>
      <c r="E349" s="260" t="s">
        <v>1</v>
      </c>
      <c r="F349" s="261" t="s">
        <v>487</v>
      </c>
      <c r="G349" s="258"/>
      <c r="H349" s="260" t="s">
        <v>1</v>
      </c>
      <c r="I349" s="262"/>
      <c r="J349" s="258"/>
      <c r="K349" s="258"/>
      <c r="L349" s="263"/>
      <c r="M349" s="264"/>
      <c r="N349" s="265"/>
      <c r="O349" s="265"/>
      <c r="P349" s="265"/>
      <c r="Q349" s="265"/>
      <c r="R349" s="265"/>
      <c r="S349" s="265"/>
      <c r="T349" s="26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7" t="s">
        <v>178</v>
      </c>
      <c r="AU349" s="267" t="s">
        <v>87</v>
      </c>
      <c r="AV349" s="13" t="s">
        <v>85</v>
      </c>
      <c r="AW349" s="13" t="s">
        <v>32</v>
      </c>
      <c r="AX349" s="13" t="s">
        <v>77</v>
      </c>
      <c r="AY349" s="267" t="s">
        <v>169</v>
      </c>
    </row>
    <row r="350" spans="1:51" s="14" customFormat="1" ht="12">
      <c r="A350" s="14"/>
      <c r="B350" s="268"/>
      <c r="C350" s="269"/>
      <c r="D350" s="259" t="s">
        <v>178</v>
      </c>
      <c r="E350" s="270" t="s">
        <v>1</v>
      </c>
      <c r="F350" s="271" t="s">
        <v>488</v>
      </c>
      <c r="G350" s="269"/>
      <c r="H350" s="272">
        <v>3.5</v>
      </c>
      <c r="I350" s="273"/>
      <c r="J350" s="269"/>
      <c r="K350" s="269"/>
      <c r="L350" s="274"/>
      <c r="M350" s="275"/>
      <c r="N350" s="276"/>
      <c r="O350" s="276"/>
      <c r="P350" s="276"/>
      <c r="Q350" s="276"/>
      <c r="R350" s="276"/>
      <c r="S350" s="276"/>
      <c r="T350" s="277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8" t="s">
        <v>178</v>
      </c>
      <c r="AU350" s="278" t="s">
        <v>87</v>
      </c>
      <c r="AV350" s="14" t="s">
        <v>87</v>
      </c>
      <c r="AW350" s="14" t="s">
        <v>32</v>
      </c>
      <c r="AX350" s="14" t="s">
        <v>77</v>
      </c>
      <c r="AY350" s="278" t="s">
        <v>169</v>
      </c>
    </row>
    <row r="351" spans="1:51" s="15" customFormat="1" ht="12">
      <c r="A351" s="15"/>
      <c r="B351" s="279"/>
      <c r="C351" s="280"/>
      <c r="D351" s="259" t="s">
        <v>178</v>
      </c>
      <c r="E351" s="281" t="s">
        <v>1</v>
      </c>
      <c r="F351" s="282" t="s">
        <v>181</v>
      </c>
      <c r="G351" s="280"/>
      <c r="H351" s="283">
        <v>17.509999999999998</v>
      </c>
      <c r="I351" s="284"/>
      <c r="J351" s="280"/>
      <c r="K351" s="280"/>
      <c r="L351" s="285"/>
      <c r="M351" s="286"/>
      <c r="N351" s="287"/>
      <c r="O351" s="287"/>
      <c r="P351" s="287"/>
      <c r="Q351" s="287"/>
      <c r="R351" s="287"/>
      <c r="S351" s="287"/>
      <c r="T351" s="288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89" t="s">
        <v>178</v>
      </c>
      <c r="AU351" s="289" t="s">
        <v>87</v>
      </c>
      <c r="AV351" s="15" t="s">
        <v>177</v>
      </c>
      <c r="AW351" s="15" t="s">
        <v>32</v>
      </c>
      <c r="AX351" s="15" t="s">
        <v>85</v>
      </c>
      <c r="AY351" s="289" t="s">
        <v>169</v>
      </c>
    </row>
    <row r="352" spans="1:65" s="2" customFormat="1" ht="55.5" customHeight="1">
      <c r="A352" s="41"/>
      <c r="B352" s="42"/>
      <c r="C352" s="245" t="s">
        <v>373</v>
      </c>
      <c r="D352" s="245" t="s">
        <v>172</v>
      </c>
      <c r="E352" s="246" t="s">
        <v>489</v>
      </c>
      <c r="F352" s="247" t="s">
        <v>490</v>
      </c>
      <c r="G352" s="248" t="s">
        <v>195</v>
      </c>
      <c r="H352" s="249">
        <v>10.28</v>
      </c>
      <c r="I352" s="250"/>
      <c r="J352" s="251">
        <f>ROUND(I352*H352,2)</f>
        <v>0</v>
      </c>
      <c r="K352" s="247" t="s">
        <v>1</v>
      </c>
      <c r="L352" s="44"/>
      <c r="M352" s="252" t="s">
        <v>1</v>
      </c>
      <c r="N352" s="253" t="s">
        <v>42</v>
      </c>
      <c r="O352" s="94"/>
      <c r="P352" s="254">
        <f>O352*H352</f>
        <v>0</v>
      </c>
      <c r="Q352" s="254">
        <v>0</v>
      </c>
      <c r="R352" s="254">
        <f>Q352*H352</f>
        <v>0</v>
      </c>
      <c r="S352" s="254">
        <v>0</v>
      </c>
      <c r="T352" s="255">
        <f>S352*H352</f>
        <v>0</v>
      </c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R352" s="256" t="s">
        <v>209</v>
      </c>
      <c r="AT352" s="256" t="s">
        <v>172</v>
      </c>
      <c r="AU352" s="256" t="s">
        <v>87</v>
      </c>
      <c r="AY352" s="18" t="s">
        <v>169</v>
      </c>
      <c r="BE352" s="146">
        <f>IF(N352="základní",J352,0)</f>
        <v>0</v>
      </c>
      <c r="BF352" s="146">
        <f>IF(N352="snížená",J352,0)</f>
        <v>0</v>
      </c>
      <c r="BG352" s="146">
        <f>IF(N352="zákl. přenesená",J352,0)</f>
        <v>0</v>
      </c>
      <c r="BH352" s="146">
        <f>IF(N352="sníž. přenesená",J352,0)</f>
        <v>0</v>
      </c>
      <c r="BI352" s="146">
        <f>IF(N352="nulová",J352,0)</f>
        <v>0</v>
      </c>
      <c r="BJ352" s="18" t="s">
        <v>85</v>
      </c>
      <c r="BK352" s="146">
        <f>ROUND(I352*H352,2)</f>
        <v>0</v>
      </c>
      <c r="BL352" s="18" t="s">
        <v>209</v>
      </c>
      <c r="BM352" s="256" t="s">
        <v>491</v>
      </c>
    </row>
    <row r="353" spans="1:51" s="13" customFormat="1" ht="12">
      <c r="A353" s="13"/>
      <c r="B353" s="257"/>
      <c r="C353" s="258"/>
      <c r="D353" s="259" t="s">
        <v>178</v>
      </c>
      <c r="E353" s="260" t="s">
        <v>1</v>
      </c>
      <c r="F353" s="261" t="s">
        <v>227</v>
      </c>
      <c r="G353" s="258"/>
      <c r="H353" s="260" t="s">
        <v>1</v>
      </c>
      <c r="I353" s="262"/>
      <c r="J353" s="258"/>
      <c r="K353" s="258"/>
      <c r="L353" s="263"/>
      <c r="M353" s="264"/>
      <c r="N353" s="265"/>
      <c r="O353" s="265"/>
      <c r="P353" s="265"/>
      <c r="Q353" s="265"/>
      <c r="R353" s="265"/>
      <c r="S353" s="265"/>
      <c r="T353" s="26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7" t="s">
        <v>178</v>
      </c>
      <c r="AU353" s="267" t="s">
        <v>87</v>
      </c>
      <c r="AV353" s="13" t="s">
        <v>85</v>
      </c>
      <c r="AW353" s="13" t="s">
        <v>32</v>
      </c>
      <c r="AX353" s="13" t="s">
        <v>77</v>
      </c>
      <c r="AY353" s="267" t="s">
        <v>169</v>
      </c>
    </row>
    <row r="354" spans="1:51" s="14" customFormat="1" ht="12">
      <c r="A354" s="14"/>
      <c r="B354" s="268"/>
      <c r="C354" s="269"/>
      <c r="D354" s="259" t="s">
        <v>178</v>
      </c>
      <c r="E354" s="270" t="s">
        <v>1</v>
      </c>
      <c r="F354" s="271" t="s">
        <v>492</v>
      </c>
      <c r="G354" s="269"/>
      <c r="H354" s="272">
        <v>4.37</v>
      </c>
      <c r="I354" s="273"/>
      <c r="J354" s="269"/>
      <c r="K354" s="269"/>
      <c r="L354" s="274"/>
      <c r="M354" s="275"/>
      <c r="N354" s="276"/>
      <c r="O354" s="276"/>
      <c r="P354" s="276"/>
      <c r="Q354" s="276"/>
      <c r="R354" s="276"/>
      <c r="S354" s="276"/>
      <c r="T354" s="277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78" t="s">
        <v>178</v>
      </c>
      <c r="AU354" s="278" t="s">
        <v>87</v>
      </c>
      <c r="AV354" s="14" t="s">
        <v>87</v>
      </c>
      <c r="AW354" s="14" t="s">
        <v>32</v>
      </c>
      <c r="AX354" s="14" t="s">
        <v>77</v>
      </c>
      <c r="AY354" s="278" t="s">
        <v>169</v>
      </c>
    </row>
    <row r="355" spans="1:51" s="13" customFormat="1" ht="12">
      <c r="A355" s="13"/>
      <c r="B355" s="257"/>
      <c r="C355" s="258"/>
      <c r="D355" s="259" t="s">
        <v>178</v>
      </c>
      <c r="E355" s="260" t="s">
        <v>1</v>
      </c>
      <c r="F355" s="261" t="s">
        <v>191</v>
      </c>
      <c r="G355" s="258"/>
      <c r="H355" s="260" t="s">
        <v>1</v>
      </c>
      <c r="I355" s="262"/>
      <c r="J355" s="258"/>
      <c r="K355" s="258"/>
      <c r="L355" s="263"/>
      <c r="M355" s="264"/>
      <c r="N355" s="265"/>
      <c r="O355" s="265"/>
      <c r="P355" s="265"/>
      <c r="Q355" s="265"/>
      <c r="R355" s="265"/>
      <c r="S355" s="265"/>
      <c r="T355" s="26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7" t="s">
        <v>178</v>
      </c>
      <c r="AU355" s="267" t="s">
        <v>87</v>
      </c>
      <c r="AV355" s="13" t="s">
        <v>85</v>
      </c>
      <c r="AW355" s="13" t="s">
        <v>32</v>
      </c>
      <c r="AX355" s="13" t="s">
        <v>77</v>
      </c>
      <c r="AY355" s="267" t="s">
        <v>169</v>
      </c>
    </row>
    <row r="356" spans="1:51" s="14" customFormat="1" ht="12">
      <c r="A356" s="14"/>
      <c r="B356" s="268"/>
      <c r="C356" s="269"/>
      <c r="D356" s="259" t="s">
        <v>178</v>
      </c>
      <c r="E356" s="270" t="s">
        <v>1</v>
      </c>
      <c r="F356" s="271" t="s">
        <v>493</v>
      </c>
      <c r="G356" s="269"/>
      <c r="H356" s="272">
        <v>3.91</v>
      </c>
      <c r="I356" s="273"/>
      <c r="J356" s="269"/>
      <c r="K356" s="269"/>
      <c r="L356" s="274"/>
      <c r="M356" s="275"/>
      <c r="N356" s="276"/>
      <c r="O356" s="276"/>
      <c r="P356" s="276"/>
      <c r="Q356" s="276"/>
      <c r="R356" s="276"/>
      <c r="S356" s="276"/>
      <c r="T356" s="277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78" t="s">
        <v>178</v>
      </c>
      <c r="AU356" s="278" t="s">
        <v>87</v>
      </c>
      <c r="AV356" s="14" t="s">
        <v>87</v>
      </c>
      <c r="AW356" s="14" t="s">
        <v>32</v>
      </c>
      <c r="AX356" s="14" t="s">
        <v>77</v>
      </c>
      <c r="AY356" s="278" t="s">
        <v>169</v>
      </c>
    </row>
    <row r="357" spans="1:51" s="13" customFormat="1" ht="12">
      <c r="A357" s="13"/>
      <c r="B357" s="257"/>
      <c r="C357" s="258"/>
      <c r="D357" s="259" t="s">
        <v>178</v>
      </c>
      <c r="E357" s="260" t="s">
        <v>1</v>
      </c>
      <c r="F357" s="261" t="s">
        <v>487</v>
      </c>
      <c r="G357" s="258"/>
      <c r="H357" s="260" t="s">
        <v>1</v>
      </c>
      <c r="I357" s="262"/>
      <c r="J357" s="258"/>
      <c r="K357" s="258"/>
      <c r="L357" s="263"/>
      <c r="M357" s="264"/>
      <c r="N357" s="265"/>
      <c r="O357" s="265"/>
      <c r="P357" s="265"/>
      <c r="Q357" s="265"/>
      <c r="R357" s="265"/>
      <c r="S357" s="265"/>
      <c r="T357" s="26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7" t="s">
        <v>178</v>
      </c>
      <c r="AU357" s="267" t="s">
        <v>87</v>
      </c>
      <c r="AV357" s="13" t="s">
        <v>85</v>
      </c>
      <c r="AW357" s="13" t="s">
        <v>32</v>
      </c>
      <c r="AX357" s="13" t="s">
        <v>77</v>
      </c>
      <c r="AY357" s="267" t="s">
        <v>169</v>
      </c>
    </row>
    <row r="358" spans="1:51" s="14" customFormat="1" ht="12">
      <c r="A358" s="14"/>
      <c r="B358" s="268"/>
      <c r="C358" s="269"/>
      <c r="D358" s="259" t="s">
        <v>178</v>
      </c>
      <c r="E358" s="270" t="s">
        <v>1</v>
      </c>
      <c r="F358" s="271" t="s">
        <v>494</v>
      </c>
      <c r="G358" s="269"/>
      <c r="H358" s="272">
        <v>2</v>
      </c>
      <c r="I358" s="273"/>
      <c r="J358" s="269"/>
      <c r="K358" s="269"/>
      <c r="L358" s="274"/>
      <c r="M358" s="275"/>
      <c r="N358" s="276"/>
      <c r="O358" s="276"/>
      <c r="P358" s="276"/>
      <c r="Q358" s="276"/>
      <c r="R358" s="276"/>
      <c r="S358" s="276"/>
      <c r="T358" s="277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78" t="s">
        <v>178</v>
      </c>
      <c r="AU358" s="278" t="s">
        <v>87</v>
      </c>
      <c r="AV358" s="14" t="s">
        <v>87</v>
      </c>
      <c r="AW358" s="14" t="s">
        <v>32</v>
      </c>
      <c r="AX358" s="14" t="s">
        <v>77</v>
      </c>
      <c r="AY358" s="278" t="s">
        <v>169</v>
      </c>
    </row>
    <row r="359" spans="1:51" s="15" customFormat="1" ht="12">
      <c r="A359" s="15"/>
      <c r="B359" s="279"/>
      <c r="C359" s="280"/>
      <c r="D359" s="259" t="s">
        <v>178</v>
      </c>
      <c r="E359" s="281" t="s">
        <v>1</v>
      </c>
      <c r="F359" s="282" t="s">
        <v>181</v>
      </c>
      <c r="G359" s="280"/>
      <c r="H359" s="283">
        <v>10.280000000000001</v>
      </c>
      <c r="I359" s="284"/>
      <c r="J359" s="280"/>
      <c r="K359" s="280"/>
      <c r="L359" s="285"/>
      <c r="M359" s="286"/>
      <c r="N359" s="287"/>
      <c r="O359" s="287"/>
      <c r="P359" s="287"/>
      <c r="Q359" s="287"/>
      <c r="R359" s="287"/>
      <c r="S359" s="287"/>
      <c r="T359" s="288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89" t="s">
        <v>178</v>
      </c>
      <c r="AU359" s="289" t="s">
        <v>87</v>
      </c>
      <c r="AV359" s="15" t="s">
        <v>177</v>
      </c>
      <c r="AW359" s="15" t="s">
        <v>32</v>
      </c>
      <c r="AX359" s="15" t="s">
        <v>85</v>
      </c>
      <c r="AY359" s="289" t="s">
        <v>169</v>
      </c>
    </row>
    <row r="360" spans="1:65" s="2" customFormat="1" ht="66.75" customHeight="1">
      <c r="A360" s="41"/>
      <c r="B360" s="42"/>
      <c r="C360" s="245" t="s">
        <v>383</v>
      </c>
      <c r="D360" s="245" t="s">
        <v>172</v>
      </c>
      <c r="E360" s="246" t="s">
        <v>495</v>
      </c>
      <c r="F360" s="247" t="s">
        <v>496</v>
      </c>
      <c r="G360" s="248" t="s">
        <v>286</v>
      </c>
      <c r="H360" s="249">
        <v>0.574</v>
      </c>
      <c r="I360" s="250"/>
      <c r="J360" s="251">
        <f>ROUND(I360*H360,2)</f>
        <v>0</v>
      </c>
      <c r="K360" s="247" t="s">
        <v>176</v>
      </c>
      <c r="L360" s="44"/>
      <c r="M360" s="252" t="s">
        <v>1</v>
      </c>
      <c r="N360" s="253" t="s">
        <v>42</v>
      </c>
      <c r="O360" s="94"/>
      <c r="P360" s="254">
        <f>O360*H360</f>
        <v>0</v>
      </c>
      <c r="Q360" s="254">
        <v>0</v>
      </c>
      <c r="R360" s="254">
        <f>Q360*H360</f>
        <v>0</v>
      </c>
      <c r="S360" s="254">
        <v>0</v>
      </c>
      <c r="T360" s="255">
        <f>S360*H360</f>
        <v>0</v>
      </c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R360" s="256" t="s">
        <v>209</v>
      </c>
      <c r="AT360" s="256" t="s">
        <v>172</v>
      </c>
      <c r="AU360" s="256" t="s">
        <v>87</v>
      </c>
      <c r="AY360" s="18" t="s">
        <v>169</v>
      </c>
      <c r="BE360" s="146">
        <f>IF(N360="základní",J360,0)</f>
        <v>0</v>
      </c>
      <c r="BF360" s="146">
        <f>IF(N360="snížená",J360,0)</f>
        <v>0</v>
      </c>
      <c r="BG360" s="146">
        <f>IF(N360="zákl. přenesená",J360,0)</f>
        <v>0</v>
      </c>
      <c r="BH360" s="146">
        <f>IF(N360="sníž. přenesená",J360,0)</f>
        <v>0</v>
      </c>
      <c r="BI360" s="146">
        <f>IF(N360="nulová",J360,0)</f>
        <v>0</v>
      </c>
      <c r="BJ360" s="18" t="s">
        <v>85</v>
      </c>
      <c r="BK360" s="146">
        <f>ROUND(I360*H360,2)</f>
        <v>0</v>
      </c>
      <c r="BL360" s="18" t="s">
        <v>209</v>
      </c>
      <c r="BM360" s="256" t="s">
        <v>497</v>
      </c>
    </row>
    <row r="361" spans="1:65" s="2" customFormat="1" ht="62.7" customHeight="1">
      <c r="A361" s="41"/>
      <c r="B361" s="42"/>
      <c r="C361" s="245" t="s">
        <v>498</v>
      </c>
      <c r="D361" s="245" t="s">
        <v>172</v>
      </c>
      <c r="E361" s="246" t="s">
        <v>499</v>
      </c>
      <c r="F361" s="247" t="s">
        <v>500</v>
      </c>
      <c r="G361" s="248" t="s">
        <v>286</v>
      </c>
      <c r="H361" s="249">
        <v>0.574</v>
      </c>
      <c r="I361" s="250"/>
      <c r="J361" s="251">
        <f>ROUND(I361*H361,2)</f>
        <v>0</v>
      </c>
      <c r="K361" s="247" t="s">
        <v>176</v>
      </c>
      <c r="L361" s="44"/>
      <c r="M361" s="252" t="s">
        <v>1</v>
      </c>
      <c r="N361" s="253" t="s">
        <v>42</v>
      </c>
      <c r="O361" s="94"/>
      <c r="P361" s="254">
        <f>O361*H361</f>
        <v>0</v>
      </c>
      <c r="Q361" s="254">
        <v>0</v>
      </c>
      <c r="R361" s="254">
        <f>Q361*H361</f>
        <v>0</v>
      </c>
      <c r="S361" s="254">
        <v>0</v>
      </c>
      <c r="T361" s="255">
        <f>S361*H361</f>
        <v>0</v>
      </c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R361" s="256" t="s">
        <v>209</v>
      </c>
      <c r="AT361" s="256" t="s">
        <v>172</v>
      </c>
      <c r="AU361" s="256" t="s">
        <v>87</v>
      </c>
      <c r="AY361" s="18" t="s">
        <v>169</v>
      </c>
      <c r="BE361" s="146">
        <f>IF(N361="základní",J361,0)</f>
        <v>0</v>
      </c>
      <c r="BF361" s="146">
        <f>IF(N361="snížená",J361,0)</f>
        <v>0</v>
      </c>
      <c r="BG361" s="146">
        <f>IF(N361="zákl. přenesená",J361,0)</f>
        <v>0</v>
      </c>
      <c r="BH361" s="146">
        <f>IF(N361="sníž. přenesená",J361,0)</f>
        <v>0</v>
      </c>
      <c r="BI361" s="146">
        <f>IF(N361="nulová",J361,0)</f>
        <v>0</v>
      </c>
      <c r="BJ361" s="18" t="s">
        <v>85</v>
      </c>
      <c r="BK361" s="146">
        <f>ROUND(I361*H361,2)</f>
        <v>0</v>
      </c>
      <c r="BL361" s="18" t="s">
        <v>209</v>
      </c>
      <c r="BM361" s="256" t="s">
        <v>501</v>
      </c>
    </row>
    <row r="362" spans="1:63" s="12" customFormat="1" ht="22.8" customHeight="1">
      <c r="A362" s="12"/>
      <c r="B362" s="229"/>
      <c r="C362" s="230"/>
      <c r="D362" s="231" t="s">
        <v>76</v>
      </c>
      <c r="E362" s="243" t="s">
        <v>502</v>
      </c>
      <c r="F362" s="243" t="s">
        <v>503</v>
      </c>
      <c r="G362" s="230"/>
      <c r="H362" s="230"/>
      <c r="I362" s="233"/>
      <c r="J362" s="244">
        <f>BK362</f>
        <v>0</v>
      </c>
      <c r="K362" s="230"/>
      <c r="L362" s="235"/>
      <c r="M362" s="236"/>
      <c r="N362" s="237"/>
      <c r="O362" s="237"/>
      <c r="P362" s="238">
        <f>P363</f>
        <v>0</v>
      </c>
      <c r="Q362" s="237"/>
      <c r="R362" s="238">
        <f>R363</f>
        <v>0</v>
      </c>
      <c r="S362" s="237"/>
      <c r="T362" s="239">
        <f>T363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40" t="s">
        <v>87</v>
      </c>
      <c r="AT362" s="241" t="s">
        <v>76</v>
      </c>
      <c r="AU362" s="241" t="s">
        <v>85</v>
      </c>
      <c r="AY362" s="240" t="s">
        <v>169</v>
      </c>
      <c r="BK362" s="242">
        <f>BK363</f>
        <v>0</v>
      </c>
    </row>
    <row r="363" spans="1:65" s="2" customFormat="1" ht="37.8" customHeight="1">
      <c r="A363" s="41"/>
      <c r="B363" s="42"/>
      <c r="C363" s="245" t="s">
        <v>390</v>
      </c>
      <c r="D363" s="245" t="s">
        <v>172</v>
      </c>
      <c r="E363" s="246" t="s">
        <v>504</v>
      </c>
      <c r="F363" s="247" t="s">
        <v>505</v>
      </c>
      <c r="G363" s="248" t="s">
        <v>175</v>
      </c>
      <c r="H363" s="249">
        <v>1</v>
      </c>
      <c r="I363" s="250"/>
      <c r="J363" s="251">
        <f>ROUND(I363*H363,2)</f>
        <v>0</v>
      </c>
      <c r="K363" s="247" t="s">
        <v>1</v>
      </c>
      <c r="L363" s="44"/>
      <c r="M363" s="252" t="s">
        <v>1</v>
      </c>
      <c r="N363" s="253" t="s">
        <v>42</v>
      </c>
      <c r="O363" s="94"/>
      <c r="P363" s="254">
        <f>O363*H363</f>
        <v>0</v>
      </c>
      <c r="Q363" s="254">
        <v>0</v>
      </c>
      <c r="R363" s="254">
        <f>Q363*H363</f>
        <v>0</v>
      </c>
      <c r="S363" s="254">
        <v>0</v>
      </c>
      <c r="T363" s="255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56" t="s">
        <v>209</v>
      </c>
      <c r="AT363" s="256" t="s">
        <v>172</v>
      </c>
      <c r="AU363" s="256" t="s">
        <v>87</v>
      </c>
      <c r="AY363" s="18" t="s">
        <v>169</v>
      </c>
      <c r="BE363" s="146">
        <f>IF(N363="základní",J363,0)</f>
        <v>0</v>
      </c>
      <c r="BF363" s="146">
        <f>IF(N363="snížená",J363,0)</f>
        <v>0</v>
      </c>
      <c r="BG363" s="146">
        <f>IF(N363="zákl. přenesená",J363,0)</f>
        <v>0</v>
      </c>
      <c r="BH363" s="146">
        <f>IF(N363="sníž. přenesená",J363,0)</f>
        <v>0</v>
      </c>
      <c r="BI363" s="146">
        <f>IF(N363="nulová",J363,0)</f>
        <v>0</v>
      </c>
      <c r="BJ363" s="18" t="s">
        <v>85</v>
      </c>
      <c r="BK363" s="146">
        <f>ROUND(I363*H363,2)</f>
        <v>0</v>
      </c>
      <c r="BL363" s="18" t="s">
        <v>209</v>
      </c>
      <c r="BM363" s="256" t="s">
        <v>506</v>
      </c>
    </row>
    <row r="364" spans="1:63" s="12" customFormat="1" ht="22.8" customHeight="1">
      <c r="A364" s="12"/>
      <c r="B364" s="229"/>
      <c r="C364" s="230"/>
      <c r="D364" s="231" t="s">
        <v>76</v>
      </c>
      <c r="E364" s="243" t="s">
        <v>507</v>
      </c>
      <c r="F364" s="243" t="s">
        <v>508</v>
      </c>
      <c r="G364" s="230"/>
      <c r="H364" s="230"/>
      <c r="I364" s="233"/>
      <c r="J364" s="244">
        <f>BK364</f>
        <v>0</v>
      </c>
      <c r="K364" s="230"/>
      <c r="L364" s="235"/>
      <c r="M364" s="236"/>
      <c r="N364" s="237"/>
      <c r="O364" s="237"/>
      <c r="P364" s="238">
        <f>SUM(P365:P373)</f>
        <v>0</v>
      </c>
      <c r="Q364" s="237"/>
      <c r="R364" s="238">
        <f>SUM(R365:R373)</f>
        <v>0</v>
      </c>
      <c r="S364" s="237"/>
      <c r="T364" s="239">
        <f>SUM(T365:T373)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40" t="s">
        <v>85</v>
      </c>
      <c r="AT364" s="241" t="s">
        <v>76</v>
      </c>
      <c r="AU364" s="241" t="s">
        <v>85</v>
      </c>
      <c r="AY364" s="240" t="s">
        <v>169</v>
      </c>
      <c r="BK364" s="242">
        <f>SUM(BK365:BK373)</f>
        <v>0</v>
      </c>
    </row>
    <row r="365" spans="1:65" s="2" customFormat="1" ht="62.7" customHeight="1">
      <c r="A365" s="41"/>
      <c r="B365" s="42"/>
      <c r="C365" s="245" t="s">
        <v>393</v>
      </c>
      <c r="D365" s="245" t="s">
        <v>172</v>
      </c>
      <c r="E365" s="246" t="s">
        <v>509</v>
      </c>
      <c r="F365" s="247" t="s">
        <v>510</v>
      </c>
      <c r="G365" s="248" t="s">
        <v>413</v>
      </c>
      <c r="H365" s="249">
        <v>22</v>
      </c>
      <c r="I365" s="250"/>
      <c r="J365" s="251">
        <f>ROUND(I365*H365,2)</f>
        <v>0</v>
      </c>
      <c r="K365" s="247" t="s">
        <v>1</v>
      </c>
      <c r="L365" s="44"/>
      <c r="M365" s="252" t="s">
        <v>1</v>
      </c>
      <c r="N365" s="253" t="s">
        <v>42</v>
      </c>
      <c r="O365" s="94"/>
      <c r="P365" s="254">
        <f>O365*H365</f>
        <v>0</v>
      </c>
      <c r="Q365" s="254">
        <v>0</v>
      </c>
      <c r="R365" s="254">
        <f>Q365*H365</f>
        <v>0</v>
      </c>
      <c r="S365" s="254">
        <v>0</v>
      </c>
      <c r="T365" s="255">
        <f>S365*H365</f>
        <v>0</v>
      </c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R365" s="256" t="s">
        <v>177</v>
      </c>
      <c r="AT365" s="256" t="s">
        <v>172</v>
      </c>
      <c r="AU365" s="256" t="s">
        <v>87</v>
      </c>
      <c r="AY365" s="18" t="s">
        <v>169</v>
      </c>
      <c r="BE365" s="146">
        <f>IF(N365="základní",J365,0)</f>
        <v>0</v>
      </c>
      <c r="BF365" s="146">
        <f>IF(N365="snížená",J365,0)</f>
        <v>0</v>
      </c>
      <c r="BG365" s="146">
        <f>IF(N365="zákl. přenesená",J365,0)</f>
        <v>0</v>
      </c>
      <c r="BH365" s="146">
        <f>IF(N365="sníž. přenesená",J365,0)</f>
        <v>0</v>
      </c>
      <c r="BI365" s="146">
        <f>IF(N365="nulová",J365,0)</f>
        <v>0</v>
      </c>
      <c r="BJ365" s="18" t="s">
        <v>85</v>
      </c>
      <c r="BK365" s="146">
        <f>ROUND(I365*H365,2)</f>
        <v>0</v>
      </c>
      <c r="BL365" s="18" t="s">
        <v>177</v>
      </c>
      <c r="BM365" s="256" t="s">
        <v>511</v>
      </c>
    </row>
    <row r="366" spans="1:51" s="13" customFormat="1" ht="12">
      <c r="A366" s="13"/>
      <c r="B366" s="257"/>
      <c r="C366" s="258"/>
      <c r="D366" s="259" t="s">
        <v>178</v>
      </c>
      <c r="E366" s="260" t="s">
        <v>1</v>
      </c>
      <c r="F366" s="261" t="s">
        <v>512</v>
      </c>
      <c r="G366" s="258"/>
      <c r="H366" s="260" t="s">
        <v>1</v>
      </c>
      <c r="I366" s="262"/>
      <c r="J366" s="258"/>
      <c r="K366" s="258"/>
      <c r="L366" s="263"/>
      <c r="M366" s="264"/>
      <c r="N366" s="265"/>
      <c r="O366" s="265"/>
      <c r="P366" s="265"/>
      <c r="Q366" s="265"/>
      <c r="R366" s="265"/>
      <c r="S366" s="265"/>
      <c r="T366" s="26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7" t="s">
        <v>178</v>
      </c>
      <c r="AU366" s="267" t="s">
        <v>87</v>
      </c>
      <c r="AV366" s="13" t="s">
        <v>85</v>
      </c>
      <c r="AW366" s="13" t="s">
        <v>32</v>
      </c>
      <c r="AX366" s="13" t="s">
        <v>77</v>
      </c>
      <c r="AY366" s="267" t="s">
        <v>169</v>
      </c>
    </row>
    <row r="367" spans="1:51" s="13" customFormat="1" ht="12">
      <c r="A367" s="13"/>
      <c r="B367" s="257"/>
      <c r="C367" s="258"/>
      <c r="D367" s="259" t="s">
        <v>178</v>
      </c>
      <c r="E367" s="260" t="s">
        <v>1</v>
      </c>
      <c r="F367" s="261" t="s">
        <v>227</v>
      </c>
      <c r="G367" s="258"/>
      <c r="H367" s="260" t="s">
        <v>1</v>
      </c>
      <c r="I367" s="262"/>
      <c r="J367" s="258"/>
      <c r="K367" s="258"/>
      <c r="L367" s="263"/>
      <c r="M367" s="264"/>
      <c r="N367" s="265"/>
      <c r="O367" s="265"/>
      <c r="P367" s="265"/>
      <c r="Q367" s="265"/>
      <c r="R367" s="265"/>
      <c r="S367" s="265"/>
      <c r="T367" s="26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7" t="s">
        <v>178</v>
      </c>
      <c r="AU367" s="267" t="s">
        <v>87</v>
      </c>
      <c r="AV367" s="13" t="s">
        <v>85</v>
      </c>
      <c r="AW367" s="13" t="s">
        <v>32</v>
      </c>
      <c r="AX367" s="13" t="s">
        <v>77</v>
      </c>
      <c r="AY367" s="267" t="s">
        <v>169</v>
      </c>
    </row>
    <row r="368" spans="1:51" s="14" customFormat="1" ht="12">
      <c r="A368" s="14"/>
      <c r="B368" s="268"/>
      <c r="C368" s="269"/>
      <c r="D368" s="259" t="s">
        <v>178</v>
      </c>
      <c r="E368" s="270" t="s">
        <v>1</v>
      </c>
      <c r="F368" s="271" t="s">
        <v>200</v>
      </c>
      <c r="G368" s="269"/>
      <c r="H368" s="272">
        <v>12</v>
      </c>
      <c r="I368" s="273"/>
      <c r="J368" s="269"/>
      <c r="K368" s="269"/>
      <c r="L368" s="274"/>
      <c r="M368" s="275"/>
      <c r="N368" s="276"/>
      <c r="O368" s="276"/>
      <c r="P368" s="276"/>
      <c r="Q368" s="276"/>
      <c r="R368" s="276"/>
      <c r="S368" s="276"/>
      <c r="T368" s="277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8" t="s">
        <v>178</v>
      </c>
      <c r="AU368" s="278" t="s">
        <v>87</v>
      </c>
      <c r="AV368" s="14" t="s">
        <v>87</v>
      </c>
      <c r="AW368" s="14" t="s">
        <v>32</v>
      </c>
      <c r="AX368" s="14" t="s">
        <v>77</v>
      </c>
      <c r="AY368" s="278" t="s">
        <v>169</v>
      </c>
    </row>
    <row r="369" spans="1:51" s="13" customFormat="1" ht="12">
      <c r="A369" s="13"/>
      <c r="B369" s="257"/>
      <c r="C369" s="258"/>
      <c r="D369" s="259" t="s">
        <v>178</v>
      </c>
      <c r="E369" s="260" t="s">
        <v>1</v>
      </c>
      <c r="F369" s="261" t="s">
        <v>191</v>
      </c>
      <c r="G369" s="258"/>
      <c r="H369" s="260" t="s">
        <v>1</v>
      </c>
      <c r="I369" s="262"/>
      <c r="J369" s="258"/>
      <c r="K369" s="258"/>
      <c r="L369" s="263"/>
      <c r="M369" s="264"/>
      <c r="N369" s="265"/>
      <c r="O369" s="265"/>
      <c r="P369" s="265"/>
      <c r="Q369" s="265"/>
      <c r="R369" s="265"/>
      <c r="S369" s="265"/>
      <c r="T369" s="26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7" t="s">
        <v>178</v>
      </c>
      <c r="AU369" s="267" t="s">
        <v>87</v>
      </c>
      <c r="AV369" s="13" t="s">
        <v>85</v>
      </c>
      <c r="AW369" s="13" t="s">
        <v>32</v>
      </c>
      <c r="AX369" s="13" t="s">
        <v>77</v>
      </c>
      <c r="AY369" s="267" t="s">
        <v>169</v>
      </c>
    </row>
    <row r="370" spans="1:51" s="14" customFormat="1" ht="12">
      <c r="A370" s="14"/>
      <c r="B370" s="268"/>
      <c r="C370" s="269"/>
      <c r="D370" s="259" t="s">
        <v>178</v>
      </c>
      <c r="E370" s="270" t="s">
        <v>1</v>
      </c>
      <c r="F370" s="271" t="s">
        <v>196</v>
      </c>
      <c r="G370" s="269"/>
      <c r="H370" s="272">
        <v>10</v>
      </c>
      <c r="I370" s="273"/>
      <c r="J370" s="269"/>
      <c r="K370" s="269"/>
      <c r="L370" s="274"/>
      <c r="M370" s="275"/>
      <c r="N370" s="276"/>
      <c r="O370" s="276"/>
      <c r="P370" s="276"/>
      <c r="Q370" s="276"/>
      <c r="R370" s="276"/>
      <c r="S370" s="276"/>
      <c r="T370" s="277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78" t="s">
        <v>178</v>
      </c>
      <c r="AU370" s="278" t="s">
        <v>87</v>
      </c>
      <c r="AV370" s="14" t="s">
        <v>87</v>
      </c>
      <c r="AW370" s="14" t="s">
        <v>32</v>
      </c>
      <c r="AX370" s="14" t="s">
        <v>77</v>
      </c>
      <c r="AY370" s="278" t="s">
        <v>169</v>
      </c>
    </row>
    <row r="371" spans="1:51" s="15" customFormat="1" ht="12">
      <c r="A371" s="15"/>
      <c r="B371" s="279"/>
      <c r="C371" s="280"/>
      <c r="D371" s="259" t="s">
        <v>178</v>
      </c>
      <c r="E371" s="281" t="s">
        <v>1</v>
      </c>
      <c r="F371" s="282" t="s">
        <v>181</v>
      </c>
      <c r="G371" s="280"/>
      <c r="H371" s="283">
        <v>22</v>
      </c>
      <c r="I371" s="284"/>
      <c r="J371" s="280"/>
      <c r="K371" s="280"/>
      <c r="L371" s="285"/>
      <c r="M371" s="286"/>
      <c r="N371" s="287"/>
      <c r="O371" s="287"/>
      <c r="P371" s="287"/>
      <c r="Q371" s="287"/>
      <c r="R371" s="287"/>
      <c r="S371" s="287"/>
      <c r="T371" s="288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89" t="s">
        <v>178</v>
      </c>
      <c r="AU371" s="289" t="s">
        <v>87</v>
      </c>
      <c r="AV371" s="15" t="s">
        <v>177</v>
      </c>
      <c r="AW371" s="15" t="s">
        <v>32</v>
      </c>
      <c r="AX371" s="15" t="s">
        <v>85</v>
      </c>
      <c r="AY371" s="289" t="s">
        <v>169</v>
      </c>
    </row>
    <row r="372" spans="1:65" s="2" customFormat="1" ht="24.15" customHeight="1">
      <c r="A372" s="41"/>
      <c r="B372" s="42"/>
      <c r="C372" s="245" t="s">
        <v>513</v>
      </c>
      <c r="D372" s="245" t="s">
        <v>172</v>
      </c>
      <c r="E372" s="246" t="s">
        <v>514</v>
      </c>
      <c r="F372" s="247" t="s">
        <v>515</v>
      </c>
      <c r="G372" s="248" t="s">
        <v>175</v>
      </c>
      <c r="H372" s="249">
        <v>10</v>
      </c>
      <c r="I372" s="250"/>
      <c r="J372" s="251">
        <f>ROUND(I372*H372,2)</f>
        <v>0</v>
      </c>
      <c r="K372" s="247" t="s">
        <v>1</v>
      </c>
      <c r="L372" s="44"/>
      <c r="M372" s="252" t="s">
        <v>1</v>
      </c>
      <c r="N372" s="253" t="s">
        <v>42</v>
      </c>
      <c r="O372" s="94"/>
      <c r="P372" s="254">
        <f>O372*H372</f>
        <v>0</v>
      </c>
      <c r="Q372" s="254">
        <v>0</v>
      </c>
      <c r="R372" s="254">
        <f>Q372*H372</f>
        <v>0</v>
      </c>
      <c r="S372" s="254">
        <v>0</v>
      </c>
      <c r="T372" s="255">
        <f>S372*H372</f>
        <v>0</v>
      </c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R372" s="256" t="s">
        <v>177</v>
      </c>
      <c r="AT372" s="256" t="s">
        <v>172</v>
      </c>
      <c r="AU372" s="256" t="s">
        <v>87</v>
      </c>
      <c r="AY372" s="18" t="s">
        <v>169</v>
      </c>
      <c r="BE372" s="146">
        <f>IF(N372="základní",J372,0)</f>
        <v>0</v>
      </c>
      <c r="BF372" s="146">
        <f>IF(N372="snížená",J372,0)</f>
        <v>0</v>
      </c>
      <c r="BG372" s="146">
        <f>IF(N372="zákl. přenesená",J372,0)</f>
        <v>0</v>
      </c>
      <c r="BH372" s="146">
        <f>IF(N372="sníž. přenesená",J372,0)</f>
        <v>0</v>
      </c>
      <c r="BI372" s="146">
        <f>IF(N372="nulová",J372,0)</f>
        <v>0</v>
      </c>
      <c r="BJ372" s="18" t="s">
        <v>85</v>
      </c>
      <c r="BK372" s="146">
        <f>ROUND(I372*H372,2)</f>
        <v>0</v>
      </c>
      <c r="BL372" s="18" t="s">
        <v>177</v>
      </c>
      <c r="BM372" s="256" t="s">
        <v>516</v>
      </c>
    </row>
    <row r="373" spans="1:65" s="2" customFormat="1" ht="24.15" customHeight="1">
      <c r="A373" s="41"/>
      <c r="B373" s="42"/>
      <c r="C373" s="245" t="s">
        <v>399</v>
      </c>
      <c r="D373" s="245" t="s">
        <v>172</v>
      </c>
      <c r="E373" s="246" t="s">
        <v>517</v>
      </c>
      <c r="F373" s="247" t="s">
        <v>518</v>
      </c>
      <c r="G373" s="248" t="s">
        <v>175</v>
      </c>
      <c r="H373" s="249">
        <v>1</v>
      </c>
      <c r="I373" s="250"/>
      <c r="J373" s="251">
        <f>ROUND(I373*H373,2)</f>
        <v>0</v>
      </c>
      <c r="K373" s="247" t="s">
        <v>1</v>
      </c>
      <c r="L373" s="44"/>
      <c r="M373" s="252" t="s">
        <v>1</v>
      </c>
      <c r="N373" s="253" t="s">
        <v>42</v>
      </c>
      <c r="O373" s="94"/>
      <c r="P373" s="254">
        <f>O373*H373</f>
        <v>0</v>
      </c>
      <c r="Q373" s="254">
        <v>0</v>
      </c>
      <c r="R373" s="254">
        <f>Q373*H373</f>
        <v>0</v>
      </c>
      <c r="S373" s="254">
        <v>0</v>
      </c>
      <c r="T373" s="255">
        <f>S373*H373</f>
        <v>0</v>
      </c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R373" s="256" t="s">
        <v>177</v>
      </c>
      <c r="AT373" s="256" t="s">
        <v>172</v>
      </c>
      <c r="AU373" s="256" t="s">
        <v>87</v>
      </c>
      <c r="AY373" s="18" t="s">
        <v>169</v>
      </c>
      <c r="BE373" s="146">
        <f>IF(N373="základní",J373,0)</f>
        <v>0</v>
      </c>
      <c r="BF373" s="146">
        <f>IF(N373="snížená",J373,0)</f>
        <v>0</v>
      </c>
      <c r="BG373" s="146">
        <f>IF(N373="zákl. přenesená",J373,0)</f>
        <v>0</v>
      </c>
      <c r="BH373" s="146">
        <f>IF(N373="sníž. přenesená",J373,0)</f>
        <v>0</v>
      </c>
      <c r="BI373" s="146">
        <f>IF(N373="nulová",J373,0)</f>
        <v>0</v>
      </c>
      <c r="BJ373" s="18" t="s">
        <v>85</v>
      </c>
      <c r="BK373" s="146">
        <f>ROUND(I373*H373,2)</f>
        <v>0</v>
      </c>
      <c r="BL373" s="18" t="s">
        <v>177</v>
      </c>
      <c r="BM373" s="256" t="s">
        <v>519</v>
      </c>
    </row>
    <row r="374" spans="1:63" s="12" customFormat="1" ht="22.8" customHeight="1">
      <c r="A374" s="12"/>
      <c r="B374" s="229"/>
      <c r="C374" s="230"/>
      <c r="D374" s="231" t="s">
        <v>76</v>
      </c>
      <c r="E374" s="243" t="s">
        <v>520</v>
      </c>
      <c r="F374" s="243" t="s">
        <v>521</v>
      </c>
      <c r="G374" s="230"/>
      <c r="H374" s="230"/>
      <c r="I374" s="233"/>
      <c r="J374" s="244">
        <f>BK374</f>
        <v>0</v>
      </c>
      <c r="K374" s="230"/>
      <c r="L374" s="235"/>
      <c r="M374" s="236"/>
      <c r="N374" s="237"/>
      <c r="O374" s="237"/>
      <c r="P374" s="238">
        <f>SUM(P375:P386)</f>
        <v>0</v>
      </c>
      <c r="Q374" s="237"/>
      <c r="R374" s="238">
        <f>SUM(R375:R386)</f>
        <v>0</v>
      </c>
      <c r="S374" s="237"/>
      <c r="T374" s="239">
        <f>SUM(T375:T386)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40" t="s">
        <v>87</v>
      </c>
      <c r="AT374" s="241" t="s">
        <v>76</v>
      </c>
      <c r="AU374" s="241" t="s">
        <v>85</v>
      </c>
      <c r="AY374" s="240" t="s">
        <v>169</v>
      </c>
      <c r="BK374" s="242">
        <f>SUM(BK375:BK386)</f>
        <v>0</v>
      </c>
    </row>
    <row r="375" spans="1:65" s="2" customFormat="1" ht="24.15" customHeight="1">
      <c r="A375" s="41"/>
      <c r="B375" s="42"/>
      <c r="C375" s="245" t="s">
        <v>406</v>
      </c>
      <c r="D375" s="245" t="s">
        <v>172</v>
      </c>
      <c r="E375" s="246" t="s">
        <v>522</v>
      </c>
      <c r="F375" s="247" t="s">
        <v>523</v>
      </c>
      <c r="G375" s="248" t="s">
        <v>184</v>
      </c>
      <c r="H375" s="249">
        <v>82.038</v>
      </c>
      <c r="I375" s="250"/>
      <c r="J375" s="251">
        <f>ROUND(I375*H375,2)</f>
        <v>0</v>
      </c>
      <c r="K375" s="247" t="s">
        <v>1</v>
      </c>
      <c r="L375" s="44"/>
      <c r="M375" s="252" t="s">
        <v>1</v>
      </c>
      <c r="N375" s="253" t="s">
        <v>42</v>
      </c>
      <c r="O375" s="94"/>
      <c r="P375" s="254">
        <f>O375*H375</f>
        <v>0</v>
      </c>
      <c r="Q375" s="254">
        <v>0</v>
      </c>
      <c r="R375" s="254">
        <f>Q375*H375</f>
        <v>0</v>
      </c>
      <c r="S375" s="254">
        <v>0</v>
      </c>
      <c r="T375" s="255">
        <f>S375*H375</f>
        <v>0</v>
      </c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R375" s="256" t="s">
        <v>209</v>
      </c>
      <c r="AT375" s="256" t="s">
        <v>172</v>
      </c>
      <c r="AU375" s="256" t="s">
        <v>87</v>
      </c>
      <c r="AY375" s="18" t="s">
        <v>169</v>
      </c>
      <c r="BE375" s="146">
        <f>IF(N375="základní",J375,0)</f>
        <v>0</v>
      </c>
      <c r="BF375" s="146">
        <f>IF(N375="snížená",J375,0)</f>
        <v>0</v>
      </c>
      <c r="BG375" s="146">
        <f>IF(N375="zákl. přenesená",J375,0)</f>
        <v>0</v>
      </c>
      <c r="BH375" s="146">
        <f>IF(N375="sníž. přenesená",J375,0)</f>
        <v>0</v>
      </c>
      <c r="BI375" s="146">
        <f>IF(N375="nulová",J375,0)</f>
        <v>0</v>
      </c>
      <c r="BJ375" s="18" t="s">
        <v>85</v>
      </c>
      <c r="BK375" s="146">
        <f>ROUND(I375*H375,2)</f>
        <v>0</v>
      </c>
      <c r="BL375" s="18" t="s">
        <v>209</v>
      </c>
      <c r="BM375" s="256" t="s">
        <v>524</v>
      </c>
    </row>
    <row r="376" spans="1:51" s="13" customFormat="1" ht="12">
      <c r="A376" s="13"/>
      <c r="B376" s="257"/>
      <c r="C376" s="258"/>
      <c r="D376" s="259" t="s">
        <v>178</v>
      </c>
      <c r="E376" s="260" t="s">
        <v>1</v>
      </c>
      <c r="F376" s="261" t="s">
        <v>227</v>
      </c>
      <c r="G376" s="258"/>
      <c r="H376" s="260" t="s">
        <v>1</v>
      </c>
      <c r="I376" s="262"/>
      <c r="J376" s="258"/>
      <c r="K376" s="258"/>
      <c r="L376" s="263"/>
      <c r="M376" s="264"/>
      <c r="N376" s="265"/>
      <c r="O376" s="265"/>
      <c r="P376" s="265"/>
      <c r="Q376" s="265"/>
      <c r="R376" s="265"/>
      <c r="S376" s="265"/>
      <c r="T376" s="26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7" t="s">
        <v>178</v>
      </c>
      <c r="AU376" s="267" t="s">
        <v>87</v>
      </c>
      <c r="AV376" s="13" t="s">
        <v>85</v>
      </c>
      <c r="AW376" s="13" t="s">
        <v>32</v>
      </c>
      <c r="AX376" s="13" t="s">
        <v>77</v>
      </c>
      <c r="AY376" s="267" t="s">
        <v>169</v>
      </c>
    </row>
    <row r="377" spans="1:51" s="14" customFormat="1" ht="12">
      <c r="A377" s="14"/>
      <c r="B377" s="268"/>
      <c r="C377" s="269"/>
      <c r="D377" s="259" t="s">
        <v>178</v>
      </c>
      <c r="E377" s="270" t="s">
        <v>1</v>
      </c>
      <c r="F377" s="271" t="s">
        <v>525</v>
      </c>
      <c r="G377" s="269"/>
      <c r="H377" s="272">
        <v>20.078</v>
      </c>
      <c r="I377" s="273"/>
      <c r="J377" s="269"/>
      <c r="K377" s="269"/>
      <c r="L377" s="274"/>
      <c r="M377" s="275"/>
      <c r="N377" s="276"/>
      <c r="O377" s="276"/>
      <c r="P377" s="276"/>
      <c r="Q377" s="276"/>
      <c r="R377" s="276"/>
      <c r="S377" s="276"/>
      <c r="T377" s="277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78" t="s">
        <v>178</v>
      </c>
      <c r="AU377" s="278" t="s">
        <v>87</v>
      </c>
      <c r="AV377" s="14" t="s">
        <v>87</v>
      </c>
      <c r="AW377" s="14" t="s">
        <v>32</v>
      </c>
      <c r="AX377" s="14" t="s">
        <v>77</v>
      </c>
      <c r="AY377" s="278" t="s">
        <v>169</v>
      </c>
    </row>
    <row r="378" spans="1:51" s="14" customFormat="1" ht="12">
      <c r="A378" s="14"/>
      <c r="B378" s="268"/>
      <c r="C378" s="269"/>
      <c r="D378" s="259" t="s">
        <v>178</v>
      </c>
      <c r="E378" s="270" t="s">
        <v>1</v>
      </c>
      <c r="F378" s="271" t="s">
        <v>526</v>
      </c>
      <c r="G378" s="269"/>
      <c r="H378" s="272">
        <v>14.29</v>
      </c>
      <c r="I378" s="273"/>
      <c r="J378" s="269"/>
      <c r="K378" s="269"/>
      <c r="L378" s="274"/>
      <c r="M378" s="275"/>
      <c r="N378" s="276"/>
      <c r="O378" s="276"/>
      <c r="P378" s="276"/>
      <c r="Q378" s="276"/>
      <c r="R378" s="276"/>
      <c r="S378" s="276"/>
      <c r="T378" s="277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78" t="s">
        <v>178</v>
      </c>
      <c r="AU378" s="278" t="s">
        <v>87</v>
      </c>
      <c r="AV378" s="14" t="s">
        <v>87</v>
      </c>
      <c r="AW378" s="14" t="s">
        <v>32</v>
      </c>
      <c r="AX378" s="14" t="s">
        <v>77</v>
      </c>
      <c r="AY378" s="278" t="s">
        <v>169</v>
      </c>
    </row>
    <row r="379" spans="1:51" s="14" customFormat="1" ht="12">
      <c r="A379" s="14"/>
      <c r="B379" s="268"/>
      <c r="C379" s="269"/>
      <c r="D379" s="259" t="s">
        <v>178</v>
      </c>
      <c r="E379" s="270" t="s">
        <v>1</v>
      </c>
      <c r="F379" s="271" t="s">
        <v>527</v>
      </c>
      <c r="G379" s="269"/>
      <c r="H379" s="272">
        <v>16.841</v>
      </c>
      <c r="I379" s="273"/>
      <c r="J379" s="269"/>
      <c r="K379" s="269"/>
      <c r="L379" s="274"/>
      <c r="M379" s="275"/>
      <c r="N379" s="276"/>
      <c r="O379" s="276"/>
      <c r="P379" s="276"/>
      <c r="Q379" s="276"/>
      <c r="R379" s="276"/>
      <c r="S379" s="276"/>
      <c r="T379" s="277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78" t="s">
        <v>178</v>
      </c>
      <c r="AU379" s="278" t="s">
        <v>87</v>
      </c>
      <c r="AV379" s="14" t="s">
        <v>87</v>
      </c>
      <c r="AW379" s="14" t="s">
        <v>32</v>
      </c>
      <c r="AX379" s="14" t="s">
        <v>77</v>
      </c>
      <c r="AY379" s="278" t="s">
        <v>169</v>
      </c>
    </row>
    <row r="380" spans="1:51" s="13" customFormat="1" ht="12">
      <c r="A380" s="13"/>
      <c r="B380" s="257"/>
      <c r="C380" s="258"/>
      <c r="D380" s="259" t="s">
        <v>178</v>
      </c>
      <c r="E380" s="260" t="s">
        <v>1</v>
      </c>
      <c r="F380" s="261" t="s">
        <v>191</v>
      </c>
      <c r="G380" s="258"/>
      <c r="H380" s="260" t="s">
        <v>1</v>
      </c>
      <c r="I380" s="262"/>
      <c r="J380" s="258"/>
      <c r="K380" s="258"/>
      <c r="L380" s="263"/>
      <c r="M380" s="264"/>
      <c r="N380" s="265"/>
      <c r="O380" s="265"/>
      <c r="P380" s="265"/>
      <c r="Q380" s="265"/>
      <c r="R380" s="265"/>
      <c r="S380" s="265"/>
      <c r="T380" s="26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7" t="s">
        <v>178</v>
      </c>
      <c r="AU380" s="267" t="s">
        <v>87</v>
      </c>
      <c r="AV380" s="13" t="s">
        <v>85</v>
      </c>
      <c r="AW380" s="13" t="s">
        <v>32</v>
      </c>
      <c r="AX380" s="13" t="s">
        <v>77</v>
      </c>
      <c r="AY380" s="267" t="s">
        <v>169</v>
      </c>
    </row>
    <row r="381" spans="1:51" s="14" customFormat="1" ht="12">
      <c r="A381" s="14"/>
      <c r="B381" s="268"/>
      <c r="C381" s="269"/>
      <c r="D381" s="259" t="s">
        <v>178</v>
      </c>
      <c r="E381" s="270" t="s">
        <v>1</v>
      </c>
      <c r="F381" s="271" t="s">
        <v>528</v>
      </c>
      <c r="G381" s="269"/>
      <c r="H381" s="272">
        <v>9.189</v>
      </c>
      <c r="I381" s="273"/>
      <c r="J381" s="269"/>
      <c r="K381" s="269"/>
      <c r="L381" s="274"/>
      <c r="M381" s="275"/>
      <c r="N381" s="276"/>
      <c r="O381" s="276"/>
      <c r="P381" s="276"/>
      <c r="Q381" s="276"/>
      <c r="R381" s="276"/>
      <c r="S381" s="276"/>
      <c r="T381" s="277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78" t="s">
        <v>178</v>
      </c>
      <c r="AU381" s="278" t="s">
        <v>87</v>
      </c>
      <c r="AV381" s="14" t="s">
        <v>87</v>
      </c>
      <c r="AW381" s="14" t="s">
        <v>32</v>
      </c>
      <c r="AX381" s="14" t="s">
        <v>77</v>
      </c>
      <c r="AY381" s="278" t="s">
        <v>169</v>
      </c>
    </row>
    <row r="382" spans="1:51" s="14" customFormat="1" ht="12">
      <c r="A382" s="14"/>
      <c r="B382" s="268"/>
      <c r="C382" s="269"/>
      <c r="D382" s="259" t="s">
        <v>178</v>
      </c>
      <c r="E382" s="270" t="s">
        <v>1</v>
      </c>
      <c r="F382" s="271" t="s">
        <v>529</v>
      </c>
      <c r="G382" s="269"/>
      <c r="H382" s="272">
        <v>15.99</v>
      </c>
      <c r="I382" s="273"/>
      <c r="J382" s="269"/>
      <c r="K382" s="269"/>
      <c r="L382" s="274"/>
      <c r="M382" s="275"/>
      <c r="N382" s="276"/>
      <c r="O382" s="276"/>
      <c r="P382" s="276"/>
      <c r="Q382" s="276"/>
      <c r="R382" s="276"/>
      <c r="S382" s="276"/>
      <c r="T382" s="277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8" t="s">
        <v>178</v>
      </c>
      <c r="AU382" s="278" t="s">
        <v>87</v>
      </c>
      <c r="AV382" s="14" t="s">
        <v>87</v>
      </c>
      <c r="AW382" s="14" t="s">
        <v>32</v>
      </c>
      <c r="AX382" s="14" t="s">
        <v>77</v>
      </c>
      <c r="AY382" s="278" t="s">
        <v>169</v>
      </c>
    </row>
    <row r="383" spans="1:51" s="13" customFormat="1" ht="12">
      <c r="A383" s="13"/>
      <c r="B383" s="257"/>
      <c r="C383" s="258"/>
      <c r="D383" s="259" t="s">
        <v>178</v>
      </c>
      <c r="E383" s="260" t="s">
        <v>1</v>
      </c>
      <c r="F383" s="261" t="s">
        <v>321</v>
      </c>
      <c r="G383" s="258"/>
      <c r="H383" s="260" t="s">
        <v>1</v>
      </c>
      <c r="I383" s="262"/>
      <c r="J383" s="258"/>
      <c r="K383" s="258"/>
      <c r="L383" s="263"/>
      <c r="M383" s="264"/>
      <c r="N383" s="265"/>
      <c r="O383" s="265"/>
      <c r="P383" s="265"/>
      <c r="Q383" s="265"/>
      <c r="R383" s="265"/>
      <c r="S383" s="265"/>
      <c r="T383" s="26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7" t="s">
        <v>178</v>
      </c>
      <c r="AU383" s="267" t="s">
        <v>87</v>
      </c>
      <c r="AV383" s="13" t="s">
        <v>85</v>
      </c>
      <c r="AW383" s="13" t="s">
        <v>32</v>
      </c>
      <c r="AX383" s="13" t="s">
        <v>77</v>
      </c>
      <c r="AY383" s="267" t="s">
        <v>169</v>
      </c>
    </row>
    <row r="384" spans="1:51" s="14" customFormat="1" ht="12">
      <c r="A384" s="14"/>
      <c r="B384" s="268"/>
      <c r="C384" s="269"/>
      <c r="D384" s="259" t="s">
        <v>178</v>
      </c>
      <c r="E384" s="270" t="s">
        <v>1</v>
      </c>
      <c r="F384" s="271" t="s">
        <v>530</v>
      </c>
      <c r="G384" s="269"/>
      <c r="H384" s="272">
        <v>5.65</v>
      </c>
      <c r="I384" s="273"/>
      <c r="J384" s="269"/>
      <c r="K384" s="269"/>
      <c r="L384" s="274"/>
      <c r="M384" s="275"/>
      <c r="N384" s="276"/>
      <c r="O384" s="276"/>
      <c r="P384" s="276"/>
      <c r="Q384" s="276"/>
      <c r="R384" s="276"/>
      <c r="S384" s="276"/>
      <c r="T384" s="277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8" t="s">
        <v>178</v>
      </c>
      <c r="AU384" s="278" t="s">
        <v>87</v>
      </c>
      <c r="AV384" s="14" t="s">
        <v>87</v>
      </c>
      <c r="AW384" s="14" t="s">
        <v>32</v>
      </c>
      <c r="AX384" s="14" t="s">
        <v>77</v>
      </c>
      <c r="AY384" s="278" t="s">
        <v>169</v>
      </c>
    </row>
    <row r="385" spans="1:51" s="16" customFormat="1" ht="12">
      <c r="A385" s="16"/>
      <c r="B385" s="290"/>
      <c r="C385" s="291"/>
      <c r="D385" s="259" t="s">
        <v>178</v>
      </c>
      <c r="E385" s="292" t="s">
        <v>1</v>
      </c>
      <c r="F385" s="293" t="s">
        <v>238</v>
      </c>
      <c r="G385" s="291"/>
      <c r="H385" s="294">
        <v>82.038</v>
      </c>
      <c r="I385" s="295"/>
      <c r="J385" s="291"/>
      <c r="K385" s="291"/>
      <c r="L385" s="296"/>
      <c r="M385" s="297"/>
      <c r="N385" s="298"/>
      <c r="O385" s="298"/>
      <c r="P385" s="298"/>
      <c r="Q385" s="298"/>
      <c r="R385" s="298"/>
      <c r="S385" s="298"/>
      <c r="T385" s="299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T385" s="300" t="s">
        <v>178</v>
      </c>
      <c r="AU385" s="300" t="s">
        <v>87</v>
      </c>
      <c r="AV385" s="16" t="s">
        <v>170</v>
      </c>
      <c r="AW385" s="16" t="s">
        <v>32</v>
      </c>
      <c r="AX385" s="16" t="s">
        <v>77</v>
      </c>
      <c r="AY385" s="300" t="s">
        <v>169</v>
      </c>
    </row>
    <row r="386" spans="1:51" s="15" customFormat="1" ht="12">
      <c r="A386" s="15"/>
      <c r="B386" s="279"/>
      <c r="C386" s="280"/>
      <c r="D386" s="259" t="s">
        <v>178</v>
      </c>
      <c r="E386" s="281" t="s">
        <v>1</v>
      </c>
      <c r="F386" s="282" t="s">
        <v>181</v>
      </c>
      <c r="G386" s="280"/>
      <c r="H386" s="283">
        <v>82.038</v>
      </c>
      <c r="I386" s="284"/>
      <c r="J386" s="280"/>
      <c r="K386" s="280"/>
      <c r="L386" s="285"/>
      <c r="M386" s="286"/>
      <c r="N386" s="287"/>
      <c r="O386" s="287"/>
      <c r="P386" s="287"/>
      <c r="Q386" s="287"/>
      <c r="R386" s="287"/>
      <c r="S386" s="287"/>
      <c r="T386" s="288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89" t="s">
        <v>178</v>
      </c>
      <c r="AU386" s="289" t="s">
        <v>87</v>
      </c>
      <c r="AV386" s="15" t="s">
        <v>177</v>
      </c>
      <c r="AW386" s="15" t="s">
        <v>32</v>
      </c>
      <c r="AX386" s="15" t="s">
        <v>85</v>
      </c>
      <c r="AY386" s="289" t="s">
        <v>169</v>
      </c>
    </row>
    <row r="387" spans="1:63" s="12" customFormat="1" ht="22.8" customHeight="1">
      <c r="A387" s="12"/>
      <c r="B387" s="229"/>
      <c r="C387" s="230"/>
      <c r="D387" s="231" t="s">
        <v>76</v>
      </c>
      <c r="E387" s="243" t="s">
        <v>531</v>
      </c>
      <c r="F387" s="243" t="s">
        <v>532</v>
      </c>
      <c r="G387" s="230"/>
      <c r="H387" s="230"/>
      <c r="I387" s="233"/>
      <c r="J387" s="244">
        <f>BK387</f>
        <v>0</v>
      </c>
      <c r="K387" s="230"/>
      <c r="L387" s="235"/>
      <c r="M387" s="236"/>
      <c r="N387" s="237"/>
      <c r="O387" s="237"/>
      <c r="P387" s="238">
        <f>SUM(P388:P412)</f>
        <v>0</v>
      </c>
      <c r="Q387" s="237"/>
      <c r="R387" s="238">
        <f>SUM(R388:R412)</f>
        <v>0</v>
      </c>
      <c r="S387" s="237"/>
      <c r="T387" s="239">
        <f>SUM(T388:T412)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40" t="s">
        <v>87</v>
      </c>
      <c r="AT387" s="241" t="s">
        <v>76</v>
      </c>
      <c r="AU387" s="241" t="s">
        <v>85</v>
      </c>
      <c r="AY387" s="240" t="s">
        <v>169</v>
      </c>
      <c r="BK387" s="242">
        <f>SUM(BK388:BK412)</f>
        <v>0</v>
      </c>
    </row>
    <row r="388" spans="1:65" s="2" customFormat="1" ht="37.8" customHeight="1">
      <c r="A388" s="41"/>
      <c r="B388" s="42"/>
      <c r="C388" s="245" t="s">
        <v>414</v>
      </c>
      <c r="D388" s="245" t="s">
        <v>172</v>
      </c>
      <c r="E388" s="246" t="s">
        <v>533</v>
      </c>
      <c r="F388" s="247" t="s">
        <v>534</v>
      </c>
      <c r="G388" s="248" t="s">
        <v>195</v>
      </c>
      <c r="H388" s="249">
        <v>51.403</v>
      </c>
      <c r="I388" s="250"/>
      <c r="J388" s="251">
        <f>ROUND(I388*H388,2)</f>
        <v>0</v>
      </c>
      <c r="K388" s="247" t="s">
        <v>1</v>
      </c>
      <c r="L388" s="44"/>
      <c r="M388" s="252" t="s">
        <v>1</v>
      </c>
      <c r="N388" s="253" t="s">
        <v>42</v>
      </c>
      <c r="O388" s="94"/>
      <c r="P388" s="254">
        <f>O388*H388</f>
        <v>0</v>
      </c>
      <c r="Q388" s="254">
        <v>0</v>
      </c>
      <c r="R388" s="254">
        <f>Q388*H388</f>
        <v>0</v>
      </c>
      <c r="S388" s="254">
        <v>0</v>
      </c>
      <c r="T388" s="255">
        <f>S388*H388</f>
        <v>0</v>
      </c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R388" s="256" t="s">
        <v>209</v>
      </c>
      <c r="AT388" s="256" t="s">
        <v>172</v>
      </c>
      <c r="AU388" s="256" t="s">
        <v>87</v>
      </c>
      <c r="AY388" s="18" t="s">
        <v>169</v>
      </c>
      <c r="BE388" s="146">
        <f>IF(N388="základní",J388,0)</f>
        <v>0</v>
      </c>
      <c r="BF388" s="146">
        <f>IF(N388="snížená",J388,0)</f>
        <v>0</v>
      </c>
      <c r="BG388" s="146">
        <f>IF(N388="zákl. přenesená",J388,0)</f>
        <v>0</v>
      </c>
      <c r="BH388" s="146">
        <f>IF(N388="sníž. přenesená",J388,0)</f>
        <v>0</v>
      </c>
      <c r="BI388" s="146">
        <f>IF(N388="nulová",J388,0)</f>
        <v>0</v>
      </c>
      <c r="BJ388" s="18" t="s">
        <v>85</v>
      </c>
      <c r="BK388" s="146">
        <f>ROUND(I388*H388,2)</f>
        <v>0</v>
      </c>
      <c r="BL388" s="18" t="s">
        <v>209</v>
      </c>
      <c r="BM388" s="256" t="s">
        <v>535</v>
      </c>
    </row>
    <row r="389" spans="1:51" s="13" customFormat="1" ht="12">
      <c r="A389" s="13"/>
      <c r="B389" s="257"/>
      <c r="C389" s="258"/>
      <c r="D389" s="259" t="s">
        <v>178</v>
      </c>
      <c r="E389" s="260" t="s">
        <v>1</v>
      </c>
      <c r="F389" s="261" t="s">
        <v>227</v>
      </c>
      <c r="G389" s="258"/>
      <c r="H389" s="260" t="s">
        <v>1</v>
      </c>
      <c r="I389" s="262"/>
      <c r="J389" s="258"/>
      <c r="K389" s="258"/>
      <c r="L389" s="263"/>
      <c r="M389" s="264"/>
      <c r="N389" s="265"/>
      <c r="O389" s="265"/>
      <c r="P389" s="265"/>
      <c r="Q389" s="265"/>
      <c r="R389" s="265"/>
      <c r="S389" s="265"/>
      <c r="T389" s="266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7" t="s">
        <v>178</v>
      </c>
      <c r="AU389" s="267" t="s">
        <v>87</v>
      </c>
      <c r="AV389" s="13" t="s">
        <v>85</v>
      </c>
      <c r="AW389" s="13" t="s">
        <v>32</v>
      </c>
      <c r="AX389" s="13" t="s">
        <v>77</v>
      </c>
      <c r="AY389" s="267" t="s">
        <v>169</v>
      </c>
    </row>
    <row r="390" spans="1:51" s="14" customFormat="1" ht="12">
      <c r="A390" s="14"/>
      <c r="B390" s="268"/>
      <c r="C390" s="269"/>
      <c r="D390" s="259" t="s">
        <v>178</v>
      </c>
      <c r="E390" s="270" t="s">
        <v>1</v>
      </c>
      <c r="F390" s="271" t="s">
        <v>536</v>
      </c>
      <c r="G390" s="269"/>
      <c r="H390" s="272">
        <v>28.94</v>
      </c>
      <c r="I390" s="273"/>
      <c r="J390" s="269"/>
      <c r="K390" s="269"/>
      <c r="L390" s="274"/>
      <c r="M390" s="275"/>
      <c r="N390" s="276"/>
      <c r="O390" s="276"/>
      <c r="P390" s="276"/>
      <c r="Q390" s="276"/>
      <c r="R390" s="276"/>
      <c r="S390" s="276"/>
      <c r="T390" s="277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8" t="s">
        <v>178</v>
      </c>
      <c r="AU390" s="278" t="s">
        <v>87</v>
      </c>
      <c r="AV390" s="14" t="s">
        <v>87</v>
      </c>
      <c r="AW390" s="14" t="s">
        <v>32</v>
      </c>
      <c r="AX390" s="14" t="s">
        <v>77</v>
      </c>
      <c r="AY390" s="278" t="s">
        <v>169</v>
      </c>
    </row>
    <row r="391" spans="1:51" s="14" customFormat="1" ht="12">
      <c r="A391" s="14"/>
      <c r="B391" s="268"/>
      <c r="C391" s="269"/>
      <c r="D391" s="259" t="s">
        <v>178</v>
      </c>
      <c r="E391" s="270" t="s">
        <v>1</v>
      </c>
      <c r="F391" s="271" t="s">
        <v>537</v>
      </c>
      <c r="G391" s="269"/>
      <c r="H391" s="272">
        <v>-1.86</v>
      </c>
      <c r="I391" s="273"/>
      <c r="J391" s="269"/>
      <c r="K391" s="269"/>
      <c r="L391" s="274"/>
      <c r="M391" s="275"/>
      <c r="N391" s="276"/>
      <c r="O391" s="276"/>
      <c r="P391" s="276"/>
      <c r="Q391" s="276"/>
      <c r="R391" s="276"/>
      <c r="S391" s="276"/>
      <c r="T391" s="277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78" t="s">
        <v>178</v>
      </c>
      <c r="AU391" s="278" t="s">
        <v>87</v>
      </c>
      <c r="AV391" s="14" t="s">
        <v>87</v>
      </c>
      <c r="AW391" s="14" t="s">
        <v>32</v>
      </c>
      <c r="AX391" s="14" t="s">
        <v>77</v>
      </c>
      <c r="AY391" s="278" t="s">
        <v>169</v>
      </c>
    </row>
    <row r="392" spans="1:51" s="14" customFormat="1" ht="12">
      <c r="A392" s="14"/>
      <c r="B392" s="268"/>
      <c r="C392" s="269"/>
      <c r="D392" s="259" t="s">
        <v>178</v>
      </c>
      <c r="E392" s="270" t="s">
        <v>1</v>
      </c>
      <c r="F392" s="271" t="s">
        <v>538</v>
      </c>
      <c r="G392" s="269"/>
      <c r="H392" s="272">
        <v>-0.82</v>
      </c>
      <c r="I392" s="273"/>
      <c r="J392" s="269"/>
      <c r="K392" s="269"/>
      <c r="L392" s="274"/>
      <c r="M392" s="275"/>
      <c r="N392" s="276"/>
      <c r="O392" s="276"/>
      <c r="P392" s="276"/>
      <c r="Q392" s="276"/>
      <c r="R392" s="276"/>
      <c r="S392" s="276"/>
      <c r="T392" s="277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78" t="s">
        <v>178</v>
      </c>
      <c r="AU392" s="278" t="s">
        <v>87</v>
      </c>
      <c r="AV392" s="14" t="s">
        <v>87</v>
      </c>
      <c r="AW392" s="14" t="s">
        <v>32</v>
      </c>
      <c r="AX392" s="14" t="s">
        <v>77</v>
      </c>
      <c r="AY392" s="278" t="s">
        <v>169</v>
      </c>
    </row>
    <row r="393" spans="1:51" s="13" customFormat="1" ht="12">
      <c r="A393" s="13"/>
      <c r="B393" s="257"/>
      <c r="C393" s="258"/>
      <c r="D393" s="259" t="s">
        <v>178</v>
      </c>
      <c r="E393" s="260" t="s">
        <v>1</v>
      </c>
      <c r="F393" s="261" t="s">
        <v>191</v>
      </c>
      <c r="G393" s="258"/>
      <c r="H393" s="260" t="s">
        <v>1</v>
      </c>
      <c r="I393" s="262"/>
      <c r="J393" s="258"/>
      <c r="K393" s="258"/>
      <c r="L393" s="263"/>
      <c r="M393" s="264"/>
      <c r="N393" s="265"/>
      <c r="O393" s="265"/>
      <c r="P393" s="265"/>
      <c r="Q393" s="265"/>
      <c r="R393" s="265"/>
      <c r="S393" s="265"/>
      <c r="T393" s="26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7" t="s">
        <v>178</v>
      </c>
      <c r="AU393" s="267" t="s">
        <v>87</v>
      </c>
      <c r="AV393" s="13" t="s">
        <v>85</v>
      </c>
      <c r="AW393" s="13" t="s">
        <v>32</v>
      </c>
      <c r="AX393" s="13" t="s">
        <v>77</v>
      </c>
      <c r="AY393" s="267" t="s">
        <v>169</v>
      </c>
    </row>
    <row r="394" spans="1:51" s="14" customFormat="1" ht="12">
      <c r="A394" s="14"/>
      <c r="B394" s="268"/>
      <c r="C394" s="269"/>
      <c r="D394" s="259" t="s">
        <v>178</v>
      </c>
      <c r="E394" s="270" t="s">
        <v>1</v>
      </c>
      <c r="F394" s="271" t="s">
        <v>539</v>
      </c>
      <c r="G394" s="269"/>
      <c r="H394" s="272">
        <v>22.64</v>
      </c>
      <c r="I394" s="273"/>
      <c r="J394" s="269"/>
      <c r="K394" s="269"/>
      <c r="L394" s="274"/>
      <c r="M394" s="275"/>
      <c r="N394" s="276"/>
      <c r="O394" s="276"/>
      <c r="P394" s="276"/>
      <c r="Q394" s="276"/>
      <c r="R394" s="276"/>
      <c r="S394" s="276"/>
      <c r="T394" s="277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78" t="s">
        <v>178</v>
      </c>
      <c r="AU394" s="278" t="s">
        <v>87</v>
      </c>
      <c r="AV394" s="14" t="s">
        <v>87</v>
      </c>
      <c r="AW394" s="14" t="s">
        <v>32</v>
      </c>
      <c r="AX394" s="14" t="s">
        <v>77</v>
      </c>
      <c r="AY394" s="278" t="s">
        <v>169</v>
      </c>
    </row>
    <row r="395" spans="1:51" s="14" customFormat="1" ht="12">
      <c r="A395" s="14"/>
      <c r="B395" s="268"/>
      <c r="C395" s="269"/>
      <c r="D395" s="259" t="s">
        <v>178</v>
      </c>
      <c r="E395" s="270" t="s">
        <v>1</v>
      </c>
      <c r="F395" s="271" t="s">
        <v>540</v>
      </c>
      <c r="G395" s="269"/>
      <c r="H395" s="272">
        <v>-0.93</v>
      </c>
      <c r="I395" s="273"/>
      <c r="J395" s="269"/>
      <c r="K395" s="269"/>
      <c r="L395" s="274"/>
      <c r="M395" s="275"/>
      <c r="N395" s="276"/>
      <c r="O395" s="276"/>
      <c r="P395" s="276"/>
      <c r="Q395" s="276"/>
      <c r="R395" s="276"/>
      <c r="S395" s="276"/>
      <c r="T395" s="277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8" t="s">
        <v>178</v>
      </c>
      <c r="AU395" s="278" t="s">
        <v>87</v>
      </c>
      <c r="AV395" s="14" t="s">
        <v>87</v>
      </c>
      <c r="AW395" s="14" t="s">
        <v>32</v>
      </c>
      <c r="AX395" s="14" t="s">
        <v>77</v>
      </c>
      <c r="AY395" s="278" t="s">
        <v>169</v>
      </c>
    </row>
    <row r="396" spans="1:51" s="14" customFormat="1" ht="12">
      <c r="A396" s="14"/>
      <c r="B396" s="268"/>
      <c r="C396" s="269"/>
      <c r="D396" s="259" t="s">
        <v>178</v>
      </c>
      <c r="E396" s="270" t="s">
        <v>1</v>
      </c>
      <c r="F396" s="271" t="s">
        <v>541</v>
      </c>
      <c r="G396" s="269"/>
      <c r="H396" s="272">
        <v>-1.24</v>
      </c>
      <c r="I396" s="273"/>
      <c r="J396" s="269"/>
      <c r="K396" s="269"/>
      <c r="L396" s="274"/>
      <c r="M396" s="275"/>
      <c r="N396" s="276"/>
      <c r="O396" s="276"/>
      <c r="P396" s="276"/>
      <c r="Q396" s="276"/>
      <c r="R396" s="276"/>
      <c r="S396" s="276"/>
      <c r="T396" s="277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78" t="s">
        <v>178</v>
      </c>
      <c r="AU396" s="278" t="s">
        <v>87</v>
      </c>
      <c r="AV396" s="14" t="s">
        <v>87</v>
      </c>
      <c r="AW396" s="14" t="s">
        <v>32</v>
      </c>
      <c r="AX396" s="14" t="s">
        <v>77</v>
      </c>
      <c r="AY396" s="278" t="s">
        <v>169</v>
      </c>
    </row>
    <row r="397" spans="1:51" s="13" customFormat="1" ht="12">
      <c r="A397" s="13"/>
      <c r="B397" s="257"/>
      <c r="C397" s="258"/>
      <c r="D397" s="259" t="s">
        <v>178</v>
      </c>
      <c r="E397" s="260" t="s">
        <v>1</v>
      </c>
      <c r="F397" s="261" t="s">
        <v>236</v>
      </c>
      <c r="G397" s="258"/>
      <c r="H397" s="260" t="s">
        <v>1</v>
      </c>
      <c r="I397" s="262"/>
      <c r="J397" s="258"/>
      <c r="K397" s="258"/>
      <c r="L397" s="263"/>
      <c r="M397" s="264"/>
      <c r="N397" s="265"/>
      <c r="O397" s="265"/>
      <c r="P397" s="265"/>
      <c r="Q397" s="265"/>
      <c r="R397" s="265"/>
      <c r="S397" s="265"/>
      <c r="T397" s="266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7" t="s">
        <v>178</v>
      </c>
      <c r="AU397" s="267" t="s">
        <v>87</v>
      </c>
      <c r="AV397" s="13" t="s">
        <v>85</v>
      </c>
      <c r="AW397" s="13" t="s">
        <v>32</v>
      </c>
      <c r="AX397" s="13" t="s">
        <v>77</v>
      </c>
      <c r="AY397" s="267" t="s">
        <v>169</v>
      </c>
    </row>
    <row r="398" spans="1:51" s="14" customFormat="1" ht="12">
      <c r="A398" s="14"/>
      <c r="B398" s="268"/>
      <c r="C398" s="269"/>
      <c r="D398" s="259" t="s">
        <v>178</v>
      </c>
      <c r="E398" s="270" t="s">
        <v>1</v>
      </c>
      <c r="F398" s="271" t="s">
        <v>542</v>
      </c>
      <c r="G398" s="269"/>
      <c r="H398" s="272">
        <v>4.673</v>
      </c>
      <c r="I398" s="273"/>
      <c r="J398" s="269"/>
      <c r="K398" s="269"/>
      <c r="L398" s="274"/>
      <c r="M398" s="275"/>
      <c r="N398" s="276"/>
      <c r="O398" s="276"/>
      <c r="P398" s="276"/>
      <c r="Q398" s="276"/>
      <c r="R398" s="276"/>
      <c r="S398" s="276"/>
      <c r="T398" s="277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8" t="s">
        <v>178</v>
      </c>
      <c r="AU398" s="278" t="s">
        <v>87</v>
      </c>
      <c r="AV398" s="14" t="s">
        <v>87</v>
      </c>
      <c r="AW398" s="14" t="s">
        <v>32</v>
      </c>
      <c r="AX398" s="14" t="s">
        <v>77</v>
      </c>
      <c r="AY398" s="278" t="s">
        <v>169</v>
      </c>
    </row>
    <row r="399" spans="1:51" s="16" customFormat="1" ht="12">
      <c r="A399" s="16"/>
      <c r="B399" s="290"/>
      <c r="C399" s="291"/>
      <c r="D399" s="259" t="s">
        <v>178</v>
      </c>
      <c r="E399" s="292" t="s">
        <v>1</v>
      </c>
      <c r="F399" s="293" t="s">
        <v>238</v>
      </c>
      <c r="G399" s="291"/>
      <c r="H399" s="294">
        <v>51.403000000000006</v>
      </c>
      <c r="I399" s="295"/>
      <c r="J399" s="291"/>
      <c r="K399" s="291"/>
      <c r="L399" s="296"/>
      <c r="M399" s="297"/>
      <c r="N399" s="298"/>
      <c r="O399" s="298"/>
      <c r="P399" s="298"/>
      <c r="Q399" s="298"/>
      <c r="R399" s="298"/>
      <c r="S399" s="298"/>
      <c r="T399" s="299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T399" s="300" t="s">
        <v>178</v>
      </c>
      <c r="AU399" s="300" t="s">
        <v>87</v>
      </c>
      <c r="AV399" s="16" t="s">
        <v>170</v>
      </c>
      <c r="AW399" s="16" t="s">
        <v>32</v>
      </c>
      <c r="AX399" s="16" t="s">
        <v>77</v>
      </c>
      <c r="AY399" s="300" t="s">
        <v>169</v>
      </c>
    </row>
    <row r="400" spans="1:51" s="15" customFormat="1" ht="12">
      <c r="A400" s="15"/>
      <c r="B400" s="279"/>
      <c r="C400" s="280"/>
      <c r="D400" s="259" t="s">
        <v>178</v>
      </c>
      <c r="E400" s="281" t="s">
        <v>1</v>
      </c>
      <c r="F400" s="282" t="s">
        <v>181</v>
      </c>
      <c r="G400" s="280"/>
      <c r="H400" s="283">
        <v>51.403000000000006</v>
      </c>
      <c r="I400" s="284"/>
      <c r="J400" s="280"/>
      <c r="K400" s="280"/>
      <c r="L400" s="285"/>
      <c r="M400" s="286"/>
      <c r="N400" s="287"/>
      <c r="O400" s="287"/>
      <c r="P400" s="287"/>
      <c r="Q400" s="287"/>
      <c r="R400" s="287"/>
      <c r="S400" s="287"/>
      <c r="T400" s="288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89" t="s">
        <v>178</v>
      </c>
      <c r="AU400" s="289" t="s">
        <v>87</v>
      </c>
      <c r="AV400" s="15" t="s">
        <v>177</v>
      </c>
      <c r="AW400" s="15" t="s">
        <v>32</v>
      </c>
      <c r="AX400" s="15" t="s">
        <v>85</v>
      </c>
      <c r="AY400" s="289" t="s">
        <v>169</v>
      </c>
    </row>
    <row r="401" spans="1:65" s="2" customFormat="1" ht="16.5" customHeight="1">
      <c r="A401" s="41"/>
      <c r="B401" s="42"/>
      <c r="C401" s="301" t="s">
        <v>543</v>
      </c>
      <c r="D401" s="301" t="s">
        <v>458</v>
      </c>
      <c r="E401" s="302" t="s">
        <v>544</v>
      </c>
      <c r="F401" s="303" t="s">
        <v>545</v>
      </c>
      <c r="G401" s="304" t="s">
        <v>195</v>
      </c>
      <c r="H401" s="305">
        <v>56.543</v>
      </c>
      <c r="I401" s="306"/>
      <c r="J401" s="307">
        <f>ROUND(I401*H401,2)</f>
        <v>0</v>
      </c>
      <c r="K401" s="303" t="s">
        <v>1</v>
      </c>
      <c r="L401" s="308"/>
      <c r="M401" s="309" t="s">
        <v>1</v>
      </c>
      <c r="N401" s="310" t="s">
        <v>42</v>
      </c>
      <c r="O401" s="94"/>
      <c r="P401" s="254">
        <f>O401*H401</f>
        <v>0</v>
      </c>
      <c r="Q401" s="254">
        <v>0</v>
      </c>
      <c r="R401" s="254">
        <f>Q401*H401</f>
        <v>0</v>
      </c>
      <c r="S401" s="254">
        <v>0</v>
      </c>
      <c r="T401" s="255">
        <f>S401*H401</f>
        <v>0</v>
      </c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R401" s="256" t="s">
        <v>248</v>
      </c>
      <c r="AT401" s="256" t="s">
        <v>458</v>
      </c>
      <c r="AU401" s="256" t="s">
        <v>87</v>
      </c>
      <c r="AY401" s="18" t="s">
        <v>169</v>
      </c>
      <c r="BE401" s="146">
        <f>IF(N401="základní",J401,0)</f>
        <v>0</v>
      </c>
      <c r="BF401" s="146">
        <f>IF(N401="snížená",J401,0)</f>
        <v>0</v>
      </c>
      <c r="BG401" s="146">
        <f>IF(N401="zákl. přenesená",J401,0)</f>
        <v>0</v>
      </c>
      <c r="BH401" s="146">
        <f>IF(N401="sníž. přenesená",J401,0)</f>
        <v>0</v>
      </c>
      <c r="BI401" s="146">
        <f>IF(N401="nulová",J401,0)</f>
        <v>0</v>
      </c>
      <c r="BJ401" s="18" t="s">
        <v>85</v>
      </c>
      <c r="BK401" s="146">
        <f>ROUND(I401*H401,2)</f>
        <v>0</v>
      </c>
      <c r="BL401" s="18" t="s">
        <v>209</v>
      </c>
      <c r="BM401" s="256" t="s">
        <v>546</v>
      </c>
    </row>
    <row r="402" spans="1:51" s="13" customFormat="1" ht="12">
      <c r="A402" s="13"/>
      <c r="B402" s="257"/>
      <c r="C402" s="258"/>
      <c r="D402" s="259" t="s">
        <v>178</v>
      </c>
      <c r="E402" s="260" t="s">
        <v>1</v>
      </c>
      <c r="F402" s="261" t="s">
        <v>547</v>
      </c>
      <c r="G402" s="258"/>
      <c r="H402" s="260" t="s">
        <v>1</v>
      </c>
      <c r="I402" s="262"/>
      <c r="J402" s="258"/>
      <c r="K402" s="258"/>
      <c r="L402" s="263"/>
      <c r="M402" s="264"/>
      <c r="N402" s="265"/>
      <c r="O402" s="265"/>
      <c r="P402" s="265"/>
      <c r="Q402" s="265"/>
      <c r="R402" s="265"/>
      <c r="S402" s="265"/>
      <c r="T402" s="266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7" t="s">
        <v>178</v>
      </c>
      <c r="AU402" s="267" t="s">
        <v>87</v>
      </c>
      <c r="AV402" s="13" t="s">
        <v>85</v>
      </c>
      <c r="AW402" s="13" t="s">
        <v>32</v>
      </c>
      <c r="AX402" s="13" t="s">
        <v>77</v>
      </c>
      <c r="AY402" s="267" t="s">
        <v>169</v>
      </c>
    </row>
    <row r="403" spans="1:51" s="14" customFormat="1" ht="12">
      <c r="A403" s="14"/>
      <c r="B403" s="268"/>
      <c r="C403" s="269"/>
      <c r="D403" s="259" t="s">
        <v>178</v>
      </c>
      <c r="E403" s="270" t="s">
        <v>1</v>
      </c>
      <c r="F403" s="271" t="s">
        <v>548</v>
      </c>
      <c r="G403" s="269"/>
      <c r="H403" s="272">
        <v>56.543</v>
      </c>
      <c r="I403" s="273"/>
      <c r="J403" s="269"/>
      <c r="K403" s="269"/>
      <c r="L403" s="274"/>
      <c r="M403" s="275"/>
      <c r="N403" s="276"/>
      <c r="O403" s="276"/>
      <c r="P403" s="276"/>
      <c r="Q403" s="276"/>
      <c r="R403" s="276"/>
      <c r="S403" s="276"/>
      <c r="T403" s="277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8" t="s">
        <v>178</v>
      </c>
      <c r="AU403" s="278" t="s">
        <v>87</v>
      </c>
      <c r="AV403" s="14" t="s">
        <v>87</v>
      </c>
      <c r="AW403" s="14" t="s">
        <v>32</v>
      </c>
      <c r="AX403" s="14" t="s">
        <v>77</v>
      </c>
      <c r="AY403" s="278" t="s">
        <v>169</v>
      </c>
    </row>
    <row r="404" spans="1:51" s="15" customFormat="1" ht="12">
      <c r="A404" s="15"/>
      <c r="B404" s="279"/>
      <c r="C404" s="280"/>
      <c r="D404" s="259" t="s">
        <v>178</v>
      </c>
      <c r="E404" s="281" t="s">
        <v>1</v>
      </c>
      <c r="F404" s="282" t="s">
        <v>181</v>
      </c>
      <c r="G404" s="280"/>
      <c r="H404" s="283">
        <v>56.543</v>
      </c>
      <c r="I404" s="284"/>
      <c r="J404" s="280"/>
      <c r="K404" s="280"/>
      <c r="L404" s="285"/>
      <c r="M404" s="286"/>
      <c r="N404" s="287"/>
      <c r="O404" s="287"/>
      <c r="P404" s="287"/>
      <c r="Q404" s="287"/>
      <c r="R404" s="287"/>
      <c r="S404" s="287"/>
      <c r="T404" s="288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89" t="s">
        <v>178</v>
      </c>
      <c r="AU404" s="289" t="s">
        <v>87</v>
      </c>
      <c r="AV404" s="15" t="s">
        <v>177</v>
      </c>
      <c r="AW404" s="15" t="s">
        <v>32</v>
      </c>
      <c r="AX404" s="15" t="s">
        <v>85</v>
      </c>
      <c r="AY404" s="289" t="s">
        <v>169</v>
      </c>
    </row>
    <row r="405" spans="1:65" s="2" customFormat="1" ht="62.7" customHeight="1">
      <c r="A405" s="41"/>
      <c r="B405" s="42"/>
      <c r="C405" s="245" t="s">
        <v>419</v>
      </c>
      <c r="D405" s="245" t="s">
        <v>172</v>
      </c>
      <c r="E405" s="246" t="s">
        <v>549</v>
      </c>
      <c r="F405" s="247" t="s">
        <v>550</v>
      </c>
      <c r="G405" s="248" t="s">
        <v>184</v>
      </c>
      <c r="H405" s="249">
        <v>65.829</v>
      </c>
      <c r="I405" s="250"/>
      <c r="J405" s="251">
        <f>ROUND(I405*H405,2)</f>
        <v>0</v>
      </c>
      <c r="K405" s="247" t="s">
        <v>1</v>
      </c>
      <c r="L405" s="44"/>
      <c r="M405" s="252" t="s">
        <v>1</v>
      </c>
      <c r="N405" s="253" t="s">
        <v>42</v>
      </c>
      <c r="O405" s="94"/>
      <c r="P405" s="254">
        <f>O405*H405</f>
        <v>0</v>
      </c>
      <c r="Q405" s="254">
        <v>0</v>
      </c>
      <c r="R405" s="254">
        <f>Q405*H405</f>
        <v>0</v>
      </c>
      <c r="S405" s="254">
        <v>0</v>
      </c>
      <c r="T405" s="255">
        <f>S405*H405</f>
        <v>0</v>
      </c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R405" s="256" t="s">
        <v>209</v>
      </c>
      <c r="AT405" s="256" t="s">
        <v>172</v>
      </c>
      <c r="AU405" s="256" t="s">
        <v>87</v>
      </c>
      <c r="AY405" s="18" t="s">
        <v>169</v>
      </c>
      <c r="BE405" s="146">
        <f>IF(N405="základní",J405,0)</f>
        <v>0</v>
      </c>
      <c r="BF405" s="146">
        <f>IF(N405="snížená",J405,0)</f>
        <v>0</v>
      </c>
      <c r="BG405" s="146">
        <f>IF(N405="zákl. přenesená",J405,0)</f>
        <v>0</v>
      </c>
      <c r="BH405" s="146">
        <f>IF(N405="sníž. přenesená",J405,0)</f>
        <v>0</v>
      </c>
      <c r="BI405" s="146">
        <f>IF(N405="nulová",J405,0)</f>
        <v>0</v>
      </c>
      <c r="BJ405" s="18" t="s">
        <v>85</v>
      </c>
      <c r="BK405" s="146">
        <f>ROUND(I405*H405,2)</f>
        <v>0</v>
      </c>
      <c r="BL405" s="18" t="s">
        <v>209</v>
      </c>
      <c r="BM405" s="256" t="s">
        <v>551</v>
      </c>
    </row>
    <row r="406" spans="1:65" s="2" customFormat="1" ht="33" customHeight="1">
      <c r="A406" s="41"/>
      <c r="B406" s="42"/>
      <c r="C406" s="301" t="s">
        <v>552</v>
      </c>
      <c r="D406" s="301" t="s">
        <v>458</v>
      </c>
      <c r="E406" s="302" t="s">
        <v>553</v>
      </c>
      <c r="F406" s="303" t="s">
        <v>554</v>
      </c>
      <c r="G406" s="304" t="s">
        <v>184</v>
      </c>
      <c r="H406" s="305">
        <v>72.412</v>
      </c>
      <c r="I406" s="306"/>
      <c r="J406" s="307">
        <f>ROUND(I406*H406,2)</f>
        <v>0</v>
      </c>
      <c r="K406" s="303" t="s">
        <v>1</v>
      </c>
      <c r="L406" s="308"/>
      <c r="M406" s="309" t="s">
        <v>1</v>
      </c>
      <c r="N406" s="310" t="s">
        <v>42</v>
      </c>
      <c r="O406" s="94"/>
      <c r="P406" s="254">
        <f>O406*H406</f>
        <v>0</v>
      </c>
      <c r="Q406" s="254">
        <v>0</v>
      </c>
      <c r="R406" s="254">
        <f>Q406*H406</f>
        <v>0</v>
      </c>
      <c r="S406" s="254">
        <v>0</v>
      </c>
      <c r="T406" s="255">
        <f>S406*H406</f>
        <v>0</v>
      </c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R406" s="256" t="s">
        <v>248</v>
      </c>
      <c r="AT406" s="256" t="s">
        <v>458</v>
      </c>
      <c r="AU406" s="256" t="s">
        <v>87</v>
      </c>
      <c r="AY406" s="18" t="s">
        <v>169</v>
      </c>
      <c r="BE406" s="146">
        <f>IF(N406="základní",J406,0)</f>
        <v>0</v>
      </c>
      <c r="BF406" s="146">
        <f>IF(N406="snížená",J406,0)</f>
        <v>0</v>
      </c>
      <c r="BG406" s="146">
        <f>IF(N406="zákl. přenesená",J406,0)</f>
        <v>0</v>
      </c>
      <c r="BH406" s="146">
        <f>IF(N406="sníž. přenesená",J406,0)</f>
        <v>0</v>
      </c>
      <c r="BI406" s="146">
        <f>IF(N406="nulová",J406,0)</f>
        <v>0</v>
      </c>
      <c r="BJ406" s="18" t="s">
        <v>85</v>
      </c>
      <c r="BK406" s="146">
        <f>ROUND(I406*H406,2)</f>
        <v>0</v>
      </c>
      <c r="BL406" s="18" t="s">
        <v>209</v>
      </c>
      <c r="BM406" s="256" t="s">
        <v>555</v>
      </c>
    </row>
    <row r="407" spans="1:51" s="13" customFormat="1" ht="12">
      <c r="A407" s="13"/>
      <c r="B407" s="257"/>
      <c r="C407" s="258"/>
      <c r="D407" s="259" t="s">
        <v>178</v>
      </c>
      <c r="E407" s="260" t="s">
        <v>1</v>
      </c>
      <c r="F407" s="261" t="s">
        <v>556</v>
      </c>
      <c r="G407" s="258"/>
      <c r="H407" s="260" t="s">
        <v>1</v>
      </c>
      <c r="I407" s="262"/>
      <c r="J407" s="258"/>
      <c r="K407" s="258"/>
      <c r="L407" s="263"/>
      <c r="M407" s="264"/>
      <c r="N407" s="265"/>
      <c r="O407" s="265"/>
      <c r="P407" s="265"/>
      <c r="Q407" s="265"/>
      <c r="R407" s="265"/>
      <c r="S407" s="265"/>
      <c r="T407" s="266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7" t="s">
        <v>178</v>
      </c>
      <c r="AU407" s="267" t="s">
        <v>87</v>
      </c>
      <c r="AV407" s="13" t="s">
        <v>85</v>
      </c>
      <c r="AW407" s="13" t="s">
        <v>32</v>
      </c>
      <c r="AX407" s="13" t="s">
        <v>77</v>
      </c>
      <c r="AY407" s="267" t="s">
        <v>169</v>
      </c>
    </row>
    <row r="408" spans="1:51" s="14" customFormat="1" ht="12">
      <c r="A408" s="14"/>
      <c r="B408" s="268"/>
      <c r="C408" s="269"/>
      <c r="D408" s="259" t="s">
        <v>178</v>
      </c>
      <c r="E408" s="270" t="s">
        <v>1</v>
      </c>
      <c r="F408" s="271" t="s">
        <v>557</v>
      </c>
      <c r="G408" s="269"/>
      <c r="H408" s="272">
        <v>72.412</v>
      </c>
      <c r="I408" s="273"/>
      <c r="J408" s="269"/>
      <c r="K408" s="269"/>
      <c r="L408" s="274"/>
      <c r="M408" s="275"/>
      <c r="N408" s="276"/>
      <c r="O408" s="276"/>
      <c r="P408" s="276"/>
      <c r="Q408" s="276"/>
      <c r="R408" s="276"/>
      <c r="S408" s="276"/>
      <c r="T408" s="277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78" t="s">
        <v>178</v>
      </c>
      <c r="AU408" s="278" t="s">
        <v>87</v>
      </c>
      <c r="AV408" s="14" t="s">
        <v>87</v>
      </c>
      <c r="AW408" s="14" t="s">
        <v>32</v>
      </c>
      <c r="AX408" s="14" t="s">
        <v>77</v>
      </c>
      <c r="AY408" s="278" t="s">
        <v>169</v>
      </c>
    </row>
    <row r="409" spans="1:51" s="15" customFormat="1" ht="12">
      <c r="A409" s="15"/>
      <c r="B409" s="279"/>
      <c r="C409" s="280"/>
      <c r="D409" s="259" t="s">
        <v>178</v>
      </c>
      <c r="E409" s="281" t="s">
        <v>1</v>
      </c>
      <c r="F409" s="282" t="s">
        <v>181</v>
      </c>
      <c r="G409" s="280"/>
      <c r="H409" s="283">
        <v>72.412</v>
      </c>
      <c r="I409" s="284"/>
      <c r="J409" s="280"/>
      <c r="K409" s="280"/>
      <c r="L409" s="285"/>
      <c r="M409" s="286"/>
      <c r="N409" s="287"/>
      <c r="O409" s="287"/>
      <c r="P409" s="287"/>
      <c r="Q409" s="287"/>
      <c r="R409" s="287"/>
      <c r="S409" s="287"/>
      <c r="T409" s="288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89" t="s">
        <v>178</v>
      </c>
      <c r="AU409" s="289" t="s">
        <v>87</v>
      </c>
      <c r="AV409" s="15" t="s">
        <v>177</v>
      </c>
      <c r="AW409" s="15" t="s">
        <v>32</v>
      </c>
      <c r="AX409" s="15" t="s">
        <v>85</v>
      </c>
      <c r="AY409" s="289" t="s">
        <v>169</v>
      </c>
    </row>
    <row r="410" spans="1:65" s="2" customFormat="1" ht="24.15" customHeight="1">
      <c r="A410" s="41"/>
      <c r="B410" s="42"/>
      <c r="C410" s="245" t="s">
        <v>423</v>
      </c>
      <c r="D410" s="245" t="s">
        <v>172</v>
      </c>
      <c r="E410" s="246" t="s">
        <v>558</v>
      </c>
      <c r="F410" s="247" t="s">
        <v>559</v>
      </c>
      <c r="G410" s="248" t="s">
        <v>184</v>
      </c>
      <c r="H410" s="249">
        <v>197.487</v>
      </c>
      <c r="I410" s="250"/>
      <c r="J410" s="251">
        <f>ROUND(I410*H410,2)</f>
        <v>0</v>
      </c>
      <c r="K410" s="247" t="s">
        <v>1</v>
      </c>
      <c r="L410" s="44"/>
      <c r="M410" s="252" t="s">
        <v>1</v>
      </c>
      <c r="N410" s="253" t="s">
        <v>42</v>
      </c>
      <c r="O410" s="94"/>
      <c r="P410" s="254">
        <f>O410*H410</f>
        <v>0</v>
      </c>
      <c r="Q410" s="254">
        <v>0</v>
      </c>
      <c r="R410" s="254">
        <f>Q410*H410</f>
        <v>0</v>
      </c>
      <c r="S410" s="254">
        <v>0</v>
      </c>
      <c r="T410" s="255">
        <f>S410*H410</f>
        <v>0</v>
      </c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R410" s="256" t="s">
        <v>209</v>
      </c>
      <c r="AT410" s="256" t="s">
        <v>172</v>
      </c>
      <c r="AU410" s="256" t="s">
        <v>87</v>
      </c>
      <c r="AY410" s="18" t="s">
        <v>169</v>
      </c>
      <c r="BE410" s="146">
        <f>IF(N410="základní",J410,0)</f>
        <v>0</v>
      </c>
      <c r="BF410" s="146">
        <f>IF(N410="snížená",J410,0)</f>
        <v>0</v>
      </c>
      <c r="BG410" s="146">
        <f>IF(N410="zákl. přenesená",J410,0)</f>
        <v>0</v>
      </c>
      <c r="BH410" s="146">
        <f>IF(N410="sníž. přenesená",J410,0)</f>
        <v>0</v>
      </c>
      <c r="BI410" s="146">
        <f>IF(N410="nulová",J410,0)</f>
        <v>0</v>
      </c>
      <c r="BJ410" s="18" t="s">
        <v>85</v>
      </c>
      <c r="BK410" s="146">
        <f>ROUND(I410*H410,2)</f>
        <v>0</v>
      </c>
      <c r="BL410" s="18" t="s">
        <v>209</v>
      </c>
      <c r="BM410" s="256" t="s">
        <v>560</v>
      </c>
    </row>
    <row r="411" spans="1:65" s="2" customFormat="1" ht="44.25" customHeight="1">
      <c r="A411" s="41"/>
      <c r="B411" s="42"/>
      <c r="C411" s="245" t="s">
        <v>561</v>
      </c>
      <c r="D411" s="245" t="s">
        <v>172</v>
      </c>
      <c r="E411" s="246" t="s">
        <v>562</v>
      </c>
      <c r="F411" s="247" t="s">
        <v>563</v>
      </c>
      <c r="G411" s="248" t="s">
        <v>286</v>
      </c>
      <c r="H411" s="249">
        <v>2.005</v>
      </c>
      <c r="I411" s="250"/>
      <c r="J411" s="251">
        <f>ROUND(I411*H411,2)</f>
        <v>0</v>
      </c>
      <c r="K411" s="247" t="s">
        <v>176</v>
      </c>
      <c r="L411" s="44"/>
      <c r="M411" s="252" t="s">
        <v>1</v>
      </c>
      <c r="N411" s="253" t="s">
        <v>42</v>
      </c>
      <c r="O411" s="94"/>
      <c r="P411" s="254">
        <f>O411*H411</f>
        <v>0</v>
      </c>
      <c r="Q411" s="254">
        <v>0</v>
      </c>
      <c r="R411" s="254">
        <f>Q411*H411</f>
        <v>0</v>
      </c>
      <c r="S411" s="254">
        <v>0</v>
      </c>
      <c r="T411" s="255">
        <f>S411*H411</f>
        <v>0</v>
      </c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R411" s="256" t="s">
        <v>209</v>
      </c>
      <c r="AT411" s="256" t="s">
        <v>172</v>
      </c>
      <c r="AU411" s="256" t="s">
        <v>87</v>
      </c>
      <c r="AY411" s="18" t="s">
        <v>169</v>
      </c>
      <c r="BE411" s="146">
        <f>IF(N411="základní",J411,0)</f>
        <v>0</v>
      </c>
      <c r="BF411" s="146">
        <f>IF(N411="snížená",J411,0)</f>
        <v>0</v>
      </c>
      <c r="BG411" s="146">
        <f>IF(N411="zákl. přenesená",J411,0)</f>
        <v>0</v>
      </c>
      <c r="BH411" s="146">
        <f>IF(N411="sníž. přenesená",J411,0)</f>
        <v>0</v>
      </c>
      <c r="BI411" s="146">
        <f>IF(N411="nulová",J411,0)</f>
        <v>0</v>
      </c>
      <c r="BJ411" s="18" t="s">
        <v>85</v>
      </c>
      <c r="BK411" s="146">
        <f>ROUND(I411*H411,2)</f>
        <v>0</v>
      </c>
      <c r="BL411" s="18" t="s">
        <v>209</v>
      </c>
      <c r="BM411" s="256" t="s">
        <v>564</v>
      </c>
    </row>
    <row r="412" spans="1:65" s="2" customFormat="1" ht="49.05" customHeight="1">
      <c r="A412" s="41"/>
      <c r="B412" s="42"/>
      <c r="C412" s="245" t="s">
        <v>426</v>
      </c>
      <c r="D412" s="245" t="s">
        <v>172</v>
      </c>
      <c r="E412" s="246" t="s">
        <v>565</v>
      </c>
      <c r="F412" s="247" t="s">
        <v>566</v>
      </c>
      <c r="G412" s="248" t="s">
        <v>286</v>
      </c>
      <c r="H412" s="249">
        <v>2.005</v>
      </c>
      <c r="I412" s="250"/>
      <c r="J412" s="251">
        <f>ROUND(I412*H412,2)</f>
        <v>0</v>
      </c>
      <c r="K412" s="247" t="s">
        <v>176</v>
      </c>
      <c r="L412" s="44"/>
      <c r="M412" s="252" t="s">
        <v>1</v>
      </c>
      <c r="N412" s="253" t="s">
        <v>42</v>
      </c>
      <c r="O412" s="94"/>
      <c r="P412" s="254">
        <f>O412*H412</f>
        <v>0</v>
      </c>
      <c r="Q412" s="254">
        <v>0</v>
      </c>
      <c r="R412" s="254">
        <f>Q412*H412</f>
        <v>0</v>
      </c>
      <c r="S412" s="254">
        <v>0</v>
      </c>
      <c r="T412" s="255">
        <f>S412*H412</f>
        <v>0</v>
      </c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R412" s="256" t="s">
        <v>209</v>
      </c>
      <c r="AT412" s="256" t="s">
        <v>172</v>
      </c>
      <c r="AU412" s="256" t="s">
        <v>87</v>
      </c>
      <c r="AY412" s="18" t="s">
        <v>169</v>
      </c>
      <c r="BE412" s="146">
        <f>IF(N412="základní",J412,0)</f>
        <v>0</v>
      </c>
      <c r="BF412" s="146">
        <f>IF(N412="snížená",J412,0)</f>
        <v>0</v>
      </c>
      <c r="BG412" s="146">
        <f>IF(N412="zákl. přenesená",J412,0)</f>
        <v>0</v>
      </c>
      <c r="BH412" s="146">
        <f>IF(N412="sníž. přenesená",J412,0)</f>
        <v>0</v>
      </c>
      <c r="BI412" s="146">
        <f>IF(N412="nulová",J412,0)</f>
        <v>0</v>
      </c>
      <c r="BJ412" s="18" t="s">
        <v>85</v>
      </c>
      <c r="BK412" s="146">
        <f>ROUND(I412*H412,2)</f>
        <v>0</v>
      </c>
      <c r="BL412" s="18" t="s">
        <v>209</v>
      </c>
      <c r="BM412" s="256" t="s">
        <v>567</v>
      </c>
    </row>
    <row r="413" spans="1:63" s="12" customFormat="1" ht="22.8" customHeight="1">
      <c r="A413" s="12"/>
      <c r="B413" s="229"/>
      <c r="C413" s="230"/>
      <c r="D413" s="231" t="s">
        <v>76</v>
      </c>
      <c r="E413" s="243" t="s">
        <v>568</v>
      </c>
      <c r="F413" s="243" t="s">
        <v>569</v>
      </c>
      <c r="G413" s="230"/>
      <c r="H413" s="230"/>
      <c r="I413" s="233"/>
      <c r="J413" s="244">
        <f>BK413</f>
        <v>0</v>
      </c>
      <c r="K413" s="230"/>
      <c r="L413" s="235"/>
      <c r="M413" s="236"/>
      <c r="N413" s="237"/>
      <c r="O413" s="237"/>
      <c r="P413" s="238">
        <f>SUM(P414:P420)</f>
        <v>0</v>
      </c>
      <c r="Q413" s="237"/>
      <c r="R413" s="238">
        <f>SUM(R414:R420)</f>
        <v>0</v>
      </c>
      <c r="S413" s="237"/>
      <c r="T413" s="239">
        <f>SUM(T414:T420)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40" t="s">
        <v>87</v>
      </c>
      <c r="AT413" s="241" t="s">
        <v>76</v>
      </c>
      <c r="AU413" s="241" t="s">
        <v>85</v>
      </c>
      <c r="AY413" s="240" t="s">
        <v>169</v>
      </c>
      <c r="BK413" s="242">
        <f>SUM(BK414:BK420)</f>
        <v>0</v>
      </c>
    </row>
    <row r="414" spans="1:65" s="2" customFormat="1" ht="21.75" customHeight="1">
      <c r="A414" s="41"/>
      <c r="B414" s="42"/>
      <c r="C414" s="245" t="s">
        <v>433</v>
      </c>
      <c r="D414" s="245" t="s">
        <v>172</v>
      </c>
      <c r="E414" s="246" t="s">
        <v>570</v>
      </c>
      <c r="F414" s="247" t="s">
        <v>571</v>
      </c>
      <c r="G414" s="248" t="s">
        <v>184</v>
      </c>
      <c r="H414" s="249">
        <v>2.5</v>
      </c>
      <c r="I414" s="250"/>
      <c r="J414" s="251">
        <f>ROUND(I414*H414,2)</f>
        <v>0</v>
      </c>
      <c r="K414" s="247" t="s">
        <v>1</v>
      </c>
      <c r="L414" s="44"/>
      <c r="M414" s="252" t="s">
        <v>1</v>
      </c>
      <c r="N414" s="253" t="s">
        <v>42</v>
      </c>
      <c r="O414" s="94"/>
      <c r="P414" s="254">
        <f>O414*H414</f>
        <v>0</v>
      </c>
      <c r="Q414" s="254">
        <v>0</v>
      </c>
      <c r="R414" s="254">
        <f>Q414*H414</f>
        <v>0</v>
      </c>
      <c r="S414" s="254">
        <v>0</v>
      </c>
      <c r="T414" s="255">
        <f>S414*H414</f>
        <v>0</v>
      </c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R414" s="256" t="s">
        <v>209</v>
      </c>
      <c r="AT414" s="256" t="s">
        <v>172</v>
      </c>
      <c r="AU414" s="256" t="s">
        <v>87</v>
      </c>
      <c r="AY414" s="18" t="s">
        <v>169</v>
      </c>
      <c r="BE414" s="146">
        <f>IF(N414="základní",J414,0)</f>
        <v>0</v>
      </c>
      <c r="BF414" s="146">
        <f>IF(N414="snížená",J414,0)</f>
        <v>0</v>
      </c>
      <c r="BG414" s="146">
        <f>IF(N414="zákl. přenesená",J414,0)</f>
        <v>0</v>
      </c>
      <c r="BH414" s="146">
        <f>IF(N414="sníž. přenesená",J414,0)</f>
        <v>0</v>
      </c>
      <c r="BI414" s="146">
        <f>IF(N414="nulová",J414,0)</f>
        <v>0</v>
      </c>
      <c r="BJ414" s="18" t="s">
        <v>85</v>
      </c>
      <c r="BK414" s="146">
        <f>ROUND(I414*H414,2)</f>
        <v>0</v>
      </c>
      <c r="BL414" s="18" t="s">
        <v>209</v>
      </c>
      <c r="BM414" s="256" t="s">
        <v>572</v>
      </c>
    </row>
    <row r="415" spans="1:51" s="13" customFormat="1" ht="12">
      <c r="A415" s="13"/>
      <c r="B415" s="257"/>
      <c r="C415" s="258"/>
      <c r="D415" s="259" t="s">
        <v>178</v>
      </c>
      <c r="E415" s="260" t="s">
        <v>1</v>
      </c>
      <c r="F415" s="261" t="s">
        <v>573</v>
      </c>
      <c r="G415" s="258"/>
      <c r="H415" s="260" t="s">
        <v>1</v>
      </c>
      <c r="I415" s="262"/>
      <c r="J415" s="258"/>
      <c r="K415" s="258"/>
      <c r="L415" s="263"/>
      <c r="M415" s="264"/>
      <c r="N415" s="265"/>
      <c r="O415" s="265"/>
      <c r="P415" s="265"/>
      <c r="Q415" s="265"/>
      <c r="R415" s="265"/>
      <c r="S415" s="265"/>
      <c r="T415" s="266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7" t="s">
        <v>178</v>
      </c>
      <c r="AU415" s="267" t="s">
        <v>87</v>
      </c>
      <c r="AV415" s="13" t="s">
        <v>85</v>
      </c>
      <c r="AW415" s="13" t="s">
        <v>32</v>
      </c>
      <c r="AX415" s="13" t="s">
        <v>77</v>
      </c>
      <c r="AY415" s="267" t="s">
        <v>169</v>
      </c>
    </row>
    <row r="416" spans="1:51" s="13" customFormat="1" ht="12">
      <c r="A416" s="13"/>
      <c r="B416" s="257"/>
      <c r="C416" s="258"/>
      <c r="D416" s="259" t="s">
        <v>178</v>
      </c>
      <c r="E416" s="260" t="s">
        <v>1</v>
      </c>
      <c r="F416" s="261" t="s">
        <v>574</v>
      </c>
      <c r="G416" s="258"/>
      <c r="H416" s="260" t="s">
        <v>1</v>
      </c>
      <c r="I416" s="262"/>
      <c r="J416" s="258"/>
      <c r="K416" s="258"/>
      <c r="L416" s="263"/>
      <c r="M416" s="264"/>
      <c r="N416" s="265"/>
      <c r="O416" s="265"/>
      <c r="P416" s="265"/>
      <c r="Q416" s="265"/>
      <c r="R416" s="265"/>
      <c r="S416" s="265"/>
      <c r="T416" s="266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7" t="s">
        <v>178</v>
      </c>
      <c r="AU416" s="267" t="s">
        <v>87</v>
      </c>
      <c r="AV416" s="13" t="s">
        <v>85</v>
      </c>
      <c r="AW416" s="13" t="s">
        <v>32</v>
      </c>
      <c r="AX416" s="13" t="s">
        <v>77</v>
      </c>
      <c r="AY416" s="267" t="s">
        <v>169</v>
      </c>
    </row>
    <row r="417" spans="1:51" s="14" customFormat="1" ht="12">
      <c r="A417" s="14"/>
      <c r="B417" s="268"/>
      <c r="C417" s="269"/>
      <c r="D417" s="259" t="s">
        <v>178</v>
      </c>
      <c r="E417" s="270" t="s">
        <v>1</v>
      </c>
      <c r="F417" s="271" t="s">
        <v>575</v>
      </c>
      <c r="G417" s="269"/>
      <c r="H417" s="272">
        <v>2.5</v>
      </c>
      <c r="I417" s="273"/>
      <c r="J417" s="269"/>
      <c r="K417" s="269"/>
      <c r="L417" s="274"/>
      <c r="M417" s="275"/>
      <c r="N417" s="276"/>
      <c r="O417" s="276"/>
      <c r="P417" s="276"/>
      <c r="Q417" s="276"/>
      <c r="R417" s="276"/>
      <c r="S417" s="276"/>
      <c r="T417" s="277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78" t="s">
        <v>178</v>
      </c>
      <c r="AU417" s="278" t="s">
        <v>87</v>
      </c>
      <c r="AV417" s="14" t="s">
        <v>87</v>
      </c>
      <c r="AW417" s="14" t="s">
        <v>32</v>
      </c>
      <c r="AX417" s="14" t="s">
        <v>77</v>
      </c>
      <c r="AY417" s="278" t="s">
        <v>169</v>
      </c>
    </row>
    <row r="418" spans="1:51" s="16" customFormat="1" ht="12">
      <c r="A418" s="16"/>
      <c r="B418" s="290"/>
      <c r="C418" s="291"/>
      <c r="D418" s="259" t="s">
        <v>178</v>
      </c>
      <c r="E418" s="292" t="s">
        <v>1</v>
      </c>
      <c r="F418" s="293" t="s">
        <v>238</v>
      </c>
      <c r="G418" s="291"/>
      <c r="H418" s="294">
        <v>2.5</v>
      </c>
      <c r="I418" s="295"/>
      <c r="J418" s="291"/>
      <c r="K418" s="291"/>
      <c r="L418" s="296"/>
      <c r="M418" s="297"/>
      <c r="N418" s="298"/>
      <c r="O418" s="298"/>
      <c r="P418" s="298"/>
      <c r="Q418" s="298"/>
      <c r="R418" s="298"/>
      <c r="S418" s="298"/>
      <c r="T418" s="299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T418" s="300" t="s">
        <v>178</v>
      </c>
      <c r="AU418" s="300" t="s">
        <v>87</v>
      </c>
      <c r="AV418" s="16" t="s">
        <v>170</v>
      </c>
      <c r="AW418" s="16" t="s">
        <v>32</v>
      </c>
      <c r="AX418" s="16" t="s">
        <v>77</v>
      </c>
      <c r="AY418" s="300" t="s">
        <v>169</v>
      </c>
    </row>
    <row r="419" spans="1:51" s="15" customFormat="1" ht="12">
      <c r="A419" s="15"/>
      <c r="B419" s="279"/>
      <c r="C419" s="280"/>
      <c r="D419" s="259" t="s">
        <v>178</v>
      </c>
      <c r="E419" s="281" t="s">
        <v>1</v>
      </c>
      <c r="F419" s="282" t="s">
        <v>181</v>
      </c>
      <c r="G419" s="280"/>
      <c r="H419" s="283">
        <v>2.5</v>
      </c>
      <c r="I419" s="284"/>
      <c r="J419" s="280"/>
      <c r="K419" s="280"/>
      <c r="L419" s="285"/>
      <c r="M419" s="286"/>
      <c r="N419" s="287"/>
      <c r="O419" s="287"/>
      <c r="P419" s="287"/>
      <c r="Q419" s="287"/>
      <c r="R419" s="287"/>
      <c r="S419" s="287"/>
      <c r="T419" s="288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89" t="s">
        <v>178</v>
      </c>
      <c r="AU419" s="289" t="s">
        <v>87</v>
      </c>
      <c r="AV419" s="15" t="s">
        <v>177</v>
      </c>
      <c r="AW419" s="15" t="s">
        <v>32</v>
      </c>
      <c r="AX419" s="15" t="s">
        <v>85</v>
      </c>
      <c r="AY419" s="289" t="s">
        <v>169</v>
      </c>
    </row>
    <row r="420" spans="1:65" s="2" customFormat="1" ht="16.5" customHeight="1">
      <c r="A420" s="41"/>
      <c r="B420" s="42"/>
      <c r="C420" s="245" t="s">
        <v>576</v>
      </c>
      <c r="D420" s="245" t="s">
        <v>172</v>
      </c>
      <c r="E420" s="246" t="s">
        <v>577</v>
      </c>
      <c r="F420" s="247" t="s">
        <v>578</v>
      </c>
      <c r="G420" s="248" t="s">
        <v>184</v>
      </c>
      <c r="H420" s="249">
        <v>2.5</v>
      </c>
      <c r="I420" s="250"/>
      <c r="J420" s="251">
        <f>ROUND(I420*H420,2)</f>
        <v>0</v>
      </c>
      <c r="K420" s="247" t="s">
        <v>1</v>
      </c>
      <c r="L420" s="44"/>
      <c r="M420" s="252" t="s">
        <v>1</v>
      </c>
      <c r="N420" s="253" t="s">
        <v>42</v>
      </c>
      <c r="O420" s="94"/>
      <c r="P420" s="254">
        <f>O420*H420</f>
        <v>0</v>
      </c>
      <c r="Q420" s="254">
        <v>0</v>
      </c>
      <c r="R420" s="254">
        <f>Q420*H420</f>
        <v>0</v>
      </c>
      <c r="S420" s="254">
        <v>0</v>
      </c>
      <c r="T420" s="255">
        <f>S420*H420</f>
        <v>0</v>
      </c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R420" s="256" t="s">
        <v>209</v>
      </c>
      <c r="AT420" s="256" t="s">
        <v>172</v>
      </c>
      <c r="AU420" s="256" t="s">
        <v>87</v>
      </c>
      <c r="AY420" s="18" t="s">
        <v>169</v>
      </c>
      <c r="BE420" s="146">
        <f>IF(N420="základní",J420,0)</f>
        <v>0</v>
      </c>
      <c r="BF420" s="146">
        <f>IF(N420="snížená",J420,0)</f>
        <v>0</v>
      </c>
      <c r="BG420" s="146">
        <f>IF(N420="zákl. přenesená",J420,0)</f>
        <v>0</v>
      </c>
      <c r="BH420" s="146">
        <f>IF(N420="sníž. přenesená",J420,0)</f>
        <v>0</v>
      </c>
      <c r="BI420" s="146">
        <f>IF(N420="nulová",J420,0)</f>
        <v>0</v>
      </c>
      <c r="BJ420" s="18" t="s">
        <v>85</v>
      </c>
      <c r="BK420" s="146">
        <f>ROUND(I420*H420,2)</f>
        <v>0</v>
      </c>
      <c r="BL420" s="18" t="s">
        <v>209</v>
      </c>
      <c r="BM420" s="256" t="s">
        <v>579</v>
      </c>
    </row>
    <row r="421" spans="1:63" s="12" customFormat="1" ht="22.8" customHeight="1">
      <c r="A421" s="12"/>
      <c r="B421" s="229"/>
      <c r="C421" s="230"/>
      <c r="D421" s="231" t="s">
        <v>76</v>
      </c>
      <c r="E421" s="243" t="s">
        <v>580</v>
      </c>
      <c r="F421" s="243" t="s">
        <v>581</v>
      </c>
      <c r="G421" s="230"/>
      <c r="H421" s="230"/>
      <c r="I421" s="233"/>
      <c r="J421" s="244">
        <f>BK421</f>
        <v>0</v>
      </c>
      <c r="K421" s="230"/>
      <c r="L421" s="235"/>
      <c r="M421" s="236"/>
      <c r="N421" s="237"/>
      <c r="O421" s="237"/>
      <c r="P421" s="238">
        <f>SUM(P422:P424)</f>
        <v>0</v>
      </c>
      <c r="Q421" s="237"/>
      <c r="R421" s="238">
        <f>SUM(R422:R424)</f>
        <v>0</v>
      </c>
      <c r="S421" s="237"/>
      <c r="T421" s="239">
        <f>SUM(T422:T424)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40" t="s">
        <v>87</v>
      </c>
      <c r="AT421" s="241" t="s">
        <v>76</v>
      </c>
      <c r="AU421" s="241" t="s">
        <v>85</v>
      </c>
      <c r="AY421" s="240" t="s">
        <v>169</v>
      </c>
      <c r="BK421" s="242">
        <f>SUM(BK422:BK424)</f>
        <v>0</v>
      </c>
    </row>
    <row r="422" spans="1:65" s="2" customFormat="1" ht="33" customHeight="1">
      <c r="A422" s="41"/>
      <c r="B422" s="42"/>
      <c r="C422" s="245" t="s">
        <v>582</v>
      </c>
      <c r="D422" s="245" t="s">
        <v>172</v>
      </c>
      <c r="E422" s="246" t="s">
        <v>583</v>
      </c>
      <c r="F422" s="247" t="s">
        <v>584</v>
      </c>
      <c r="G422" s="248" t="s">
        <v>184</v>
      </c>
      <c r="H422" s="249">
        <v>131.385</v>
      </c>
      <c r="I422" s="250"/>
      <c r="J422" s="251">
        <f>ROUND(I422*H422,2)</f>
        <v>0</v>
      </c>
      <c r="K422" s="247" t="s">
        <v>1</v>
      </c>
      <c r="L422" s="44"/>
      <c r="M422" s="252" t="s">
        <v>1</v>
      </c>
      <c r="N422" s="253" t="s">
        <v>42</v>
      </c>
      <c r="O422" s="94"/>
      <c r="P422" s="254">
        <f>O422*H422</f>
        <v>0</v>
      </c>
      <c r="Q422" s="254">
        <v>0</v>
      </c>
      <c r="R422" s="254">
        <f>Q422*H422</f>
        <v>0</v>
      </c>
      <c r="S422" s="254">
        <v>0</v>
      </c>
      <c r="T422" s="255">
        <f>S422*H422</f>
        <v>0</v>
      </c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R422" s="256" t="s">
        <v>209</v>
      </c>
      <c r="AT422" s="256" t="s">
        <v>172</v>
      </c>
      <c r="AU422" s="256" t="s">
        <v>87</v>
      </c>
      <c r="AY422" s="18" t="s">
        <v>169</v>
      </c>
      <c r="BE422" s="146">
        <f>IF(N422="základní",J422,0)</f>
        <v>0</v>
      </c>
      <c r="BF422" s="146">
        <f>IF(N422="snížená",J422,0)</f>
        <v>0</v>
      </c>
      <c r="BG422" s="146">
        <f>IF(N422="zákl. přenesená",J422,0)</f>
        <v>0</v>
      </c>
      <c r="BH422" s="146">
        <f>IF(N422="sníž. přenesená",J422,0)</f>
        <v>0</v>
      </c>
      <c r="BI422" s="146">
        <f>IF(N422="nulová",J422,0)</f>
        <v>0</v>
      </c>
      <c r="BJ422" s="18" t="s">
        <v>85</v>
      </c>
      <c r="BK422" s="146">
        <f>ROUND(I422*H422,2)</f>
        <v>0</v>
      </c>
      <c r="BL422" s="18" t="s">
        <v>209</v>
      </c>
      <c r="BM422" s="256" t="s">
        <v>585</v>
      </c>
    </row>
    <row r="423" spans="1:65" s="2" customFormat="1" ht="37.8" customHeight="1">
      <c r="A423" s="41"/>
      <c r="B423" s="42"/>
      <c r="C423" s="245" t="s">
        <v>446</v>
      </c>
      <c r="D423" s="245" t="s">
        <v>172</v>
      </c>
      <c r="E423" s="246" t="s">
        <v>586</v>
      </c>
      <c r="F423" s="247" t="s">
        <v>587</v>
      </c>
      <c r="G423" s="248" t="s">
        <v>184</v>
      </c>
      <c r="H423" s="249">
        <v>65.588</v>
      </c>
      <c r="I423" s="250"/>
      <c r="J423" s="251">
        <f>ROUND(I423*H423,2)</f>
        <v>0</v>
      </c>
      <c r="K423" s="247" t="s">
        <v>1</v>
      </c>
      <c r="L423" s="44"/>
      <c r="M423" s="252" t="s">
        <v>1</v>
      </c>
      <c r="N423" s="253" t="s">
        <v>42</v>
      </c>
      <c r="O423" s="94"/>
      <c r="P423" s="254">
        <f>O423*H423</f>
        <v>0</v>
      </c>
      <c r="Q423" s="254">
        <v>0</v>
      </c>
      <c r="R423" s="254">
        <f>Q423*H423</f>
        <v>0</v>
      </c>
      <c r="S423" s="254">
        <v>0</v>
      </c>
      <c r="T423" s="255">
        <f>S423*H423</f>
        <v>0</v>
      </c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R423" s="256" t="s">
        <v>209</v>
      </c>
      <c r="AT423" s="256" t="s">
        <v>172</v>
      </c>
      <c r="AU423" s="256" t="s">
        <v>87</v>
      </c>
      <c r="AY423" s="18" t="s">
        <v>169</v>
      </c>
      <c r="BE423" s="146">
        <f>IF(N423="základní",J423,0)</f>
        <v>0</v>
      </c>
      <c r="BF423" s="146">
        <f>IF(N423="snížená",J423,0)</f>
        <v>0</v>
      </c>
      <c r="BG423" s="146">
        <f>IF(N423="zákl. přenesená",J423,0)</f>
        <v>0</v>
      </c>
      <c r="BH423" s="146">
        <f>IF(N423="sníž. přenesená",J423,0)</f>
        <v>0</v>
      </c>
      <c r="BI423" s="146">
        <f>IF(N423="nulová",J423,0)</f>
        <v>0</v>
      </c>
      <c r="BJ423" s="18" t="s">
        <v>85</v>
      </c>
      <c r="BK423" s="146">
        <f>ROUND(I423*H423,2)</f>
        <v>0</v>
      </c>
      <c r="BL423" s="18" t="s">
        <v>209</v>
      </c>
      <c r="BM423" s="256" t="s">
        <v>588</v>
      </c>
    </row>
    <row r="424" spans="1:65" s="2" customFormat="1" ht="37.8" customHeight="1">
      <c r="A424" s="41"/>
      <c r="B424" s="42"/>
      <c r="C424" s="245" t="s">
        <v>589</v>
      </c>
      <c r="D424" s="245" t="s">
        <v>172</v>
      </c>
      <c r="E424" s="246" t="s">
        <v>590</v>
      </c>
      <c r="F424" s="247" t="s">
        <v>591</v>
      </c>
      <c r="G424" s="248" t="s">
        <v>184</v>
      </c>
      <c r="H424" s="249">
        <v>120.711</v>
      </c>
      <c r="I424" s="250"/>
      <c r="J424" s="251">
        <f>ROUND(I424*H424,2)</f>
        <v>0</v>
      </c>
      <c r="K424" s="247" t="s">
        <v>1</v>
      </c>
      <c r="L424" s="44"/>
      <c r="M424" s="311" t="s">
        <v>1</v>
      </c>
      <c r="N424" s="312" t="s">
        <v>42</v>
      </c>
      <c r="O424" s="313"/>
      <c r="P424" s="314">
        <f>O424*H424</f>
        <v>0</v>
      </c>
      <c r="Q424" s="314">
        <v>0</v>
      </c>
      <c r="R424" s="314">
        <f>Q424*H424</f>
        <v>0</v>
      </c>
      <c r="S424" s="314">
        <v>0</v>
      </c>
      <c r="T424" s="315">
        <f>S424*H424</f>
        <v>0</v>
      </c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R424" s="256" t="s">
        <v>209</v>
      </c>
      <c r="AT424" s="256" t="s">
        <v>172</v>
      </c>
      <c r="AU424" s="256" t="s">
        <v>87</v>
      </c>
      <c r="AY424" s="18" t="s">
        <v>169</v>
      </c>
      <c r="BE424" s="146">
        <f>IF(N424="základní",J424,0)</f>
        <v>0</v>
      </c>
      <c r="BF424" s="146">
        <f>IF(N424="snížená",J424,0)</f>
        <v>0</v>
      </c>
      <c r="BG424" s="146">
        <f>IF(N424="zákl. přenesená",J424,0)</f>
        <v>0</v>
      </c>
      <c r="BH424" s="146">
        <f>IF(N424="sníž. přenesená",J424,0)</f>
        <v>0</v>
      </c>
      <c r="BI424" s="146">
        <f>IF(N424="nulová",J424,0)</f>
        <v>0</v>
      </c>
      <c r="BJ424" s="18" t="s">
        <v>85</v>
      </c>
      <c r="BK424" s="146">
        <f>ROUND(I424*H424,2)</f>
        <v>0</v>
      </c>
      <c r="BL424" s="18" t="s">
        <v>209</v>
      </c>
      <c r="BM424" s="256" t="s">
        <v>592</v>
      </c>
    </row>
    <row r="425" spans="1:31" s="2" customFormat="1" ht="6.95" customHeight="1">
      <c r="A425" s="41"/>
      <c r="B425" s="69"/>
      <c r="C425" s="70"/>
      <c r="D425" s="70"/>
      <c r="E425" s="70"/>
      <c r="F425" s="70"/>
      <c r="G425" s="70"/>
      <c r="H425" s="70"/>
      <c r="I425" s="70"/>
      <c r="J425" s="70"/>
      <c r="K425" s="70"/>
      <c r="L425" s="44"/>
      <c r="M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</row>
  </sheetData>
  <sheetProtection password="CC35" sheet="1" objects="1" scenarios="1" formatColumns="0" formatRows="0" autoFilter="0"/>
  <autoFilter ref="C140:K424"/>
  <mergeCells count="14">
    <mergeCell ref="E7:H7"/>
    <mergeCell ref="E9:H9"/>
    <mergeCell ref="E18:H18"/>
    <mergeCell ref="E27:H27"/>
    <mergeCell ref="E85:H85"/>
    <mergeCell ref="E87:H87"/>
    <mergeCell ref="D115:F115"/>
    <mergeCell ref="D116:F116"/>
    <mergeCell ref="D117:F117"/>
    <mergeCell ref="D118:F118"/>
    <mergeCell ref="D119:F119"/>
    <mergeCell ref="E131:H131"/>
    <mergeCell ref="E133:H13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87</v>
      </c>
    </row>
    <row r="4" spans="2:46" s="1" customFormat="1" ht="24.95" customHeight="1">
      <c r="B4" s="21"/>
      <c r="D4" s="156" t="s">
        <v>121</v>
      </c>
      <c r="L4" s="21"/>
      <c r="M4" s="157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8" t="s">
        <v>16</v>
      </c>
      <c r="L6" s="21"/>
    </row>
    <row r="7" spans="2:12" s="1" customFormat="1" ht="16.5" customHeight="1">
      <c r="B7" s="21"/>
      <c r="E7" s="159" t="str">
        <f>'Rekapitulace stavby'!K6</f>
        <v xml:space="preserve">ZS 5.kvetna - šatny  SO 01 Etapa 2023</v>
      </c>
      <c r="F7" s="158"/>
      <c r="G7" s="158"/>
      <c r="H7" s="158"/>
      <c r="L7" s="21"/>
    </row>
    <row r="8" spans="1:31" s="2" customFormat="1" ht="12" customHeight="1">
      <c r="A8" s="41"/>
      <c r="B8" s="44"/>
      <c r="C8" s="41"/>
      <c r="D8" s="158" t="s">
        <v>122</v>
      </c>
      <c r="E8" s="41"/>
      <c r="F8" s="41"/>
      <c r="G8" s="41"/>
      <c r="H8" s="41"/>
      <c r="I8" s="41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4"/>
      <c r="C9" s="41"/>
      <c r="D9" s="41"/>
      <c r="E9" s="160" t="s">
        <v>593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4"/>
      <c r="C11" s="41"/>
      <c r="D11" s="158" t="s">
        <v>18</v>
      </c>
      <c r="E11" s="41"/>
      <c r="F11" s="161" t="s">
        <v>1</v>
      </c>
      <c r="G11" s="41"/>
      <c r="H11" s="41"/>
      <c r="I11" s="158" t="s">
        <v>19</v>
      </c>
      <c r="J11" s="161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58" t="s">
        <v>20</v>
      </c>
      <c r="E12" s="41"/>
      <c r="F12" s="161" t="s">
        <v>21</v>
      </c>
      <c r="G12" s="41"/>
      <c r="H12" s="41"/>
      <c r="I12" s="158" t="s">
        <v>22</v>
      </c>
      <c r="J12" s="162" t="str">
        <f>'Rekapitulace stavby'!AN8</f>
        <v>17.3.2023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58" t="s">
        <v>24</v>
      </c>
      <c r="E14" s="41"/>
      <c r="F14" s="41"/>
      <c r="G14" s="41"/>
      <c r="H14" s="41"/>
      <c r="I14" s="158" t="s">
        <v>25</v>
      </c>
      <c r="J14" s="161" t="str">
        <f>IF('Rekapitulace stavby'!AN10="","",'Rekapitulace stavby'!AN10)</f>
        <v>00262978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4"/>
      <c r="C15" s="41"/>
      <c r="D15" s="41"/>
      <c r="E15" s="161" t="str">
        <f>IF('Rekapitulace stavby'!E11="","",'Rekapitulace stavby'!E11)</f>
        <v>STATUTÁRNÍ MĚSTO LIBEREC</v>
      </c>
      <c r="F15" s="41"/>
      <c r="G15" s="41"/>
      <c r="H15" s="41"/>
      <c r="I15" s="158" t="s">
        <v>28</v>
      </c>
      <c r="J15" s="161" t="str">
        <f>IF('Rekapitulace stavby'!AN11="","",'Rekapitulace stavby'!AN11)</f>
        <v/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4"/>
      <c r="C17" s="41"/>
      <c r="D17" s="158" t="s">
        <v>29</v>
      </c>
      <c r="E17" s="41"/>
      <c r="F17" s="41"/>
      <c r="G17" s="41"/>
      <c r="H17" s="41"/>
      <c r="I17" s="158" t="s">
        <v>25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61"/>
      <c r="G18" s="161"/>
      <c r="H18" s="161"/>
      <c r="I18" s="158" t="s">
        <v>28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41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58" t="s">
        <v>31</v>
      </c>
      <c r="E20" s="41"/>
      <c r="F20" s="41"/>
      <c r="G20" s="41"/>
      <c r="H20" s="41"/>
      <c r="I20" s="158" t="s">
        <v>25</v>
      </c>
      <c r="J20" s="161" t="str">
        <f>IF('Rekapitulace stavby'!AN16="","",'Rekapitulace stavby'!AN16)</f>
        <v/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61" t="str">
        <f>IF('Rekapitulace stavby'!E17="","",'Rekapitulace stavby'!E17)</f>
        <v xml:space="preserve"> </v>
      </c>
      <c r="F21" s="41"/>
      <c r="G21" s="41"/>
      <c r="H21" s="41"/>
      <c r="I21" s="158" t="s">
        <v>28</v>
      </c>
      <c r="J21" s="161" t="str">
        <f>IF('Rekapitulace stavby'!AN17="","",'Rekapitulace stavby'!AN17)</f>
        <v/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58" t="s">
        <v>33</v>
      </c>
      <c r="E23" s="41"/>
      <c r="F23" s="41"/>
      <c r="G23" s="41"/>
      <c r="H23" s="41"/>
      <c r="I23" s="158" t="s">
        <v>25</v>
      </c>
      <c r="J23" s="161" t="str">
        <f>IF('Rekapitulace stavby'!AN19="","",'Rekapitulace stavby'!AN19)</f>
        <v/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61" t="str">
        <f>IF('Rekapitulace stavby'!E20="","",'Rekapitulace stavby'!E20)</f>
        <v xml:space="preserve"> </v>
      </c>
      <c r="F24" s="41"/>
      <c r="G24" s="41"/>
      <c r="H24" s="41"/>
      <c r="I24" s="158" t="s">
        <v>28</v>
      </c>
      <c r="J24" s="161" t="str">
        <f>IF('Rekapitulace stavby'!AN20="","",'Rekapitulace stavby'!AN20)</f>
        <v/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58" t="s">
        <v>34</v>
      </c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63"/>
      <c r="B27" s="164"/>
      <c r="C27" s="163"/>
      <c r="D27" s="163"/>
      <c r="E27" s="165" t="s">
        <v>1</v>
      </c>
      <c r="F27" s="165"/>
      <c r="G27" s="165"/>
      <c r="H27" s="165"/>
      <c r="I27" s="163"/>
      <c r="J27" s="163"/>
      <c r="K27" s="163"/>
      <c r="L27" s="166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67"/>
      <c r="E29" s="167"/>
      <c r="F29" s="167"/>
      <c r="G29" s="167"/>
      <c r="H29" s="167"/>
      <c r="I29" s="167"/>
      <c r="J29" s="167"/>
      <c r="K29" s="167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61" t="s">
        <v>124</v>
      </c>
      <c r="E30" s="41"/>
      <c r="F30" s="41"/>
      <c r="G30" s="41"/>
      <c r="H30" s="41"/>
      <c r="I30" s="41"/>
      <c r="J30" s="168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69" t="s">
        <v>115</v>
      </c>
      <c r="E31" s="41"/>
      <c r="F31" s="41"/>
      <c r="G31" s="41"/>
      <c r="H31" s="41"/>
      <c r="I31" s="41"/>
      <c r="J31" s="168">
        <f>J99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70" t="s">
        <v>37</v>
      </c>
      <c r="E32" s="41"/>
      <c r="F32" s="41"/>
      <c r="G32" s="41"/>
      <c r="H32" s="41"/>
      <c r="I32" s="41"/>
      <c r="J32" s="171">
        <f>ROUND(J30+J31,2)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67"/>
      <c r="E33" s="167"/>
      <c r="F33" s="167"/>
      <c r="G33" s="167"/>
      <c r="H33" s="167"/>
      <c r="I33" s="167"/>
      <c r="J33" s="167"/>
      <c r="K33" s="167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72" t="s">
        <v>39</v>
      </c>
      <c r="G34" s="41"/>
      <c r="H34" s="41"/>
      <c r="I34" s="172" t="s">
        <v>38</v>
      </c>
      <c r="J34" s="172" t="s">
        <v>40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3" t="s">
        <v>41</v>
      </c>
      <c r="E35" s="158" t="s">
        <v>42</v>
      </c>
      <c r="F35" s="174">
        <f>ROUND((SUM(BE99:BE106)+SUM(BE126:BE130)),2)</f>
        <v>0</v>
      </c>
      <c r="G35" s="41"/>
      <c r="H35" s="41"/>
      <c r="I35" s="175">
        <v>0.21</v>
      </c>
      <c r="J35" s="174">
        <f>ROUND(((SUM(BE99:BE106)+SUM(BE126:BE130))*I35),2)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58" t="s">
        <v>43</v>
      </c>
      <c r="F36" s="174">
        <f>ROUND((SUM(BF99:BF106)+SUM(BF126:BF130)),2)</f>
        <v>0</v>
      </c>
      <c r="G36" s="41"/>
      <c r="H36" s="41"/>
      <c r="I36" s="175">
        <v>0.15</v>
      </c>
      <c r="J36" s="174">
        <f>ROUND(((SUM(BF99:BF106)+SUM(BF126:BF130))*I36),2)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58" t="s">
        <v>44</v>
      </c>
      <c r="F37" s="174">
        <f>ROUND((SUM(BG99:BG106)+SUM(BG126:BG130)),2)</f>
        <v>0</v>
      </c>
      <c r="G37" s="41"/>
      <c r="H37" s="41"/>
      <c r="I37" s="175">
        <v>0.21</v>
      </c>
      <c r="J37" s="174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58" t="s">
        <v>45</v>
      </c>
      <c r="F38" s="174">
        <f>ROUND((SUM(BH99:BH106)+SUM(BH126:BH130)),2)</f>
        <v>0</v>
      </c>
      <c r="G38" s="41"/>
      <c r="H38" s="41"/>
      <c r="I38" s="175">
        <v>0.15</v>
      </c>
      <c r="J38" s="174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58" t="s">
        <v>46</v>
      </c>
      <c r="F39" s="174">
        <f>ROUND((SUM(BI99:BI106)+SUM(BI126:BI130)),2)</f>
        <v>0</v>
      </c>
      <c r="G39" s="41"/>
      <c r="H39" s="41"/>
      <c r="I39" s="175">
        <v>0</v>
      </c>
      <c r="J39" s="174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41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76"/>
      <c r="D41" s="177" t="s">
        <v>47</v>
      </c>
      <c r="E41" s="178"/>
      <c r="F41" s="178"/>
      <c r="G41" s="179" t="s">
        <v>48</v>
      </c>
      <c r="H41" s="180" t="s">
        <v>49</v>
      </c>
      <c r="I41" s="178"/>
      <c r="J41" s="181">
        <f>SUM(J32:J39)</f>
        <v>0</v>
      </c>
      <c r="K41" s="182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83" t="s">
        <v>50</v>
      </c>
      <c r="E50" s="184"/>
      <c r="F50" s="184"/>
      <c r="G50" s="183" t="s">
        <v>51</v>
      </c>
      <c r="H50" s="184"/>
      <c r="I50" s="184"/>
      <c r="J50" s="184"/>
      <c r="K50" s="184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85" t="s">
        <v>52</v>
      </c>
      <c r="E61" s="186"/>
      <c r="F61" s="187" t="s">
        <v>53</v>
      </c>
      <c r="G61" s="185" t="s">
        <v>52</v>
      </c>
      <c r="H61" s="186"/>
      <c r="I61" s="186"/>
      <c r="J61" s="188" t="s">
        <v>53</v>
      </c>
      <c r="K61" s="186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83" t="s">
        <v>54</v>
      </c>
      <c r="E65" s="189"/>
      <c r="F65" s="189"/>
      <c r="G65" s="183" t="s">
        <v>55</v>
      </c>
      <c r="H65" s="189"/>
      <c r="I65" s="189"/>
      <c r="J65" s="189"/>
      <c r="K65" s="189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85" t="s">
        <v>52</v>
      </c>
      <c r="E76" s="186"/>
      <c r="F76" s="187" t="s">
        <v>53</v>
      </c>
      <c r="G76" s="185" t="s">
        <v>52</v>
      </c>
      <c r="H76" s="186"/>
      <c r="I76" s="186"/>
      <c r="J76" s="188" t="s">
        <v>53</v>
      </c>
      <c r="K76" s="186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125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194" t="str">
        <f>E7</f>
        <v xml:space="preserve">ZS 5.kvetna - šatny  SO 01 Etapa 2023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122</v>
      </c>
      <c r="D86" s="43"/>
      <c r="E86" s="43"/>
      <c r="F86" s="43"/>
      <c r="G86" s="43"/>
      <c r="H86" s="43"/>
      <c r="I86" s="43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>D.1.4.1.sv_E22 - Svítidla...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20</v>
      </c>
      <c r="D89" s="43"/>
      <c r="E89" s="43"/>
      <c r="F89" s="28" t="str">
        <f>F12</f>
        <v xml:space="preserve"> </v>
      </c>
      <c r="G89" s="43"/>
      <c r="H89" s="43"/>
      <c r="I89" s="33" t="s">
        <v>22</v>
      </c>
      <c r="J89" s="82" t="str">
        <f>IF(J12="","",J12)</f>
        <v>17.3.2023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3" t="s">
        <v>24</v>
      </c>
      <c r="D91" s="43"/>
      <c r="E91" s="43"/>
      <c r="F91" s="28" t="str">
        <f>E15</f>
        <v>STATUTÁRNÍ MĚSTO LIBEREC</v>
      </c>
      <c r="G91" s="43"/>
      <c r="H91" s="43"/>
      <c r="I91" s="33" t="s">
        <v>31</v>
      </c>
      <c r="J91" s="37" t="str">
        <f>E21</f>
        <v xml:space="preserve"> 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3" t="s">
        <v>29</v>
      </c>
      <c r="D92" s="43"/>
      <c r="E92" s="43"/>
      <c r="F92" s="28" t="str">
        <f>IF(E18="","",E18)</f>
        <v>Vyplň údaj</v>
      </c>
      <c r="G92" s="43"/>
      <c r="H92" s="43"/>
      <c r="I92" s="33" t="s">
        <v>33</v>
      </c>
      <c r="J92" s="37" t="str">
        <f>E24</f>
        <v xml:space="preserve"> 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195" t="s">
        <v>126</v>
      </c>
      <c r="D94" s="152"/>
      <c r="E94" s="152"/>
      <c r="F94" s="152"/>
      <c r="G94" s="152"/>
      <c r="H94" s="152"/>
      <c r="I94" s="152"/>
      <c r="J94" s="196" t="s">
        <v>127</v>
      </c>
      <c r="K94" s="152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197" t="s">
        <v>128</v>
      </c>
      <c r="D96" s="43"/>
      <c r="E96" s="43"/>
      <c r="F96" s="43"/>
      <c r="G96" s="43"/>
      <c r="H96" s="43"/>
      <c r="I96" s="43"/>
      <c r="J96" s="113">
        <f>J126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129</v>
      </c>
    </row>
    <row r="97" spans="1:31" s="2" customFormat="1" ht="21.8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6.95" customHeight="1">
      <c r="A98" s="41"/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29.25" customHeight="1">
      <c r="A99" s="41"/>
      <c r="B99" s="42"/>
      <c r="C99" s="197" t="s">
        <v>145</v>
      </c>
      <c r="D99" s="43"/>
      <c r="E99" s="43"/>
      <c r="F99" s="43"/>
      <c r="G99" s="43"/>
      <c r="H99" s="43"/>
      <c r="I99" s="43"/>
      <c r="J99" s="210">
        <f>ROUND(J100+J101+J102+J103+J104+J105,2)</f>
        <v>0</v>
      </c>
      <c r="K99" s="43"/>
      <c r="L99" s="66"/>
      <c r="N99" s="211" t="s">
        <v>41</v>
      </c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65" s="2" customFormat="1" ht="18" customHeight="1">
      <c r="A100" s="41"/>
      <c r="B100" s="42"/>
      <c r="C100" s="43"/>
      <c r="D100" s="147" t="s">
        <v>146</v>
      </c>
      <c r="E100" s="140"/>
      <c r="F100" s="140"/>
      <c r="G100" s="43"/>
      <c r="H100" s="43"/>
      <c r="I100" s="43"/>
      <c r="J100" s="141">
        <v>0</v>
      </c>
      <c r="K100" s="43"/>
      <c r="L100" s="212"/>
      <c r="M100" s="213"/>
      <c r="N100" s="214" t="s">
        <v>42</v>
      </c>
      <c r="O100" s="213"/>
      <c r="P100" s="213"/>
      <c r="Q100" s="213"/>
      <c r="R100" s="213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6" t="s">
        <v>147</v>
      </c>
      <c r="AZ100" s="213"/>
      <c r="BA100" s="213"/>
      <c r="BB100" s="213"/>
      <c r="BC100" s="213"/>
      <c r="BD100" s="213"/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216" t="s">
        <v>85</v>
      </c>
      <c r="BK100" s="213"/>
      <c r="BL100" s="213"/>
      <c r="BM100" s="213"/>
    </row>
    <row r="101" spans="1:65" s="2" customFormat="1" ht="18" customHeight="1">
      <c r="A101" s="41"/>
      <c r="B101" s="42"/>
      <c r="C101" s="43"/>
      <c r="D101" s="147" t="s">
        <v>148</v>
      </c>
      <c r="E101" s="140"/>
      <c r="F101" s="140"/>
      <c r="G101" s="43"/>
      <c r="H101" s="43"/>
      <c r="I101" s="43"/>
      <c r="J101" s="141">
        <v>0</v>
      </c>
      <c r="K101" s="43"/>
      <c r="L101" s="212"/>
      <c r="M101" s="213"/>
      <c r="N101" s="214" t="s">
        <v>42</v>
      </c>
      <c r="O101" s="213"/>
      <c r="P101" s="213"/>
      <c r="Q101" s="213"/>
      <c r="R101" s="213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6" t="s">
        <v>147</v>
      </c>
      <c r="AZ101" s="213"/>
      <c r="BA101" s="213"/>
      <c r="BB101" s="213"/>
      <c r="BC101" s="213"/>
      <c r="BD101" s="213"/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216" t="s">
        <v>85</v>
      </c>
      <c r="BK101" s="213"/>
      <c r="BL101" s="213"/>
      <c r="BM101" s="213"/>
    </row>
    <row r="102" spans="1:65" s="2" customFormat="1" ht="18" customHeight="1">
      <c r="A102" s="41"/>
      <c r="B102" s="42"/>
      <c r="C102" s="43"/>
      <c r="D102" s="147" t="s">
        <v>149</v>
      </c>
      <c r="E102" s="140"/>
      <c r="F102" s="140"/>
      <c r="G102" s="43"/>
      <c r="H102" s="43"/>
      <c r="I102" s="43"/>
      <c r="J102" s="141">
        <v>0</v>
      </c>
      <c r="K102" s="43"/>
      <c r="L102" s="212"/>
      <c r="M102" s="213"/>
      <c r="N102" s="214" t="s">
        <v>42</v>
      </c>
      <c r="O102" s="213"/>
      <c r="P102" s="213"/>
      <c r="Q102" s="213"/>
      <c r="R102" s="213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6" t="s">
        <v>147</v>
      </c>
      <c r="AZ102" s="213"/>
      <c r="BA102" s="213"/>
      <c r="BB102" s="213"/>
      <c r="BC102" s="213"/>
      <c r="BD102" s="213"/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216" t="s">
        <v>85</v>
      </c>
      <c r="BK102" s="213"/>
      <c r="BL102" s="213"/>
      <c r="BM102" s="213"/>
    </row>
    <row r="103" spans="1:65" s="2" customFormat="1" ht="18" customHeight="1">
      <c r="A103" s="41"/>
      <c r="B103" s="42"/>
      <c r="C103" s="43"/>
      <c r="D103" s="147" t="s">
        <v>150</v>
      </c>
      <c r="E103" s="140"/>
      <c r="F103" s="140"/>
      <c r="G103" s="43"/>
      <c r="H103" s="43"/>
      <c r="I103" s="43"/>
      <c r="J103" s="141">
        <v>0</v>
      </c>
      <c r="K103" s="43"/>
      <c r="L103" s="212"/>
      <c r="M103" s="213"/>
      <c r="N103" s="214" t="s">
        <v>42</v>
      </c>
      <c r="O103" s="213"/>
      <c r="P103" s="213"/>
      <c r="Q103" s="213"/>
      <c r="R103" s="213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6" t="s">
        <v>147</v>
      </c>
      <c r="AZ103" s="213"/>
      <c r="BA103" s="213"/>
      <c r="BB103" s="213"/>
      <c r="BC103" s="213"/>
      <c r="BD103" s="213"/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16" t="s">
        <v>85</v>
      </c>
      <c r="BK103" s="213"/>
      <c r="BL103" s="213"/>
      <c r="BM103" s="213"/>
    </row>
    <row r="104" spans="1:65" s="2" customFormat="1" ht="18" customHeight="1">
      <c r="A104" s="41"/>
      <c r="B104" s="42"/>
      <c r="C104" s="43"/>
      <c r="D104" s="147" t="s">
        <v>151</v>
      </c>
      <c r="E104" s="140"/>
      <c r="F104" s="140"/>
      <c r="G104" s="43"/>
      <c r="H104" s="43"/>
      <c r="I104" s="43"/>
      <c r="J104" s="141">
        <v>0</v>
      </c>
      <c r="K104" s="43"/>
      <c r="L104" s="212"/>
      <c r="M104" s="213"/>
      <c r="N104" s="214" t="s">
        <v>42</v>
      </c>
      <c r="O104" s="213"/>
      <c r="P104" s="213"/>
      <c r="Q104" s="213"/>
      <c r="R104" s="213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6" t="s">
        <v>147</v>
      </c>
      <c r="AZ104" s="213"/>
      <c r="BA104" s="213"/>
      <c r="BB104" s="213"/>
      <c r="BC104" s="213"/>
      <c r="BD104" s="213"/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216" t="s">
        <v>85</v>
      </c>
      <c r="BK104" s="213"/>
      <c r="BL104" s="213"/>
      <c r="BM104" s="213"/>
    </row>
    <row r="105" spans="1:65" s="2" customFormat="1" ht="18" customHeight="1">
      <c r="A105" s="41"/>
      <c r="B105" s="42"/>
      <c r="C105" s="43"/>
      <c r="D105" s="140" t="s">
        <v>152</v>
      </c>
      <c r="E105" s="43"/>
      <c r="F105" s="43"/>
      <c r="G105" s="43"/>
      <c r="H105" s="43"/>
      <c r="I105" s="43"/>
      <c r="J105" s="141">
        <f>ROUND(J30*T105,2)</f>
        <v>0</v>
      </c>
      <c r="K105" s="43"/>
      <c r="L105" s="212"/>
      <c r="M105" s="213"/>
      <c r="N105" s="214" t="s">
        <v>43</v>
      </c>
      <c r="O105" s="213"/>
      <c r="P105" s="213"/>
      <c r="Q105" s="213"/>
      <c r="R105" s="213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6" t="s">
        <v>153</v>
      </c>
      <c r="AZ105" s="213"/>
      <c r="BA105" s="213"/>
      <c r="BB105" s="213"/>
      <c r="BC105" s="213"/>
      <c r="BD105" s="213"/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16" t="s">
        <v>87</v>
      </c>
      <c r="BK105" s="213"/>
      <c r="BL105" s="213"/>
      <c r="BM105" s="213"/>
    </row>
    <row r="106" spans="1:31" s="2" customFormat="1" ht="12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29.25" customHeight="1">
      <c r="A107" s="41"/>
      <c r="B107" s="42"/>
      <c r="C107" s="151" t="s">
        <v>120</v>
      </c>
      <c r="D107" s="152"/>
      <c r="E107" s="152"/>
      <c r="F107" s="152"/>
      <c r="G107" s="152"/>
      <c r="H107" s="152"/>
      <c r="I107" s="152"/>
      <c r="J107" s="153">
        <f>ROUND(J96+J99,2)</f>
        <v>0</v>
      </c>
      <c r="K107" s="152"/>
      <c r="L107" s="66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31" s="2" customFormat="1" ht="6.95" customHeight="1">
      <c r="A108" s="41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6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12" spans="1:31" s="2" customFormat="1" ht="6.95" customHeight="1">
      <c r="A112" s="41"/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66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31" s="2" customFormat="1" ht="24.95" customHeight="1">
      <c r="A113" s="41"/>
      <c r="B113" s="42"/>
      <c r="C113" s="24" t="s">
        <v>154</v>
      </c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6.95" customHeight="1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12" customHeight="1">
      <c r="A115" s="41"/>
      <c r="B115" s="42"/>
      <c r="C115" s="33" t="s">
        <v>16</v>
      </c>
      <c r="D115" s="43"/>
      <c r="E115" s="43"/>
      <c r="F115" s="43"/>
      <c r="G115" s="43"/>
      <c r="H115" s="43"/>
      <c r="I115" s="43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16.5" customHeight="1">
      <c r="A116" s="41"/>
      <c r="B116" s="42"/>
      <c r="C116" s="43"/>
      <c r="D116" s="43"/>
      <c r="E116" s="194" t="str">
        <f>E7</f>
        <v xml:space="preserve">ZS 5.kvetna - šatny  SO 01 Etapa 2023</v>
      </c>
      <c r="F116" s="33"/>
      <c r="G116" s="33"/>
      <c r="H116" s="33"/>
      <c r="I116" s="43"/>
      <c r="J116" s="43"/>
      <c r="K116" s="43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12" customHeight="1">
      <c r="A117" s="41"/>
      <c r="B117" s="42"/>
      <c r="C117" s="33" t="s">
        <v>122</v>
      </c>
      <c r="D117" s="43"/>
      <c r="E117" s="43"/>
      <c r="F117" s="43"/>
      <c r="G117" s="43"/>
      <c r="H117" s="43"/>
      <c r="I117" s="43"/>
      <c r="J117" s="43"/>
      <c r="K117" s="43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1:31" s="2" customFormat="1" ht="16.5" customHeight="1">
      <c r="A118" s="41"/>
      <c r="B118" s="42"/>
      <c r="C118" s="43"/>
      <c r="D118" s="43"/>
      <c r="E118" s="79" t="str">
        <f>E9</f>
        <v>D.1.4.1.sv_E22 - Svítidla...</v>
      </c>
      <c r="F118" s="43"/>
      <c r="G118" s="43"/>
      <c r="H118" s="43"/>
      <c r="I118" s="43"/>
      <c r="J118" s="43"/>
      <c r="K118" s="43"/>
      <c r="L118" s="66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31" s="2" customFormat="1" ht="6.95" customHeight="1">
      <c r="A119" s="41"/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12" customHeight="1">
      <c r="A120" s="41"/>
      <c r="B120" s="42"/>
      <c r="C120" s="33" t="s">
        <v>20</v>
      </c>
      <c r="D120" s="43"/>
      <c r="E120" s="43"/>
      <c r="F120" s="28" t="str">
        <f>F12</f>
        <v xml:space="preserve"> </v>
      </c>
      <c r="G120" s="43"/>
      <c r="H120" s="43"/>
      <c r="I120" s="33" t="s">
        <v>22</v>
      </c>
      <c r="J120" s="82" t="str">
        <f>IF(J12="","",J12)</f>
        <v>17.3.2023</v>
      </c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5.15" customHeight="1">
      <c r="A122" s="41"/>
      <c r="B122" s="42"/>
      <c r="C122" s="33" t="s">
        <v>24</v>
      </c>
      <c r="D122" s="43"/>
      <c r="E122" s="43"/>
      <c r="F122" s="28" t="str">
        <f>E15</f>
        <v>STATUTÁRNÍ MĚSTO LIBEREC</v>
      </c>
      <c r="G122" s="43"/>
      <c r="H122" s="43"/>
      <c r="I122" s="33" t="s">
        <v>31</v>
      </c>
      <c r="J122" s="37" t="str">
        <f>E21</f>
        <v xml:space="preserve"> </v>
      </c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5.15" customHeight="1">
      <c r="A123" s="41"/>
      <c r="B123" s="42"/>
      <c r="C123" s="33" t="s">
        <v>29</v>
      </c>
      <c r="D123" s="43"/>
      <c r="E123" s="43"/>
      <c r="F123" s="28" t="str">
        <f>IF(E18="","",E18)</f>
        <v>Vyplň údaj</v>
      </c>
      <c r="G123" s="43"/>
      <c r="H123" s="43"/>
      <c r="I123" s="33" t="s">
        <v>33</v>
      </c>
      <c r="J123" s="37" t="str">
        <f>E24</f>
        <v xml:space="preserve"> </v>
      </c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0.3" customHeight="1">
      <c r="A124" s="41"/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11" customFormat="1" ht="29.25" customHeight="1">
      <c r="A125" s="218"/>
      <c r="B125" s="219"/>
      <c r="C125" s="220" t="s">
        <v>155</v>
      </c>
      <c r="D125" s="221" t="s">
        <v>62</v>
      </c>
      <c r="E125" s="221" t="s">
        <v>58</v>
      </c>
      <c r="F125" s="221" t="s">
        <v>59</v>
      </c>
      <c r="G125" s="221" t="s">
        <v>156</v>
      </c>
      <c r="H125" s="221" t="s">
        <v>157</v>
      </c>
      <c r="I125" s="221" t="s">
        <v>158</v>
      </c>
      <c r="J125" s="221" t="s">
        <v>127</v>
      </c>
      <c r="K125" s="222" t="s">
        <v>159</v>
      </c>
      <c r="L125" s="223"/>
      <c r="M125" s="103" t="s">
        <v>1</v>
      </c>
      <c r="N125" s="104" t="s">
        <v>41</v>
      </c>
      <c r="O125" s="104" t="s">
        <v>160</v>
      </c>
      <c r="P125" s="104" t="s">
        <v>161</v>
      </c>
      <c r="Q125" s="104" t="s">
        <v>162</v>
      </c>
      <c r="R125" s="104" t="s">
        <v>163</v>
      </c>
      <c r="S125" s="104" t="s">
        <v>164</v>
      </c>
      <c r="T125" s="105" t="s">
        <v>165</v>
      </c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</row>
    <row r="126" spans="1:63" s="2" customFormat="1" ht="22.8" customHeight="1">
      <c r="A126" s="41"/>
      <c r="B126" s="42"/>
      <c r="C126" s="110" t="s">
        <v>166</v>
      </c>
      <c r="D126" s="43"/>
      <c r="E126" s="43"/>
      <c r="F126" s="43"/>
      <c r="G126" s="43"/>
      <c r="H126" s="43"/>
      <c r="I126" s="43"/>
      <c r="J126" s="224">
        <f>BK126</f>
        <v>0</v>
      </c>
      <c r="K126" s="43"/>
      <c r="L126" s="44"/>
      <c r="M126" s="106"/>
      <c r="N126" s="225"/>
      <c r="O126" s="107"/>
      <c r="P126" s="226">
        <f>SUM(P127:P130)</f>
        <v>0</v>
      </c>
      <c r="Q126" s="107"/>
      <c r="R126" s="226">
        <f>SUM(R127:R130)</f>
        <v>0</v>
      </c>
      <c r="S126" s="107"/>
      <c r="T126" s="227">
        <f>SUM(T127:T130)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18" t="s">
        <v>76</v>
      </c>
      <c r="AU126" s="18" t="s">
        <v>129</v>
      </c>
      <c r="BK126" s="228">
        <f>SUM(BK127:BK130)</f>
        <v>0</v>
      </c>
    </row>
    <row r="127" spans="1:65" s="2" customFormat="1" ht="24.15" customHeight="1">
      <c r="A127" s="41"/>
      <c r="B127" s="42"/>
      <c r="C127" s="245" t="s">
        <v>87</v>
      </c>
      <c r="D127" s="245" t="s">
        <v>172</v>
      </c>
      <c r="E127" s="246" t="s">
        <v>594</v>
      </c>
      <c r="F127" s="247" t="s">
        <v>595</v>
      </c>
      <c r="G127" s="248" t="s">
        <v>413</v>
      </c>
      <c r="H127" s="249">
        <v>2</v>
      </c>
      <c r="I127" s="250"/>
      <c r="J127" s="251">
        <f>ROUND(I127*H127,2)</f>
        <v>0</v>
      </c>
      <c r="K127" s="247" t="s">
        <v>1</v>
      </c>
      <c r="L127" s="44"/>
      <c r="M127" s="252" t="s">
        <v>1</v>
      </c>
      <c r="N127" s="253" t="s">
        <v>42</v>
      </c>
      <c r="O127" s="94"/>
      <c r="P127" s="254">
        <f>O127*H127</f>
        <v>0</v>
      </c>
      <c r="Q127" s="254">
        <v>0</v>
      </c>
      <c r="R127" s="254">
        <f>Q127*H127</f>
        <v>0</v>
      </c>
      <c r="S127" s="254">
        <v>0</v>
      </c>
      <c r="T127" s="255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56" t="s">
        <v>177</v>
      </c>
      <c r="AT127" s="256" t="s">
        <v>172</v>
      </c>
      <c r="AU127" s="256" t="s">
        <v>77</v>
      </c>
      <c r="AY127" s="18" t="s">
        <v>169</v>
      </c>
      <c r="BE127" s="146">
        <f>IF(N127="základní",J127,0)</f>
        <v>0</v>
      </c>
      <c r="BF127" s="146">
        <f>IF(N127="snížená",J127,0)</f>
        <v>0</v>
      </c>
      <c r="BG127" s="146">
        <f>IF(N127="zákl. přenesená",J127,0)</f>
        <v>0</v>
      </c>
      <c r="BH127" s="146">
        <f>IF(N127="sníž. přenesená",J127,0)</f>
        <v>0</v>
      </c>
      <c r="BI127" s="146">
        <f>IF(N127="nulová",J127,0)</f>
        <v>0</v>
      </c>
      <c r="BJ127" s="18" t="s">
        <v>85</v>
      </c>
      <c r="BK127" s="146">
        <f>ROUND(I127*H127,2)</f>
        <v>0</v>
      </c>
      <c r="BL127" s="18" t="s">
        <v>177</v>
      </c>
      <c r="BM127" s="256" t="s">
        <v>87</v>
      </c>
    </row>
    <row r="128" spans="1:65" s="2" customFormat="1" ht="24.15" customHeight="1">
      <c r="A128" s="41"/>
      <c r="B128" s="42"/>
      <c r="C128" s="245" t="s">
        <v>177</v>
      </c>
      <c r="D128" s="245" t="s">
        <v>172</v>
      </c>
      <c r="E128" s="246" t="s">
        <v>596</v>
      </c>
      <c r="F128" s="247" t="s">
        <v>597</v>
      </c>
      <c r="G128" s="248" t="s">
        <v>413</v>
      </c>
      <c r="H128" s="249">
        <v>2</v>
      </c>
      <c r="I128" s="250"/>
      <c r="J128" s="251">
        <f>ROUND(I128*H128,2)</f>
        <v>0</v>
      </c>
      <c r="K128" s="247" t="s">
        <v>1</v>
      </c>
      <c r="L128" s="44"/>
      <c r="M128" s="252" t="s">
        <v>1</v>
      </c>
      <c r="N128" s="253" t="s">
        <v>42</v>
      </c>
      <c r="O128" s="94"/>
      <c r="P128" s="254">
        <f>O128*H128</f>
        <v>0</v>
      </c>
      <c r="Q128" s="254">
        <v>0</v>
      </c>
      <c r="R128" s="254">
        <f>Q128*H128</f>
        <v>0</v>
      </c>
      <c r="S128" s="254">
        <v>0</v>
      </c>
      <c r="T128" s="255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56" t="s">
        <v>177</v>
      </c>
      <c r="AT128" s="256" t="s">
        <v>172</v>
      </c>
      <c r="AU128" s="256" t="s">
        <v>77</v>
      </c>
      <c r="AY128" s="18" t="s">
        <v>169</v>
      </c>
      <c r="BE128" s="146">
        <f>IF(N128="základní",J128,0)</f>
        <v>0</v>
      </c>
      <c r="BF128" s="146">
        <f>IF(N128="snížená",J128,0)</f>
        <v>0</v>
      </c>
      <c r="BG128" s="146">
        <f>IF(N128="zákl. přenesená",J128,0)</f>
        <v>0</v>
      </c>
      <c r="BH128" s="146">
        <f>IF(N128="sníž. přenesená",J128,0)</f>
        <v>0</v>
      </c>
      <c r="BI128" s="146">
        <f>IF(N128="nulová",J128,0)</f>
        <v>0</v>
      </c>
      <c r="BJ128" s="18" t="s">
        <v>85</v>
      </c>
      <c r="BK128" s="146">
        <f>ROUND(I128*H128,2)</f>
        <v>0</v>
      </c>
      <c r="BL128" s="18" t="s">
        <v>177</v>
      </c>
      <c r="BM128" s="256" t="s">
        <v>177</v>
      </c>
    </row>
    <row r="129" spans="1:65" s="2" customFormat="1" ht="37.8" customHeight="1">
      <c r="A129" s="41"/>
      <c r="B129" s="42"/>
      <c r="C129" s="245" t="s">
        <v>394</v>
      </c>
      <c r="D129" s="245" t="s">
        <v>172</v>
      </c>
      <c r="E129" s="246" t="s">
        <v>598</v>
      </c>
      <c r="F129" s="247" t="s">
        <v>599</v>
      </c>
      <c r="G129" s="248" t="s">
        <v>413</v>
      </c>
      <c r="H129" s="249">
        <v>1</v>
      </c>
      <c r="I129" s="250"/>
      <c r="J129" s="251">
        <f>ROUND(I129*H129,2)</f>
        <v>0</v>
      </c>
      <c r="K129" s="247" t="s">
        <v>1</v>
      </c>
      <c r="L129" s="44"/>
      <c r="M129" s="252" t="s">
        <v>1</v>
      </c>
      <c r="N129" s="253" t="s">
        <v>42</v>
      </c>
      <c r="O129" s="94"/>
      <c r="P129" s="254">
        <f>O129*H129</f>
        <v>0</v>
      </c>
      <c r="Q129" s="254">
        <v>0</v>
      </c>
      <c r="R129" s="254">
        <f>Q129*H129</f>
        <v>0</v>
      </c>
      <c r="S129" s="254">
        <v>0</v>
      </c>
      <c r="T129" s="255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56" t="s">
        <v>177</v>
      </c>
      <c r="AT129" s="256" t="s">
        <v>172</v>
      </c>
      <c r="AU129" s="256" t="s">
        <v>77</v>
      </c>
      <c r="AY129" s="18" t="s">
        <v>169</v>
      </c>
      <c r="BE129" s="146">
        <f>IF(N129="základní",J129,0)</f>
        <v>0</v>
      </c>
      <c r="BF129" s="146">
        <f>IF(N129="snížená",J129,0)</f>
        <v>0</v>
      </c>
      <c r="BG129" s="146">
        <f>IF(N129="zákl. přenesená",J129,0)</f>
        <v>0</v>
      </c>
      <c r="BH129" s="146">
        <f>IF(N129="sníž. přenesená",J129,0)</f>
        <v>0</v>
      </c>
      <c r="BI129" s="146">
        <f>IF(N129="nulová",J129,0)</f>
        <v>0</v>
      </c>
      <c r="BJ129" s="18" t="s">
        <v>85</v>
      </c>
      <c r="BK129" s="146">
        <f>ROUND(I129*H129,2)</f>
        <v>0</v>
      </c>
      <c r="BL129" s="18" t="s">
        <v>177</v>
      </c>
      <c r="BM129" s="256" t="s">
        <v>187</v>
      </c>
    </row>
    <row r="130" spans="1:65" s="2" customFormat="1" ht="16.5" customHeight="1">
      <c r="A130" s="41"/>
      <c r="B130" s="42"/>
      <c r="C130" s="245" t="s">
        <v>187</v>
      </c>
      <c r="D130" s="245" t="s">
        <v>172</v>
      </c>
      <c r="E130" s="246" t="s">
        <v>600</v>
      </c>
      <c r="F130" s="247" t="s">
        <v>601</v>
      </c>
      <c r="G130" s="248" t="s">
        <v>413</v>
      </c>
      <c r="H130" s="249">
        <v>1</v>
      </c>
      <c r="I130" s="250"/>
      <c r="J130" s="251">
        <f>ROUND(I130*H130,2)</f>
        <v>0</v>
      </c>
      <c r="K130" s="247" t="s">
        <v>1</v>
      </c>
      <c r="L130" s="44"/>
      <c r="M130" s="311" t="s">
        <v>1</v>
      </c>
      <c r="N130" s="312" t="s">
        <v>42</v>
      </c>
      <c r="O130" s="313"/>
      <c r="P130" s="314">
        <f>O130*H130</f>
        <v>0</v>
      </c>
      <c r="Q130" s="314">
        <v>0</v>
      </c>
      <c r="R130" s="314">
        <f>Q130*H130</f>
        <v>0</v>
      </c>
      <c r="S130" s="314">
        <v>0</v>
      </c>
      <c r="T130" s="315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56" t="s">
        <v>177</v>
      </c>
      <c r="AT130" s="256" t="s">
        <v>172</v>
      </c>
      <c r="AU130" s="256" t="s">
        <v>77</v>
      </c>
      <c r="AY130" s="18" t="s">
        <v>169</v>
      </c>
      <c r="BE130" s="146">
        <f>IF(N130="základní",J130,0)</f>
        <v>0</v>
      </c>
      <c r="BF130" s="146">
        <f>IF(N130="snížená",J130,0)</f>
        <v>0</v>
      </c>
      <c r="BG130" s="146">
        <f>IF(N130="zákl. přenesená",J130,0)</f>
        <v>0</v>
      </c>
      <c r="BH130" s="146">
        <f>IF(N130="sníž. přenesená",J130,0)</f>
        <v>0</v>
      </c>
      <c r="BI130" s="146">
        <f>IF(N130="nulová",J130,0)</f>
        <v>0</v>
      </c>
      <c r="BJ130" s="18" t="s">
        <v>85</v>
      </c>
      <c r="BK130" s="146">
        <f>ROUND(I130*H130,2)</f>
        <v>0</v>
      </c>
      <c r="BL130" s="18" t="s">
        <v>177</v>
      </c>
      <c r="BM130" s="256" t="s">
        <v>190</v>
      </c>
    </row>
    <row r="131" spans="1:31" s="2" customFormat="1" ht="6.95" customHeight="1">
      <c r="A131" s="41"/>
      <c r="B131" s="69"/>
      <c r="C131" s="70"/>
      <c r="D131" s="70"/>
      <c r="E131" s="70"/>
      <c r="F131" s="70"/>
      <c r="G131" s="70"/>
      <c r="H131" s="70"/>
      <c r="I131" s="70"/>
      <c r="J131" s="70"/>
      <c r="K131" s="70"/>
      <c r="L131" s="44"/>
      <c r="M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</sheetData>
  <sheetProtection password="CC35" sheet="1" objects="1" scenarios="1" formatColumns="0" formatRows="0" autoFilter="0"/>
  <autoFilter ref="C125:K130"/>
  <mergeCells count="14">
    <mergeCell ref="E7:H7"/>
    <mergeCell ref="E9:H9"/>
    <mergeCell ref="E18:H18"/>
    <mergeCell ref="E27:H27"/>
    <mergeCell ref="E85:H85"/>
    <mergeCell ref="E87:H87"/>
    <mergeCell ref="D100:F100"/>
    <mergeCell ref="D101:F101"/>
    <mergeCell ref="D102:F102"/>
    <mergeCell ref="D103:F103"/>
    <mergeCell ref="D104:F10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87</v>
      </c>
    </row>
    <row r="4" spans="2:46" s="1" customFormat="1" ht="24.95" customHeight="1">
      <c r="B4" s="21"/>
      <c r="D4" s="156" t="s">
        <v>121</v>
      </c>
      <c r="L4" s="21"/>
      <c r="M4" s="157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8" t="s">
        <v>16</v>
      </c>
      <c r="L6" s="21"/>
    </row>
    <row r="7" spans="2:12" s="1" customFormat="1" ht="16.5" customHeight="1">
      <c r="B7" s="21"/>
      <c r="E7" s="159" t="str">
        <f>'Rekapitulace stavby'!K6</f>
        <v xml:space="preserve">ZS 5.kvetna - šatny  SO 01 Etapa 2023</v>
      </c>
      <c r="F7" s="158"/>
      <c r="G7" s="158"/>
      <c r="H7" s="158"/>
      <c r="L7" s="21"/>
    </row>
    <row r="8" spans="1:31" s="2" customFormat="1" ht="12" customHeight="1">
      <c r="A8" s="41"/>
      <c r="B8" s="44"/>
      <c r="C8" s="41"/>
      <c r="D8" s="158" t="s">
        <v>122</v>
      </c>
      <c r="E8" s="41"/>
      <c r="F8" s="41"/>
      <c r="G8" s="41"/>
      <c r="H8" s="41"/>
      <c r="I8" s="41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4"/>
      <c r="C9" s="41"/>
      <c r="D9" s="41"/>
      <c r="E9" s="160" t="s">
        <v>602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4"/>
      <c r="C11" s="41"/>
      <c r="D11" s="158" t="s">
        <v>18</v>
      </c>
      <c r="E11" s="41"/>
      <c r="F11" s="161" t="s">
        <v>1</v>
      </c>
      <c r="G11" s="41"/>
      <c r="H11" s="41"/>
      <c r="I11" s="158" t="s">
        <v>19</v>
      </c>
      <c r="J11" s="161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58" t="s">
        <v>20</v>
      </c>
      <c r="E12" s="41"/>
      <c r="F12" s="161" t="s">
        <v>21</v>
      </c>
      <c r="G12" s="41"/>
      <c r="H12" s="41"/>
      <c r="I12" s="158" t="s">
        <v>22</v>
      </c>
      <c r="J12" s="162" t="str">
        <f>'Rekapitulace stavby'!AN8</f>
        <v>17.3.2023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58" t="s">
        <v>24</v>
      </c>
      <c r="E14" s="41"/>
      <c r="F14" s="41"/>
      <c r="G14" s="41"/>
      <c r="H14" s="41"/>
      <c r="I14" s="158" t="s">
        <v>25</v>
      </c>
      <c r="J14" s="161" t="str">
        <f>IF('Rekapitulace stavby'!AN10="","",'Rekapitulace stavby'!AN10)</f>
        <v>00262978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4"/>
      <c r="C15" s="41"/>
      <c r="D15" s="41"/>
      <c r="E15" s="161" t="str">
        <f>IF('Rekapitulace stavby'!E11="","",'Rekapitulace stavby'!E11)</f>
        <v>STATUTÁRNÍ MĚSTO LIBEREC</v>
      </c>
      <c r="F15" s="41"/>
      <c r="G15" s="41"/>
      <c r="H15" s="41"/>
      <c r="I15" s="158" t="s">
        <v>28</v>
      </c>
      <c r="J15" s="161" t="str">
        <f>IF('Rekapitulace stavby'!AN11="","",'Rekapitulace stavby'!AN11)</f>
        <v/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4"/>
      <c r="C17" s="41"/>
      <c r="D17" s="158" t="s">
        <v>29</v>
      </c>
      <c r="E17" s="41"/>
      <c r="F17" s="41"/>
      <c r="G17" s="41"/>
      <c r="H17" s="41"/>
      <c r="I17" s="158" t="s">
        <v>25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61"/>
      <c r="G18" s="161"/>
      <c r="H18" s="161"/>
      <c r="I18" s="158" t="s">
        <v>28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41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58" t="s">
        <v>31</v>
      </c>
      <c r="E20" s="41"/>
      <c r="F20" s="41"/>
      <c r="G20" s="41"/>
      <c r="H20" s="41"/>
      <c r="I20" s="158" t="s">
        <v>25</v>
      </c>
      <c r="J20" s="161" t="str">
        <f>IF('Rekapitulace stavby'!AN16="","",'Rekapitulace stavby'!AN16)</f>
        <v/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61" t="str">
        <f>IF('Rekapitulace stavby'!E17="","",'Rekapitulace stavby'!E17)</f>
        <v xml:space="preserve"> </v>
      </c>
      <c r="F21" s="41"/>
      <c r="G21" s="41"/>
      <c r="H21" s="41"/>
      <c r="I21" s="158" t="s">
        <v>28</v>
      </c>
      <c r="J21" s="161" t="str">
        <f>IF('Rekapitulace stavby'!AN17="","",'Rekapitulace stavby'!AN17)</f>
        <v/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58" t="s">
        <v>33</v>
      </c>
      <c r="E23" s="41"/>
      <c r="F23" s="41"/>
      <c r="G23" s="41"/>
      <c r="H23" s="41"/>
      <c r="I23" s="158" t="s">
        <v>25</v>
      </c>
      <c r="J23" s="161" t="str">
        <f>IF('Rekapitulace stavby'!AN19="","",'Rekapitulace stavby'!AN19)</f>
        <v/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61" t="str">
        <f>IF('Rekapitulace stavby'!E20="","",'Rekapitulace stavby'!E20)</f>
        <v xml:space="preserve"> </v>
      </c>
      <c r="F24" s="41"/>
      <c r="G24" s="41"/>
      <c r="H24" s="41"/>
      <c r="I24" s="158" t="s">
        <v>28</v>
      </c>
      <c r="J24" s="161" t="str">
        <f>IF('Rekapitulace stavby'!AN20="","",'Rekapitulace stavby'!AN20)</f>
        <v/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58" t="s">
        <v>34</v>
      </c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63"/>
      <c r="B27" s="164"/>
      <c r="C27" s="163"/>
      <c r="D27" s="163"/>
      <c r="E27" s="165" t="s">
        <v>1</v>
      </c>
      <c r="F27" s="165"/>
      <c r="G27" s="165"/>
      <c r="H27" s="165"/>
      <c r="I27" s="163"/>
      <c r="J27" s="163"/>
      <c r="K27" s="163"/>
      <c r="L27" s="166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67"/>
      <c r="E29" s="167"/>
      <c r="F29" s="167"/>
      <c r="G29" s="167"/>
      <c r="H29" s="167"/>
      <c r="I29" s="167"/>
      <c r="J29" s="167"/>
      <c r="K29" s="167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61" t="s">
        <v>124</v>
      </c>
      <c r="E30" s="41"/>
      <c r="F30" s="41"/>
      <c r="G30" s="41"/>
      <c r="H30" s="41"/>
      <c r="I30" s="41"/>
      <c r="J30" s="168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69" t="s">
        <v>115</v>
      </c>
      <c r="E31" s="41"/>
      <c r="F31" s="41"/>
      <c r="G31" s="41"/>
      <c r="H31" s="41"/>
      <c r="I31" s="41"/>
      <c r="J31" s="168">
        <f>J99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70" t="s">
        <v>37</v>
      </c>
      <c r="E32" s="41"/>
      <c r="F32" s="41"/>
      <c r="G32" s="41"/>
      <c r="H32" s="41"/>
      <c r="I32" s="41"/>
      <c r="J32" s="171">
        <f>ROUND(J30+J31,2)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67"/>
      <c r="E33" s="167"/>
      <c r="F33" s="167"/>
      <c r="G33" s="167"/>
      <c r="H33" s="167"/>
      <c r="I33" s="167"/>
      <c r="J33" s="167"/>
      <c r="K33" s="167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72" t="s">
        <v>39</v>
      </c>
      <c r="G34" s="41"/>
      <c r="H34" s="41"/>
      <c r="I34" s="172" t="s">
        <v>38</v>
      </c>
      <c r="J34" s="172" t="s">
        <v>40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3" t="s">
        <v>41</v>
      </c>
      <c r="E35" s="158" t="s">
        <v>42</v>
      </c>
      <c r="F35" s="174">
        <f>ROUND((SUM(BE99:BE106)+SUM(BE126:BE142)),2)</f>
        <v>0</v>
      </c>
      <c r="G35" s="41"/>
      <c r="H35" s="41"/>
      <c r="I35" s="175">
        <v>0.21</v>
      </c>
      <c r="J35" s="174">
        <f>ROUND(((SUM(BE99:BE106)+SUM(BE126:BE142))*I35),2)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58" t="s">
        <v>43</v>
      </c>
      <c r="F36" s="174">
        <f>ROUND((SUM(BF99:BF106)+SUM(BF126:BF142)),2)</f>
        <v>0</v>
      </c>
      <c r="G36" s="41"/>
      <c r="H36" s="41"/>
      <c r="I36" s="175">
        <v>0.15</v>
      </c>
      <c r="J36" s="174">
        <f>ROUND(((SUM(BF99:BF106)+SUM(BF126:BF142))*I36),2)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58" t="s">
        <v>44</v>
      </c>
      <c r="F37" s="174">
        <f>ROUND((SUM(BG99:BG106)+SUM(BG126:BG142)),2)</f>
        <v>0</v>
      </c>
      <c r="G37" s="41"/>
      <c r="H37" s="41"/>
      <c r="I37" s="175">
        <v>0.21</v>
      </c>
      <c r="J37" s="174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58" t="s">
        <v>45</v>
      </c>
      <c r="F38" s="174">
        <f>ROUND((SUM(BH99:BH106)+SUM(BH126:BH142)),2)</f>
        <v>0</v>
      </c>
      <c r="G38" s="41"/>
      <c r="H38" s="41"/>
      <c r="I38" s="175">
        <v>0.15</v>
      </c>
      <c r="J38" s="174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58" t="s">
        <v>46</v>
      </c>
      <c r="F39" s="174">
        <f>ROUND((SUM(BI99:BI106)+SUM(BI126:BI142)),2)</f>
        <v>0</v>
      </c>
      <c r="G39" s="41"/>
      <c r="H39" s="41"/>
      <c r="I39" s="175">
        <v>0</v>
      </c>
      <c r="J39" s="174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41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76"/>
      <c r="D41" s="177" t="s">
        <v>47</v>
      </c>
      <c r="E41" s="178"/>
      <c r="F41" s="178"/>
      <c r="G41" s="179" t="s">
        <v>48</v>
      </c>
      <c r="H41" s="180" t="s">
        <v>49</v>
      </c>
      <c r="I41" s="178"/>
      <c r="J41" s="181">
        <f>SUM(J32:J39)</f>
        <v>0</v>
      </c>
      <c r="K41" s="182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83" t="s">
        <v>50</v>
      </c>
      <c r="E50" s="184"/>
      <c r="F50" s="184"/>
      <c r="G50" s="183" t="s">
        <v>51</v>
      </c>
      <c r="H50" s="184"/>
      <c r="I50" s="184"/>
      <c r="J50" s="184"/>
      <c r="K50" s="184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85" t="s">
        <v>52</v>
      </c>
      <c r="E61" s="186"/>
      <c r="F61" s="187" t="s">
        <v>53</v>
      </c>
      <c r="G61" s="185" t="s">
        <v>52</v>
      </c>
      <c r="H61" s="186"/>
      <c r="I61" s="186"/>
      <c r="J61" s="188" t="s">
        <v>53</v>
      </c>
      <c r="K61" s="186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83" t="s">
        <v>54</v>
      </c>
      <c r="E65" s="189"/>
      <c r="F65" s="189"/>
      <c r="G65" s="183" t="s">
        <v>55</v>
      </c>
      <c r="H65" s="189"/>
      <c r="I65" s="189"/>
      <c r="J65" s="189"/>
      <c r="K65" s="189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85" t="s">
        <v>52</v>
      </c>
      <c r="E76" s="186"/>
      <c r="F76" s="187" t="s">
        <v>53</v>
      </c>
      <c r="G76" s="185" t="s">
        <v>52</v>
      </c>
      <c r="H76" s="186"/>
      <c r="I76" s="186"/>
      <c r="J76" s="188" t="s">
        <v>53</v>
      </c>
      <c r="K76" s="186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125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194" t="str">
        <f>E7</f>
        <v xml:space="preserve">ZS 5.kvetna - šatny  SO 01 Etapa 2023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122</v>
      </c>
      <c r="D86" s="43"/>
      <c r="E86" s="43"/>
      <c r="F86" s="43"/>
      <c r="G86" s="43"/>
      <c r="H86" s="43"/>
      <c r="I86" s="43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>D.1.4.1.ro_E22 - Rozvaděč...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20</v>
      </c>
      <c r="D89" s="43"/>
      <c r="E89" s="43"/>
      <c r="F89" s="28" t="str">
        <f>F12</f>
        <v xml:space="preserve"> </v>
      </c>
      <c r="G89" s="43"/>
      <c r="H89" s="43"/>
      <c r="I89" s="33" t="s">
        <v>22</v>
      </c>
      <c r="J89" s="82" t="str">
        <f>IF(J12="","",J12)</f>
        <v>17.3.2023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3" t="s">
        <v>24</v>
      </c>
      <c r="D91" s="43"/>
      <c r="E91" s="43"/>
      <c r="F91" s="28" t="str">
        <f>E15</f>
        <v>STATUTÁRNÍ MĚSTO LIBEREC</v>
      </c>
      <c r="G91" s="43"/>
      <c r="H91" s="43"/>
      <c r="I91" s="33" t="s">
        <v>31</v>
      </c>
      <c r="J91" s="37" t="str">
        <f>E21</f>
        <v xml:space="preserve"> 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3" t="s">
        <v>29</v>
      </c>
      <c r="D92" s="43"/>
      <c r="E92" s="43"/>
      <c r="F92" s="28" t="str">
        <f>IF(E18="","",E18)</f>
        <v>Vyplň údaj</v>
      </c>
      <c r="G92" s="43"/>
      <c r="H92" s="43"/>
      <c r="I92" s="33" t="s">
        <v>33</v>
      </c>
      <c r="J92" s="37" t="str">
        <f>E24</f>
        <v xml:space="preserve"> 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195" t="s">
        <v>126</v>
      </c>
      <c r="D94" s="152"/>
      <c r="E94" s="152"/>
      <c r="F94" s="152"/>
      <c r="G94" s="152"/>
      <c r="H94" s="152"/>
      <c r="I94" s="152"/>
      <c r="J94" s="196" t="s">
        <v>127</v>
      </c>
      <c r="K94" s="152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197" t="s">
        <v>128</v>
      </c>
      <c r="D96" s="43"/>
      <c r="E96" s="43"/>
      <c r="F96" s="43"/>
      <c r="G96" s="43"/>
      <c r="H96" s="43"/>
      <c r="I96" s="43"/>
      <c r="J96" s="113">
        <f>J126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129</v>
      </c>
    </row>
    <row r="97" spans="1:31" s="2" customFormat="1" ht="21.8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6.95" customHeight="1">
      <c r="A98" s="41"/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29.25" customHeight="1">
      <c r="A99" s="41"/>
      <c r="B99" s="42"/>
      <c r="C99" s="197" t="s">
        <v>145</v>
      </c>
      <c r="D99" s="43"/>
      <c r="E99" s="43"/>
      <c r="F99" s="43"/>
      <c r="G99" s="43"/>
      <c r="H99" s="43"/>
      <c r="I99" s="43"/>
      <c r="J99" s="210">
        <f>ROUND(J100+J101+J102+J103+J104+J105,2)</f>
        <v>0</v>
      </c>
      <c r="K99" s="43"/>
      <c r="L99" s="66"/>
      <c r="N99" s="211" t="s">
        <v>41</v>
      </c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65" s="2" customFormat="1" ht="18" customHeight="1">
      <c r="A100" s="41"/>
      <c r="B100" s="42"/>
      <c r="C100" s="43"/>
      <c r="D100" s="147" t="s">
        <v>146</v>
      </c>
      <c r="E100" s="140"/>
      <c r="F100" s="140"/>
      <c r="G100" s="43"/>
      <c r="H100" s="43"/>
      <c r="I100" s="43"/>
      <c r="J100" s="141">
        <v>0</v>
      </c>
      <c r="K100" s="43"/>
      <c r="L100" s="212"/>
      <c r="M100" s="213"/>
      <c r="N100" s="214" t="s">
        <v>42</v>
      </c>
      <c r="O100" s="213"/>
      <c r="P100" s="213"/>
      <c r="Q100" s="213"/>
      <c r="R100" s="213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6" t="s">
        <v>147</v>
      </c>
      <c r="AZ100" s="213"/>
      <c r="BA100" s="213"/>
      <c r="BB100" s="213"/>
      <c r="BC100" s="213"/>
      <c r="BD100" s="213"/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216" t="s">
        <v>85</v>
      </c>
      <c r="BK100" s="213"/>
      <c r="BL100" s="213"/>
      <c r="BM100" s="213"/>
    </row>
    <row r="101" spans="1:65" s="2" customFormat="1" ht="18" customHeight="1">
      <c r="A101" s="41"/>
      <c r="B101" s="42"/>
      <c r="C101" s="43"/>
      <c r="D101" s="147" t="s">
        <v>148</v>
      </c>
      <c r="E101" s="140"/>
      <c r="F101" s="140"/>
      <c r="G101" s="43"/>
      <c r="H101" s="43"/>
      <c r="I101" s="43"/>
      <c r="J101" s="141">
        <v>0</v>
      </c>
      <c r="K101" s="43"/>
      <c r="L101" s="212"/>
      <c r="M101" s="213"/>
      <c r="N101" s="214" t="s">
        <v>42</v>
      </c>
      <c r="O101" s="213"/>
      <c r="P101" s="213"/>
      <c r="Q101" s="213"/>
      <c r="R101" s="213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6" t="s">
        <v>147</v>
      </c>
      <c r="AZ101" s="213"/>
      <c r="BA101" s="213"/>
      <c r="BB101" s="213"/>
      <c r="BC101" s="213"/>
      <c r="BD101" s="213"/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216" t="s">
        <v>85</v>
      </c>
      <c r="BK101" s="213"/>
      <c r="BL101" s="213"/>
      <c r="BM101" s="213"/>
    </row>
    <row r="102" spans="1:65" s="2" customFormat="1" ht="18" customHeight="1">
      <c r="A102" s="41"/>
      <c r="B102" s="42"/>
      <c r="C102" s="43"/>
      <c r="D102" s="147" t="s">
        <v>149</v>
      </c>
      <c r="E102" s="140"/>
      <c r="F102" s="140"/>
      <c r="G102" s="43"/>
      <c r="H102" s="43"/>
      <c r="I102" s="43"/>
      <c r="J102" s="141">
        <v>0</v>
      </c>
      <c r="K102" s="43"/>
      <c r="L102" s="212"/>
      <c r="M102" s="213"/>
      <c r="N102" s="214" t="s">
        <v>42</v>
      </c>
      <c r="O102" s="213"/>
      <c r="P102" s="213"/>
      <c r="Q102" s="213"/>
      <c r="R102" s="213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6" t="s">
        <v>147</v>
      </c>
      <c r="AZ102" s="213"/>
      <c r="BA102" s="213"/>
      <c r="BB102" s="213"/>
      <c r="BC102" s="213"/>
      <c r="BD102" s="213"/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216" t="s">
        <v>85</v>
      </c>
      <c r="BK102" s="213"/>
      <c r="BL102" s="213"/>
      <c r="BM102" s="213"/>
    </row>
    <row r="103" spans="1:65" s="2" customFormat="1" ht="18" customHeight="1">
      <c r="A103" s="41"/>
      <c r="B103" s="42"/>
      <c r="C103" s="43"/>
      <c r="D103" s="147" t="s">
        <v>150</v>
      </c>
      <c r="E103" s="140"/>
      <c r="F103" s="140"/>
      <c r="G103" s="43"/>
      <c r="H103" s="43"/>
      <c r="I103" s="43"/>
      <c r="J103" s="141">
        <v>0</v>
      </c>
      <c r="K103" s="43"/>
      <c r="L103" s="212"/>
      <c r="M103" s="213"/>
      <c r="N103" s="214" t="s">
        <v>42</v>
      </c>
      <c r="O103" s="213"/>
      <c r="P103" s="213"/>
      <c r="Q103" s="213"/>
      <c r="R103" s="213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6" t="s">
        <v>147</v>
      </c>
      <c r="AZ103" s="213"/>
      <c r="BA103" s="213"/>
      <c r="BB103" s="213"/>
      <c r="BC103" s="213"/>
      <c r="BD103" s="213"/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16" t="s">
        <v>85</v>
      </c>
      <c r="BK103" s="213"/>
      <c r="BL103" s="213"/>
      <c r="BM103" s="213"/>
    </row>
    <row r="104" spans="1:65" s="2" customFormat="1" ht="18" customHeight="1">
      <c r="A104" s="41"/>
      <c r="B104" s="42"/>
      <c r="C104" s="43"/>
      <c r="D104" s="147" t="s">
        <v>151</v>
      </c>
      <c r="E104" s="140"/>
      <c r="F104" s="140"/>
      <c r="G104" s="43"/>
      <c r="H104" s="43"/>
      <c r="I104" s="43"/>
      <c r="J104" s="141">
        <v>0</v>
      </c>
      <c r="K104" s="43"/>
      <c r="L104" s="212"/>
      <c r="M104" s="213"/>
      <c r="N104" s="214" t="s">
        <v>42</v>
      </c>
      <c r="O104" s="213"/>
      <c r="P104" s="213"/>
      <c r="Q104" s="213"/>
      <c r="R104" s="213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6" t="s">
        <v>147</v>
      </c>
      <c r="AZ104" s="213"/>
      <c r="BA104" s="213"/>
      <c r="BB104" s="213"/>
      <c r="BC104" s="213"/>
      <c r="BD104" s="213"/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216" t="s">
        <v>85</v>
      </c>
      <c r="BK104" s="213"/>
      <c r="BL104" s="213"/>
      <c r="BM104" s="213"/>
    </row>
    <row r="105" spans="1:65" s="2" customFormat="1" ht="18" customHeight="1">
      <c r="A105" s="41"/>
      <c r="B105" s="42"/>
      <c r="C105" s="43"/>
      <c r="D105" s="140" t="s">
        <v>152</v>
      </c>
      <c r="E105" s="43"/>
      <c r="F105" s="43"/>
      <c r="G105" s="43"/>
      <c r="H105" s="43"/>
      <c r="I105" s="43"/>
      <c r="J105" s="141">
        <f>ROUND(J30*T105,2)</f>
        <v>0</v>
      </c>
      <c r="K105" s="43"/>
      <c r="L105" s="212"/>
      <c r="M105" s="213"/>
      <c r="N105" s="214" t="s">
        <v>43</v>
      </c>
      <c r="O105" s="213"/>
      <c r="P105" s="213"/>
      <c r="Q105" s="213"/>
      <c r="R105" s="213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6" t="s">
        <v>153</v>
      </c>
      <c r="AZ105" s="213"/>
      <c r="BA105" s="213"/>
      <c r="BB105" s="213"/>
      <c r="BC105" s="213"/>
      <c r="BD105" s="213"/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16" t="s">
        <v>87</v>
      </c>
      <c r="BK105" s="213"/>
      <c r="BL105" s="213"/>
      <c r="BM105" s="213"/>
    </row>
    <row r="106" spans="1:31" s="2" customFormat="1" ht="12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29.25" customHeight="1">
      <c r="A107" s="41"/>
      <c r="B107" s="42"/>
      <c r="C107" s="151" t="s">
        <v>120</v>
      </c>
      <c r="D107" s="152"/>
      <c r="E107" s="152"/>
      <c r="F107" s="152"/>
      <c r="G107" s="152"/>
      <c r="H107" s="152"/>
      <c r="I107" s="152"/>
      <c r="J107" s="153">
        <f>ROUND(J96+J99,2)</f>
        <v>0</v>
      </c>
      <c r="K107" s="152"/>
      <c r="L107" s="66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31" s="2" customFormat="1" ht="6.95" customHeight="1">
      <c r="A108" s="41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6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12" spans="1:31" s="2" customFormat="1" ht="6.95" customHeight="1">
      <c r="A112" s="41"/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66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31" s="2" customFormat="1" ht="24.95" customHeight="1">
      <c r="A113" s="41"/>
      <c r="B113" s="42"/>
      <c r="C113" s="24" t="s">
        <v>154</v>
      </c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6.95" customHeight="1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12" customHeight="1">
      <c r="A115" s="41"/>
      <c r="B115" s="42"/>
      <c r="C115" s="33" t="s">
        <v>16</v>
      </c>
      <c r="D115" s="43"/>
      <c r="E115" s="43"/>
      <c r="F115" s="43"/>
      <c r="G115" s="43"/>
      <c r="H115" s="43"/>
      <c r="I115" s="43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16.5" customHeight="1">
      <c r="A116" s="41"/>
      <c r="B116" s="42"/>
      <c r="C116" s="43"/>
      <c r="D116" s="43"/>
      <c r="E116" s="194" t="str">
        <f>E7</f>
        <v xml:space="preserve">ZS 5.kvetna - šatny  SO 01 Etapa 2023</v>
      </c>
      <c r="F116" s="33"/>
      <c r="G116" s="33"/>
      <c r="H116" s="33"/>
      <c r="I116" s="43"/>
      <c r="J116" s="43"/>
      <c r="K116" s="43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12" customHeight="1">
      <c r="A117" s="41"/>
      <c r="B117" s="42"/>
      <c r="C117" s="33" t="s">
        <v>122</v>
      </c>
      <c r="D117" s="43"/>
      <c r="E117" s="43"/>
      <c r="F117" s="43"/>
      <c r="G117" s="43"/>
      <c r="H117" s="43"/>
      <c r="I117" s="43"/>
      <c r="J117" s="43"/>
      <c r="K117" s="43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1:31" s="2" customFormat="1" ht="16.5" customHeight="1">
      <c r="A118" s="41"/>
      <c r="B118" s="42"/>
      <c r="C118" s="43"/>
      <c r="D118" s="43"/>
      <c r="E118" s="79" t="str">
        <f>E9</f>
        <v>D.1.4.1.ro_E22 - Rozvaděč...</v>
      </c>
      <c r="F118" s="43"/>
      <c r="G118" s="43"/>
      <c r="H118" s="43"/>
      <c r="I118" s="43"/>
      <c r="J118" s="43"/>
      <c r="K118" s="43"/>
      <c r="L118" s="66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31" s="2" customFormat="1" ht="6.95" customHeight="1">
      <c r="A119" s="41"/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12" customHeight="1">
      <c r="A120" s="41"/>
      <c r="B120" s="42"/>
      <c r="C120" s="33" t="s">
        <v>20</v>
      </c>
      <c r="D120" s="43"/>
      <c r="E120" s="43"/>
      <c r="F120" s="28" t="str">
        <f>F12</f>
        <v xml:space="preserve"> </v>
      </c>
      <c r="G120" s="43"/>
      <c r="H120" s="43"/>
      <c r="I120" s="33" t="s">
        <v>22</v>
      </c>
      <c r="J120" s="82" t="str">
        <f>IF(J12="","",J12)</f>
        <v>17.3.2023</v>
      </c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5.15" customHeight="1">
      <c r="A122" s="41"/>
      <c r="B122" s="42"/>
      <c r="C122" s="33" t="s">
        <v>24</v>
      </c>
      <c r="D122" s="43"/>
      <c r="E122" s="43"/>
      <c r="F122" s="28" t="str">
        <f>E15</f>
        <v>STATUTÁRNÍ MĚSTO LIBEREC</v>
      </c>
      <c r="G122" s="43"/>
      <c r="H122" s="43"/>
      <c r="I122" s="33" t="s">
        <v>31</v>
      </c>
      <c r="J122" s="37" t="str">
        <f>E21</f>
        <v xml:space="preserve"> </v>
      </c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5.15" customHeight="1">
      <c r="A123" s="41"/>
      <c r="B123" s="42"/>
      <c r="C123" s="33" t="s">
        <v>29</v>
      </c>
      <c r="D123" s="43"/>
      <c r="E123" s="43"/>
      <c r="F123" s="28" t="str">
        <f>IF(E18="","",E18)</f>
        <v>Vyplň údaj</v>
      </c>
      <c r="G123" s="43"/>
      <c r="H123" s="43"/>
      <c r="I123" s="33" t="s">
        <v>33</v>
      </c>
      <c r="J123" s="37" t="str">
        <f>E24</f>
        <v xml:space="preserve"> </v>
      </c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0.3" customHeight="1">
      <c r="A124" s="41"/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11" customFormat="1" ht="29.25" customHeight="1">
      <c r="A125" s="218"/>
      <c r="B125" s="219"/>
      <c r="C125" s="220" t="s">
        <v>155</v>
      </c>
      <c r="D125" s="221" t="s">
        <v>62</v>
      </c>
      <c r="E125" s="221" t="s">
        <v>58</v>
      </c>
      <c r="F125" s="221" t="s">
        <v>59</v>
      </c>
      <c r="G125" s="221" t="s">
        <v>156</v>
      </c>
      <c r="H125" s="221" t="s">
        <v>157</v>
      </c>
      <c r="I125" s="221" t="s">
        <v>158</v>
      </c>
      <c r="J125" s="221" t="s">
        <v>127</v>
      </c>
      <c r="K125" s="222" t="s">
        <v>159</v>
      </c>
      <c r="L125" s="223"/>
      <c r="M125" s="103" t="s">
        <v>1</v>
      </c>
      <c r="N125" s="104" t="s">
        <v>41</v>
      </c>
      <c r="O125" s="104" t="s">
        <v>160</v>
      </c>
      <c r="P125" s="104" t="s">
        <v>161</v>
      </c>
      <c r="Q125" s="104" t="s">
        <v>162</v>
      </c>
      <c r="R125" s="104" t="s">
        <v>163</v>
      </c>
      <c r="S125" s="104" t="s">
        <v>164</v>
      </c>
      <c r="T125" s="105" t="s">
        <v>165</v>
      </c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</row>
    <row r="126" spans="1:63" s="2" customFormat="1" ht="22.8" customHeight="1">
      <c r="A126" s="41"/>
      <c r="B126" s="42"/>
      <c r="C126" s="110" t="s">
        <v>166</v>
      </c>
      <c r="D126" s="43"/>
      <c r="E126" s="43"/>
      <c r="F126" s="43"/>
      <c r="G126" s="43"/>
      <c r="H126" s="43"/>
      <c r="I126" s="43"/>
      <c r="J126" s="224">
        <f>BK126</f>
        <v>0</v>
      </c>
      <c r="K126" s="43"/>
      <c r="L126" s="44"/>
      <c r="M126" s="106"/>
      <c r="N126" s="225"/>
      <c r="O126" s="107"/>
      <c r="P126" s="226">
        <f>SUM(P127:P142)</f>
        <v>0</v>
      </c>
      <c r="Q126" s="107"/>
      <c r="R126" s="226">
        <f>SUM(R127:R142)</f>
        <v>0</v>
      </c>
      <c r="S126" s="107"/>
      <c r="T126" s="227">
        <f>SUM(T127:T142)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18" t="s">
        <v>76</v>
      </c>
      <c r="AU126" s="18" t="s">
        <v>129</v>
      </c>
      <c r="BK126" s="228">
        <f>SUM(BK127:BK142)</f>
        <v>0</v>
      </c>
    </row>
    <row r="127" spans="1:65" s="2" customFormat="1" ht="44.25" customHeight="1">
      <c r="A127" s="41"/>
      <c r="B127" s="42"/>
      <c r="C127" s="245" t="s">
        <v>85</v>
      </c>
      <c r="D127" s="245" t="s">
        <v>172</v>
      </c>
      <c r="E127" s="246" t="s">
        <v>603</v>
      </c>
      <c r="F127" s="247" t="s">
        <v>604</v>
      </c>
      <c r="G127" s="248" t="s">
        <v>413</v>
      </c>
      <c r="H127" s="249">
        <v>1</v>
      </c>
      <c r="I127" s="250"/>
      <c r="J127" s="251">
        <f>ROUND(I127*H127,2)</f>
        <v>0</v>
      </c>
      <c r="K127" s="247" t="s">
        <v>1</v>
      </c>
      <c r="L127" s="44"/>
      <c r="M127" s="252" t="s">
        <v>1</v>
      </c>
      <c r="N127" s="253" t="s">
        <v>42</v>
      </c>
      <c r="O127" s="94"/>
      <c r="P127" s="254">
        <f>O127*H127</f>
        <v>0</v>
      </c>
      <c r="Q127" s="254">
        <v>0</v>
      </c>
      <c r="R127" s="254">
        <f>Q127*H127</f>
        <v>0</v>
      </c>
      <c r="S127" s="254">
        <v>0</v>
      </c>
      <c r="T127" s="255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56" t="s">
        <v>177</v>
      </c>
      <c r="AT127" s="256" t="s">
        <v>172</v>
      </c>
      <c r="AU127" s="256" t="s">
        <v>77</v>
      </c>
      <c r="AY127" s="18" t="s">
        <v>169</v>
      </c>
      <c r="BE127" s="146">
        <f>IF(N127="základní",J127,0)</f>
        <v>0</v>
      </c>
      <c r="BF127" s="146">
        <f>IF(N127="snížená",J127,0)</f>
        <v>0</v>
      </c>
      <c r="BG127" s="146">
        <f>IF(N127="zákl. přenesená",J127,0)</f>
        <v>0</v>
      </c>
      <c r="BH127" s="146">
        <f>IF(N127="sníž. přenesená",J127,0)</f>
        <v>0</v>
      </c>
      <c r="BI127" s="146">
        <f>IF(N127="nulová",J127,0)</f>
        <v>0</v>
      </c>
      <c r="BJ127" s="18" t="s">
        <v>85</v>
      </c>
      <c r="BK127" s="146">
        <f>ROUND(I127*H127,2)</f>
        <v>0</v>
      </c>
      <c r="BL127" s="18" t="s">
        <v>177</v>
      </c>
      <c r="BM127" s="256" t="s">
        <v>87</v>
      </c>
    </row>
    <row r="128" spans="1:65" s="2" customFormat="1" ht="16.5" customHeight="1">
      <c r="A128" s="41"/>
      <c r="B128" s="42"/>
      <c r="C128" s="245" t="s">
        <v>87</v>
      </c>
      <c r="D128" s="245" t="s">
        <v>172</v>
      </c>
      <c r="E128" s="246" t="s">
        <v>605</v>
      </c>
      <c r="F128" s="247" t="s">
        <v>606</v>
      </c>
      <c r="G128" s="248" t="s">
        <v>413</v>
      </c>
      <c r="H128" s="249">
        <v>1</v>
      </c>
      <c r="I128" s="250"/>
      <c r="J128" s="251">
        <f>ROUND(I128*H128,2)</f>
        <v>0</v>
      </c>
      <c r="K128" s="247" t="s">
        <v>1</v>
      </c>
      <c r="L128" s="44"/>
      <c r="M128" s="252" t="s">
        <v>1</v>
      </c>
      <c r="N128" s="253" t="s">
        <v>42</v>
      </c>
      <c r="O128" s="94"/>
      <c r="P128" s="254">
        <f>O128*H128</f>
        <v>0</v>
      </c>
      <c r="Q128" s="254">
        <v>0</v>
      </c>
      <c r="R128" s="254">
        <f>Q128*H128</f>
        <v>0</v>
      </c>
      <c r="S128" s="254">
        <v>0</v>
      </c>
      <c r="T128" s="255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56" t="s">
        <v>177</v>
      </c>
      <c r="AT128" s="256" t="s">
        <v>172</v>
      </c>
      <c r="AU128" s="256" t="s">
        <v>77</v>
      </c>
      <c r="AY128" s="18" t="s">
        <v>169</v>
      </c>
      <c r="BE128" s="146">
        <f>IF(N128="základní",J128,0)</f>
        <v>0</v>
      </c>
      <c r="BF128" s="146">
        <f>IF(N128="snížená",J128,0)</f>
        <v>0</v>
      </c>
      <c r="BG128" s="146">
        <f>IF(N128="zákl. přenesená",J128,0)</f>
        <v>0</v>
      </c>
      <c r="BH128" s="146">
        <f>IF(N128="sníž. přenesená",J128,0)</f>
        <v>0</v>
      </c>
      <c r="BI128" s="146">
        <f>IF(N128="nulová",J128,0)</f>
        <v>0</v>
      </c>
      <c r="BJ128" s="18" t="s">
        <v>85</v>
      </c>
      <c r="BK128" s="146">
        <f>ROUND(I128*H128,2)</f>
        <v>0</v>
      </c>
      <c r="BL128" s="18" t="s">
        <v>177</v>
      </c>
      <c r="BM128" s="256" t="s">
        <v>177</v>
      </c>
    </row>
    <row r="129" spans="1:65" s="2" customFormat="1" ht="33" customHeight="1">
      <c r="A129" s="41"/>
      <c r="B129" s="42"/>
      <c r="C129" s="245" t="s">
        <v>170</v>
      </c>
      <c r="D129" s="245" t="s">
        <v>172</v>
      </c>
      <c r="E129" s="246" t="s">
        <v>607</v>
      </c>
      <c r="F129" s="247" t="s">
        <v>608</v>
      </c>
      <c r="G129" s="248" t="s">
        <v>413</v>
      </c>
      <c r="H129" s="249">
        <v>1</v>
      </c>
      <c r="I129" s="250"/>
      <c r="J129" s="251">
        <f>ROUND(I129*H129,2)</f>
        <v>0</v>
      </c>
      <c r="K129" s="247" t="s">
        <v>1</v>
      </c>
      <c r="L129" s="44"/>
      <c r="M129" s="252" t="s">
        <v>1</v>
      </c>
      <c r="N129" s="253" t="s">
        <v>42</v>
      </c>
      <c r="O129" s="94"/>
      <c r="P129" s="254">
        <f>O129*H129</f>
        <v>0</v>
      </c>
      <c r="Q129" s="254">
        <v>0</v>
      </c>
      <c r="R129" s="254">
        <f>Q129*H129</f>
        <v>0</v>
      </c>
      <c r="S129" s="254">
        <v>0</v>
      </c>
      <c r="T129" s="255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56" t="s">
        <v>177</v>
      </c>
      <c r="AT129" s="256" t="s">
        <v>172</v>
      </c>
      <c r="AU129" s="256" t="s">
        <v>77</v>
      </c>
      <c r="AY129" s="18" t="s">
        <v>169</v>
      </c>
      <c r="BE129" s="146">
        <f>IF(N129="základní",J129,0)</f>
        <v>0</v>
      </c>
      <c r="BF129" s="146">
        <f>IF(N129="snížená",J129,0)</f>
        <v>0</v>
      </c>
      <c r="BG129" s="146">
        <f>IF(N129="zákl. přenesená",J129,0)</f>
        <v>0</v>
      </c>
      <c r="BH129" s="146">
        <f>IF(N129="sníž. přenesená",J129,0)</f>
        <v>0</v>
      </c>
      <c r="BI129" s="146">
        <f>IF(N129="nulová",J129,0)</f>
        <v>0</v>
      </c>
      <c r="BJ129" s="18" t="s">
        <v>85</v>
      </c>
      <c r="BK129" s="146">
        <f>ROUND(I129*H129,2)</f>
        <v>0</v>
      </c>
      <c r="BL129" s="18" t="s">
        <v>177</v>
      </c>
      <c r="BM129" s="256" t="s">
        <v>187</v>
      </c>
    </row>
    <row r="130" spans="1:65" s="2" customFormat="1" ht="16.5" customHeight="1">
      <c r="A130" s="41"/>
      <c r="B130" s="42"/>
      <c r="C130" s="245" t="s">
        <v>177</v>
      </c>
      <c r="D130" s="245" t="s">
        <v>172</v>
      </c>
      <c r="E130" s="246" t="s">
        <v>609</v>
      </c>
      <c r="F130" s="247" t="s">
        <v>610</v>
      </c>
      <c r="G130" s="248" t="s">
        <v>413</v>
      </c>
      <c r="H130" s="249">
        <v>2</v>
      </c>
      <c r="I130" s="250"/>
      <c r="J130" s="251">
        <f>ROUND(I130*H130,2)</f>
        <v>0</v>
      </c>
      <c r="K130" s="247" t="s">
        <v>1</v>
      </c>
      <c r="L130" s="44"/>
      <c r="M130" s="252" t="s">
        <v>1</v>
      </c>
      <c r="N130" s="253" t="s">
        <v>42</v>
      </c>
      <c r="O130" s="94"/>
      <c r="P130" s="254">
        <f>O130*H130</f>
        <v>0</v>
      </c>
      <c r="Q130" s="254">
        <v>0</v>
      </c>
      <c r="R130" s="254">
        <f>Q130*H130</f>
        <v>0</v>
      </c>
      <c r="S130" s="254">
        <v>0</v>
      </c>
      <c r="T130" s="255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56" t="s">
        <v>177</v>
      </c>
      <c r="AT130" s="256" t="s">
        <v>172</v>
      </c>
      <c r="AU130" s="256" t="s">
        <v>77</v>
      </c>
      <c r="AY130" s="18" t="s">
        <v>169</v>
      </c>
      <c r="BE130" s="146">
        <f>IF(N130="základní",J130,0)</f>
        <v>0</v>
      </c>
      <c r="BF130" s="146">
        <f>IF(N130="snížená",J130,0)</f>
        <v>0</v>
      </c>
      <c r="BG130" s="146">
        <f>IF(N130="zákl. přenesená",J130,0)</f>
        <v>0</v>
      </c>
      <c r="BH130" s="146">
        <f>IF(N130="sníž. přenesená",J130,0)</f>
        <v>0</v>
      </c>
      <c r="BI130" s="146">
        <f>IF(N130="nulová",J130,0)</f>
        <v>0</v>
      </c>
      <c r="BJ130" s="18" t="s">
        <v>85</v>
      </c>
      <c r="BK130" s="146">
        <f>ROUND(I130*H130,2)</f>
        <v>0</v>
      </c>
      <c r="BL130" s="18" t="s">
        <v>177</v>
      </c>
      <c r="BM130" s="256" t="s">
        <v>190</v>
      </c>
    </row>
    <row r="131" spans="1:65" s="2" customFormat="1" ht="24.15" customHeight="1">
      <c r="A131" s="41"/>
      <c r="B131" s="42"/>
      <c r="C131" s="245" t="s">
        <v>394</v>
      </c>
      <c r="D131" s="245" t="s">
        <v>172</v>
      </c>
      <c r="E131" s="246" t="s">
        <v>611</v>
      </c>
      <c r="F131" s="247" t="s">
        <v>612</v>
      </c>
      <c r="G131" s="248" t="s">
        <v>413</v>
      </c>
      <c r="H131" s="249">
        <v>10</v>
      </c>
      <c r="I131" s="250"/>
      <c r="J131" s="251">
        <f>ROUND(I131*H131,2)</f>
        <v>0</v>
      </c>
      <c r="K131" s="247" t="s">
        <v>1</v>
      </c>
      <c r="L131" s="44"/>
      <c r="M131" s="252" t="s">
        <v>1</v>
      </c>
      <c r="N131" s="253" t="s">
        <v>42</v>
      </c>
      <c r="O131" s="94"/>
      <c r="P131" s="254">
        <f>O131*H131</f>
        <v>0</v>
      </c>
      <c r="Q131" s="254">
        <v>0</v>
      </c>
      <c r="R131" s="254">
        <f>Q131*H131</f>
        <v>0</v>
      </c>
      <c r="S131" s="254">
        <v>0</v>
      </c>
      <c r="T131" s="255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56" t="s">
        <v>177</v>
      </c>
      <c r="AT131" s="256" t="s">
        <v>172</v>
      </c>
      <c r="AU131" s="256" t="s">
        <v>77</v>
      </c>
      <c r="AY131" s="18" t="s">
        <v>169</v>
      </c>
      <c r="BE131" s="146">
        <f>IF(N131="základní",J131,0)</f>
        <v>0</v>
      </c>
      <c r="BF131" s="146">
        <f>IF(N131="snížená",J131,0)</f>
        <v>0</v>
      </c>
      <c r="BG131" s="146">
        <f>IF(N131="zákl. přenesená",J131,0)</f>
        <v>0</v>
      </c>
      <c r="BH131" s="146">
        <f>IF(N131="sníž. přenesená",J131,0)</f>
        <v>0</v>
      </c>
      <c r="BI131" s="146">
        <f>IF(N131="nulová",J131,0)</f>
        <v>0</v>
      </c>
      <c r="BJ131" s="18" t="s">
        <v>85</v>
      </c>
      <c r="BK131" s="146">
        <f>ROUND(I131*H131,2)</f>
        <v>0</v>
      </c>
      <c r="BL131" s="18" t="s">
        <v>177</v>
      </c>
      <c r="BM131" s="256" t="s">
        <v>196</v>
      </c>
    </row>
    <row r="132" spans="1:65" s="2" customFormat="1" ht="16.5" customHeight="1">
      <c r="A132" s="41"/>
      <c r="B132" s="42"/>
      <c r="C132" s="245" t="s">
        <v>187</v>
      </c>
      <c r="D132" s="245" t="s">
        <v>172</v>
      </c>
      <c r="E132" s="246" t="s">
        <v>613</v>
      </c>
      <c r="F132" s="247" t="s">
        <v>614</v>
      </c>
      <c r="G132" s="248" t="s">
        <v>413</v>
      </c>
      <c r="H132" s="249">
        <v>13</v>
      </c>
      <c r="I132" s="250"/>
      <c r="J132" s="251">
        <f>ROUND(I132*H132,2)</f>
        <v>0</v>
      </c>
      <c r="K132" s="247" t="s">
        <v>1</v>
      </c>
      <c r="L132" s="44"/>
      <c r="M132" s="252" t="s">
        <v>1</v>
      </c>
      <c r="N132" s="253" t="s">
        <v>42</v>
      </c>
      <c r="O132" s="94"/>
      <c r="P132" s="254">
        <f>O132*H132</f>
        <v>0</v>
      </c>
      <c r="Q132" s="254">
        <v>0</v>
      </c>
      <c r="R132" s="254">
        <f>Q132*H132</f>
        <v>0</v>
      </c>
      <c r="S132" s="254">
        <v>0</v>
      </c>
      <c r="T132" s="255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56" t="s">
        <v>177</v>
      </c>
      <c r="AT132" s="256" t="s">
        <v>172</v>
      </c>
      <c r="AU132" s="256" t="s">
        <v>77</v>
      </c>
      <c r="AY132" s="18" t="s">
        <v>169</v>
      </c>
      <c r="BE132" s="146">
        <f>IF(N132="základní",J132,0)</f>
        <v>0</v>
      </c>
      <c r="BF132" s="146">
        <f>IF(N132="snížená",J132,0)</f>
        <v>0</v>
      </c>
      <c r="BG132" s="146">
        <f>IF(N132="zákl. přenesená",J132,0)</f>
        <v>0</v>
      </c>
      <c r="BH132" s="146">
        <f>IF(N132="sníž. přenesená",J132,0)</f>
        <v>0</v>
      </c>
      <c r="BI132" s="146">
        <f>IF(N132="nulová",J132,0)</f>
        <v>0</v>
      </c>
      <c r="BJ132" s="18" t="s">
        <v>85</v>
      </c>
      <c r="BK132" s="146">
        <f>ROUND(I132*H132,2)</f>
        <v>0</v>
      </c>
      <c r="BL132" s="18" t="s">
        <v>177</v>
      </c>
      <c r="BM132" s="256" t="s">
        <v>200</v>
      </c>
    </row>
    <row r="133" spans="1:65" s="2" customFormat="1" ht="16.5" customHeight="1">
      <c r="A133" s="41"/>
      <c r="B133" s="42"/>
      <c r="C133" s="245" t="s">
        <v>180</v>
      </c>
      <c r="D133" s="245" t="s">
        <v>172</v>
      </c>
      <c r="E133" s="246" t="s">
        <v>615</v>
      </c>
      <c r="F133" s="247" t="s">
        <v>616</v>
      </c>
      <c r="G133" s="248" t="s">
        <v>413</v>
      </c>
      <c r="H133" s="249">
        <v>1</v>
      </c>
      <c r="I133" s="250"/>
      <c r="J133" s="251">
        <f>ROUND(I133*H133,2)</f>
        <v>0</v>
      </c>
      <c r="K133" s="247" t="s">
        <v>1</v>
      </c>
      <c r="L133" s="44"/>
      <c r="M133" s="252" t="s">
        <v>1</v>
      </c>
      <c r="N133" s="253" t="s">
        <v>42</v>
      </c>
      <c r="O133" s="94"/>
      <c r="P133" s="254">
        <f>O133*H133</f>
        <v>0</v>
      </c>
      <c r="Q133" s="254">
        <v>0</v>
      </c>
      <c r="R133" s="254">
        <f>Q133*H133</f>
        <v>0</v>
      </c>
      <c r="S133" s="254">
        <v>0</v>
      </c>
      <c r="T133" s="255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56" t="s">
        <v>177</v>
      </c>
      <c r="AT133" s="256" t="s">
        <v>172</v>
      </c>
      <c r="AU133" s="256" t="s">
        <v>77</v>
      </c>
      <c r="AY133" s="18" t="s">
        <v>169</v>
      </c>
      <c r="BE133" s="146">
        <f>IF(N133="základní",J133,0)</f>
        <v>0</v>
      </c>
      <c r="BF133" s="146">
        <f>IF(N133="snížená",J133,0)</f>
        <v>0</v>
      </c>
      <c r="BG133" s="146">
        <f>IF(N133="zákl. přenesená",J133,0)</f>
        <v>0</v>
      </c>
      <c r="BH133" s="146">
        <f>IF(N133="sníž. přenesená",J133,0)</f>
        <v>0</v>
      </c>
      <c r="BI133" s="146">
        <f>IF(N133="nulová",J133,0)</f>
        <v>0</v>
      </c>
      <c r="BJ133" s="18" t="s">
        <v>85</v>
      </c>
      <c r="BK133" s="146">
        <f>ROUND(I133*H133,2)</f>
        <v>0</v>
      </c>
      <c r="BL133" s="18" t="s">
        <v>177</v>
      </c>
      <c r="BM133" s="256" t="s">
        <v>205</v>
      </c>
    </row>
    <row r="134" spans="1:65" s="2" customFormat="1" ht="16.5" customHeight="1">
      <c r="A134" s="41"/>
      <c r="B134" s="42"/>
      <c r="C134" s="245" t="s">
        <v>190</v>
      </c>
      <c r="D134" s="245" t="s">
        <v>172</v>
      </c>
      <c r="E134" s="246" t="s">
        <v>617</v>
      </c>
      <c r="F134" s="247" t="s">
        <v>618</v>
      </c>
      <c r="G134" s="248" t="s">
        <v>413</v>
      </c>
      <c r="H134" s="249">
        <v>2</v>
      </c>
      <c r="I134" s="250"/>
      <c r="J134" s="251">
        <f>ROUND(I134*H134,2)</f>
        <v>0</v>
      </c>
      <c r="K134" s="247" t="s">
        <v>1</v>
      </c>
      <c r="L134" s="44"/>
      <c r="M134" s="252" t="s">
        <v>1</v>
      </c>
      <c r="N134" s="253" t="s">
        <v>42</v>
      </c>
      <c r="O134" s="94"/>
      <c r="P134" s="254">
        <f>O134*H134</f>
        <v>0</v>
      </c>
      <c r="Q134" s="254">
        <v>0</v>
      </c>
      <c r="R134" s="254">
        <f>Q134*H134</f>
        <v>0</v>
      </c>
      <c r="S134" s="254">
        <v>0</v>
      </c>
      <c r="T134" s="255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56" t="s">
        <v>177</v>
      </c>
      <c r="AT134" s="256" t="s">
        <v>172</v>
      </c>
      <c r="AU134" s="256" t="s">
        <v>77</v>
      </c>
      <c r="AY134" s="18" t="s">
        <v>169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18" t="s">
        <v>85</v>
      </c>
      <c r="BK134" s="146">
        <f>ROUND(I134*H134,2)</f>
        <v>0</v>
      </c>
      <c r="BL134" s="18" t="s">
        <v>177</v>
      </c>
      <c r="BM134" s="256" t="s">
        <v>209</v>
      </c>
    </row>
    <row r="135" spans="1:65" s="2" customFormat="1" ht="16.5" customHeight="1">
      <c r="A135" s="41"/>
      <c r="B135" s="42"/>
      <c r="C135" s="245" t="s">
        <v>294</v>
      </c>
      <c r="D135" s="245" t="s">
        <v>172</v>
      </c>
      <c r="E135" s="246" t="s">
        <v>619</v>
      </c>
      <c r="F135" s="247" t="s">
        <v>620</v>
      </c>
      <c r="G135" s="248" t="s">
        <v>413</v>
      </c>
      <c r="H135" s="249">
        <v>6</v>
      </c>
      <c r="I135" s="250"/>
      <c r="J135" s="251">
        <f>ROUND(I135*H135,2)</f>
        <v>0</v>
      </c>
      <c r="K135" s="247" t="s">
        <v>1</v>
      </c>
      <c r="L135" s="44"/>
      <c r="M135" s="252" t="s">
        <v>1</v>
      </c>
      <c r="N135" s="253" t="s">
        <v>42</v>
      </c>
      <c r="O135" s="94"/>
      <c r="P135" s="254">
        <f>O135*H135</f>
        <v>0</v>
      </c>
      <c r="Q135" s="254">
        <v>0</v>
      </c>
      <c r="R135" s="254">
        <f>Q135*H135</f>
        <v>0</v>
      </c>
      <c r="S135" s="254">
        <v>0</v>
      </c>
      <c r="T135" s="255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56" t="s">
        <v>177</v>
      </c>
      <c r="AT135" s="256" t="s">
        <v>172</v>
      </c>
      <c r="AU135" s="256" t="s">
        <v>77</v>
      </c>
      <c r="AY135" s="18" t="s">
        <v>169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8" t="s">
        <v>85</v>
      </c>
      <c r="BK135" s="146">
        <f>ROUND(I135*H135,2)</f>
        <v>0</v>
      </c>
      <c r="BL135" s="18" t="s">
        <v>177</v>
      </c>
      <c r="BM135" s="256" t="s">
        <v>212</v>
      </c>
    </row>
    <row r="136" spans="1:65" s="2" customFormat="1" ht="16.5" customHeight="1">
      <c r="A136" s="41"/>
      <c r="B136" s="42"/>
      <c r="C136" s="245" t="s">
        <v>196</v>
      </c>
      <c r="D136" s="245" t="s">
        <v>172</v>
      </c>
      <c r="E136" s="246" t="s">
        <v>621</v>
      </c>
      <c r="F136" s="247" t="s">
        <v>622</v>
      </c>
      <c r="G136" s="248" t="s">
        <v>413</v>
      </c>
      <c r="H136" s="249">
        <v>1.5</v>
      </c>
      <c r="I136" s="250"/>
      <c r="J136" s="251">
        <f>ROUND(I136*H136,2)</f>
        <v>0</v>
      </c>
      <c r="K136" s="247" t="s">
        <v>1</v>
      </c>
      <c r="L136" s="44"/>
      <c r="M136" s="252" t="s">
        <v>1</v>
      </c>
      <c r="N136" s="253" t="s">
        <v>42</v>
      </c>
      <c r="O136" s="94"/>
      <c r="P136" s="254">
        <f>O136*H136</f>
        <v>0</v>
      </c>
      <c r="Q136" s="254">
        <v>0</v>
      </c>
      <c r="R136" s="254">
        <f>Q136*H136</f>
        <v>0</v>
      </c>
      <c r="S136" s="254">
        <v>0</v>
      </c>
      <c r="T136" s="255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56" t="s">
        <v>177</v>
      </c>
      <c r="AT136" s="256" t="s">
        <v>172</v>
      </c>
      <c r="AU136" s="256" t="s">
        <v>77</v>
      </c>
      <c r="AY136" s="18" t="s">
        <v>169</v>
      </c>
      <c r="BE136" s="146">
        <f>IF(N136="základní",J136,0)</f>
        <v>0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18" t="s">
        <v>85</v>
      </c>
      <c r="BK136" s="146">
        <f>ROUND(I136*H136,2)</f>
        <v>0</v>
      </c>
      <c r="BL136" s="18" t="s">
        <v>177</v>
      </c>
      <c r="BM136" s="256" t="s">
        <v>216</v>
      </c>
    </row>
    <row r="137" spans="1:65" s="2" customFormat="1" ht="16.5" customHeight="1">
      <c r="A137" s="41"/>
      <c r="B137" s="42"/>
      <c r="C137" s="245" t="s">
        <v>206</v>
      </c>
      <c r="D137" s="245" t="s">
        <v>172</v>
      </c>
      <c r="E137" s="246" t="s">
        <v>623</v>
      </c>
      <c r="F137" s="247" t="s">
        <v>624</v>
      </c>
      <c r="G137" s="248" t="s">
        <v>413</v>
      </c>
      <c r="H137" s="249">
        <v>22</v>
      </c>
      <c r="I137" s="250"/>
      <c r="J137" s="251">
        <f>ROUND(I137*H137,2)</f>
        <v>0</v>
      </c>
      <c r="K137" s="247" t="s">
        <v>1</v>
      </c>
      <c r="L137" s="44"/>
      <c r="M137" s="252" t="s">
        <v>1</v>
      </c>
      <c r="N137" s="253" t="s">
        <v>42</v>
      </c>
      <c r="O137" s="94"/>
      <c r="P137" s="254">
        <f>O137*H137</f>
        <v>0</v>
      </c>
      <c r="Q137" s="254">
        <v>0</v>
      </c>
      <c r="R137" s="254">
        <f>Q137*H137</f>
        <v>0</v>
      </c>
      <c r="S137" s="254">
        <v>0</v>
      </c>
      <c r="T137" s="255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56" t="s">
        <v>177</v>
      </c>
      <c r="AT137" s="256" t="s">
        <v>172</v>
      </c>
      <c r="AU137" s="256" t="s">
        <v>77</v>
      </c>
      <c r="AY137" s="18" t="s">
        <v>169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8" t="s">
        <v>85</v>
      </c>
      <c r="BK137" s="146">
        <f>ROUND(I137*H137,2)</f>
        <v>0</v>
      </c>
      <c r="BL137" s="18" t="s">
        <v>177</v>
      </c>
      <c r="BM137" s="256" t="s">
        <v>219</v>
      </c>
    </row>
    <row r="138" spans="1:65" s="2" customFormat="1" ht="16.5" customHeight="1">
      <c r="A138" s="41"/>
      <c r="B138" s="42"/>
      <c r="C138" s="245" t="s">
        <v>200</v>
      </c>
      <c r="D138" s="245" t="s">
        <v>172</v>
      </c>
      <c r="E138" s="246" t="s">
        <v>625</v>
      </c>
      <c r="F138" s="247" t="s">
        <v>626</v>
      </c>
      <c r="G138" s="248" t="s">
        <v>413</v>
      </c>
      <c r="H138" s="249">
        <v>3</v>
      </c>
      <c r="I138" s="250"/>
      <c r="J138" s="251">
        <f>ROUND(I138*H138,2)</f>
        <v>0</v>
      </c>
      <c r="K138" s="247" t="s">
        <v>1</v>
      </c>
      <c r="L138" s="44"/>
      <c r="M138" s="252" t="s">
        <v>1</v>
      </c>
      <c r="N138" s="253" t="s">
        <v>42</v>
      </c>
      <c r="O138" s="94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5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56" t="s">
        <v>177</v>
      </c>
      <c r="AT138" s="256" t="s">
        <v>172</v>
      </c>
      <c r="AU138" s="256" t="s">
        <v>77</v>
      </c>
      <c r="AY138" s="18" t="s">
        <v>169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8" t="s">
        <v>85</v>
      </c>
      <c r="BK138" s="146">
        <f>ROUND(I138*H138,2)</f>
        <v>0</v>
      </c>
      <c r="BL138" s="18" t="s">
        <v>177</v>
      </c>
      <c r="BM138" s="256" t="s">
        <v>222</v>
      </c>
    </row>
    <row r="139" spans="1:65" s="2" customFormat="1" ht="16.5" customHeight="1">
      <c r="A139" s="41"/>
      <c r="B139" s="42"/>
      <c r="C139" s="245" t="s">
        <v>213</v>
      </c>
      <c r="D139" s="245" t="s">
        <v>172</v>
      </c>
      <c r="E139" s="246" t="s">
        <v>627</v>
      </c>
      <c r="F139" s="247" t="s">
        <v>628</v>
      </c>
      <c r="G139" s="248" t="s">
        <v>413</v>
      </c>
      <c r="H139" s="249">
        <v>95</v>
      </c>
      <c r="I139" s="250"/>
      <c r="J139" s="251">
        <f>ROUND(I139*H139,2)</f>
        <v>0</v>
      </c>
      <c r="K139" s="247" t="s">
        <v>1</v>
      </c>
      <c r="L139" s="44"/>
      <c r="M139" s="252" t="s">
        <v>1</v>
      </c>
      <c r="N139" s="253" t="s">
        <v>42</v>
      </c>
      <c r="O139" s="94"/>
      <c r="P139" s="254">
        <f>O139*H139</f>
        <v>0</v>
      </c>
      <c r="Q139" s="254">
        <v>0</v>
      </c>
      <c r="R139" s="254">
        <f>Q139*H139</f>
        <v>0</v>
      </c>
      <c r="S139" s="254">
        <v>0</v>
      </c>
      <c r="T139" s="255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56" t="s">
        <v>177</v>
      </c>
      <c r="AT139" s="256" t="s">
        <v>172</v>
      </c>
      <c r="AU139" s="256" t="s">
        <v>77</v>
      </c>
      <c r="AY139" s="18" t="s">
        <v>169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8" t="s">
        <v>85</v>
      </c>
      <c r="BK139" s="146">
        <f>ROUND(I139*H139,2)</f>
        <v>0</v>
      </c>
      <c r="BL139" s="18" t="s">
        <v>177</v>
      </c>
      <c r="BM139" s="256" t="s">
        <v>226</v>
      </c>
    </row>
    <row r="140" spans="1:65" s="2" customFormat="1" ht="16.5" customHeight="1">
      <c r="A140" s="41"/>
      <c r="B140" s="42"/>
      <c r="C140" s="245" t="s">
        <v>205</v>
      </c>
      <c r="D140" s="245" t="s">
        <v>172</v>
      </c>
      <c r="E140" s="246" t="s">
        <v>629</v>
      </c>
      <c r="F140" s="247" t="s">
        <v>630</v>
      </c>
      <c r="G140" s="248" t="s">
        <v>413</v>
      </c>
      <c r="H140" s="249">
        <v>1</v>
      </c>
      <c r="I140" s="250"/>
      <c r="J140" s="251">
        <f>ROUND(I140*H140,2)</f>
        <v>0</v>
      </c>
      <c r="K140" s="247" t="s">
        <v>1</v>
      </c>
      <c r="L140" s="44"/>
      <c r="M140" s="252" t="s">
        <v>1</v>
      </c>
      <c r="N140" s="253" t="s">
        <v>42</v>
      </c>
      <c r="O140" s="94"/>
      <c r="P140" s="254">
        <f>O140*H140</f>
        <v>0</v>
      </c>
      <c r="Q140" s="254">
        <v>0</v>
      </c>
      <c r="R140" s="254">
        <f>Q140*H140</f>
        <v>0</v>
      </c>
      <c r="S140" s="254">
        <v>0</v>
      </c>
      <c r="T140" s="25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56" t="s">
        <v>177</v>
      </c>
      <c r="AT140" s="256" t="s">
        <v>172</v>
      </c>
      <c r="AU140" s="256" t="s">
        <v>77</v>
      </c>
      <c r="AY140" s="18" t="s">
        <v>169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8" t="s">
        <v>85</v>
      </c>
      <c r="BK140" s="146">
        <f>ROUND(I140*H140,2)</f>
        <v>0</v>
      </c>
      <c r="BL140" s="18" t="s">
        <v>177</v>
      </c>
      <c r="BM140" s="256" t="s">
        <v>241</v>
      </c>
    </row>
    <row r="141" spans="1:65" s="2" customFormat="1" ht="21.75" customHeight="1">
      <c r="A141" s="41"/>
      <c r="B141" s="42"/>
      <c r="C141" s="245" t="s">
        <v>8</v>
      </c>
      <c r="D141" s="245" t="s">
        <v>172</v>
      </c>
      <c r="E141" s="246" t="s">
        <v>631</v>
      </c>
      <c r="F141" s="247" t="s">
        <v>632</v>
      </c>
      <c r="G141" s="248" t="s">
        <v>413</v>
      </c>
      <c r="H141" s="249">
        <v>1</v>
      </c>
      <c r="I141" s="250"/>
      <c r="J141" s="251">
        <f>ROUND(I141*H141,2)</f>
        <v>0</v>
      </c>
      <c r="K141" s="247" t="s">
        <v>1</v>
      </c>
      <c r="L141" s="44"/>
      <c r="M141" s="252" t="s">
        <v>1</v>
      </c>
      <c r="N141" s="253" t="s">
        <v>42</v>
      </c>
      <c r="O141" s="94"/>
      <c r="P141" s="254">
        <f>O141*H141</f>
        <v>0</v>
      </c>
      <c r="Q141" s="254">
        <v>0</v>
      </c>
      <c r="R141" s="254">
        <f>Q141*H141</f>
        <v>0</v>
      </c>
      <c r="S141" s="254">
        <v>0</v>
      </c>
      <c r="T141" s="255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56" t="s">
        <v>177</v>
      </c>
      <c r="AT141" s="256" t="s">
        <v>172</v>
      </c>
      <c r="AU141" s="256" t="s">
        <v>77</v>
      </c>
      <c r="AY141" s="18" t="s">
        <v>169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8" t="s">
        <v>85</v>
      </c>
      <c r="BK141" s="146">
        <f>ROUND(I141*H141,2)</f>
        <v>0</v>
      </c>
      <c r="BL141" s="18" t="s">
        <v>177</v>
      </c>
      <c r="BM141" s="256" t="s">
        <v>245</v>
      </c>
    </row>
    <row r="142" spans="1:65" s="2" customFormat="1" ht="16.5" customHeight="1">
      <c r="A142" s="41"/>
      <c r="B142" s="42"/>
      <c r="C142" s="245" t="s">
        <v>209</v>
      </c>
      <c r="D142" s="245" t="s">
        <v>172</v>
      </c>
      <c r="E142" s="246" t="s">
        <v>633</v>
      </c>
      <c r="F142" s="247" t="s">
        <v>634</v>
      </c>
      <c r="G142" s="248" t="s">
        <v>413</v>
      </c>
      <c r="H142" s="249">
        <v>1</v>
      </c>
      <c r="I142" s="250"/>
      <c r="J142" s="251">
        <f>ROUND(I142*H142,2)</f>
        <v>0</v>
      </c>
      <c r="K142" s="247" t="s">
        <v>1</v>
      </c>
      <c r="L142" s="44"/>
      <c r="M142" s="311" t="s">
        <v>1</v>
      </c>
      <c r="N142" s="312" t="s">
        <v>42</v>
      </c>
      <c r="O142" s="313"/>
      <c r="P142" s="314">
        <f>O142*H142</f>
        <v>0</v>
      </c>
      <c r="Q142" s="314">
        <v>0</v>
      </c>
      <c r="R142" s="314">
        <f>Q142*H142</f>
        <v>0</v>
      </c>
      <c r="S142" s="314">
        <v>0</v>
      </c>
      <c r="T142" s="315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56" t="s">
        <v>177</v>
      </c>
      <c r="AT142" s="256" t="s">
        <v>172</v>
      </c>
      <c r="AU142" s="256" t="s">
        <v>77</v>
      </c>
      <c r="AY142" s="18" t="s">
        <v>169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8" t="s">
        <v>85</v>
      </c>
      <c r="BK142" s="146">
        <f>ROUND(I142*H142,2)</f>
        <v>0</v>
      </c>
      <c r="BL142" s="18" t="s">
        <v>177</v>
      </c>
      <c r="BM142" s="256" t="s">
        <v>248</v>
      </c>
    </row>
    <row r="143" spans="1:31" s="2" customFormat="1" ht="6.95" customHeight="1">
      <c r="A143" s="41"/>
      <c r="B143" s="69"/>
      <c r="C143" s="70"/>
      <c r="D143" s="70"/>
      <c r="E143" s="70"/>
      <c r="F143" s="70"/>
      <c r="G143" s="70"/>
      <c r="H143" s="70"/>
      <c r="I143" s="70"/>
      <c r="J143" s="70"/>
      <c r="K143" s="70"/>
      <c r="L143" s="44"/>
      <c r="M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</sheetData>
  <sheetProtection password="CC35" sheet="1" objects="1" scenarios="1" formatColumns="0" formatRows="0" autoFilter="0"/>
  <autoFilter ref="C125:K142"/>
  <mergeCells count="14">
    <mergeCell ref="E7:H7"/>
    <mergeCell ref="E9:H9"/>
    <mergeCell ref="E18:H18"/>
    <mergeCell ref="E27:H27"/>
    <mergeCell ref="E85:H85"/>
    <mergeCell ref="E87:H87"/>
    <mergeCell ref="D100:F100"/>
    <mergeCell ref="D101:F101"/>
    <mergeCell ref="D102:F102"/>
    <mergeCell ref="D103:F103"/>
    <mergeCell ref="D104:F10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87</v>
      </c>
    </row>
    <row r="4" spans="2:46" s="1" customFormat="1" ht="24.95" customHeight="1">
      <c r="B4" s="21"/>
      <c r="D4" s="156" t="s">
        <v>121</v>
      </c>
      <c r="L4" s="21"/>
      <c r="M4" s="157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8" t="s">
        <v>16</v>
      </c>
      <c r="L6" s="21"/>
    </row>
    <row r="7" spans="2:12" s="1" customFormat="1" ht="16.5" customHeight="1">
      <c r="B7" s="21"/>
      <c r="E7" s="159" t="str">
        <f>'Rekapitulace stavby'!K6</f>
        <v xml:space="preserve">ZS 5.kvetna - šatny  SO 01 Etapa 2023</v>
      </c>
      <c r="F7" s="158"/>
      <c r="G7" s="158"/>
      <c r="H7" s="158"/>
      <c r="L7" s="21"/>
    </row>
    <row r="8" spans="1:31" s="2" customFormat="1" ht="12" customHeight="1">
      <c r="A8" s="41"/>
      <c r="B8" s="44"/>
      <c r="C8" s="41"/>
      <c r="D8" s="158" t="s">
        <v>122</v>
      </c>
      <c r="E8" s="41"/>
      <c r="F8" s="41"/>
      <c r="G8" s="41"/>
      <c r="H8" s="41"/>
      <c r="I8" s="41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4"/>
      <c r="C9" s="41"/>
      <c r="D9" s="41"/>
      <c r="E9" s="160" t="s">
        <v>635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4"/>
      <c r="C11" s="41"/>
      <c r="D11" s="158" t="s">
        <v>18</v>
      </c>
      <c r="E11" s="41"/>
      <c r="F11" s="161" t="s">
        <v>1</v>
      </c>
      <c r="G11" s="41"/>
      <c r="H11" s="41"/>
      <c r="I11" s="158" t="s">
        <v>19</v>
      </c>
      <c r="J11" s="161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58" t="s">
        <v>20</v>
      </c>
      <c r="E12" s="41"/>
      <c r="F12" s="161" t="s">
        <v>21</v>
      </c>
      <c r="G12" s="41"/>
      <c r="H12" s="41"/>
      <c r="I12" s="158" t="s">
        <v>22</v>
      </c>
      <c r="J12" s="162" t="str">
        <f>'Rekapitulace stavby'!AN8</f>
        <v>17.3.2023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58" t="s">
        <v>24</v>
      </c>
      <c r="E14" s="41"/>
      <c r="F14" s="41"/>
      <c r="G14" s="41"/>
      <c r="H14" s="41"/>
      <c r="I14" s="158" t="s">
        <v>25</v>
      </c>
      <c r="J14" s="161" t="str">
        <f>IF('Rekapitulace stavby'!AN10="","",'Rekapitulace stavby'!AN10)</f>
        <v>00262978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4"/>
      <c r="C15" s="41"/>
      <c r="D15" s="41"/>
      <c r="E15" s="161" t="str">
        <f>IF('Rekapitulace stavby'!E11="","",'Rekapitulace stavby'!E11)</f>
        <v>STATUTÁRNÍ MĚSTO LIBEREC</v>
      </c>
      <c r="F15" s="41"/>
      <c r="G15" s="41"/>
      <c r="H15" s="41"/>
      <c r="I15" s="158" t="s">
        <v>28</v>
      </c>
      <c r="J15" s="161" t="str">
        <f>IF('Rekapitulace stavby'!AN11="","",'Rekapitulace stavby'!AN11)</f>
        <v/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4"/>
      <c r="C17" s="41"/>
      <c r="D17" s="158" t="s">
        <v>29</v>
      </c>
      <c r="E17" s="41"/>
      <c r="F17" s="41"/>
      <c r="G17" s="41"/>
      <c r="H17" s="41"/>
      <c r="I17" s="158" t="s">
        <v>25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61"/>
      <c r="G18" s="161"/>
      <c r="H18" s="161"/>
      <c r="I18" s="158" t="s">
        <v>28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41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58" t="s">
        <v>31</v>
      </c>
      <c r="E20" s="41"/>
      <c r="F20" s="41"/>
      <c r="G20" s="41"/>
      <c r="H20" s="41"/>
      <c r="I20" s="158" t="s">
        <v>25</v>
      </c>
      <c r="J20" s="161" t="str">
        <f>IF('Rekapitulace stavby'!AN16="","",'Rekapitulace stavby'!AN16)</f>
        <v/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61" t="str">
        <f>IF('Rekapitulace stavby'!E17="","",'Rekapitulace stavby'!E17)</f>
        <v xml:space="preserve"> </v>
      </c>
      <c r="F21" s="41"/>
      <c r="G21" s="41"/>
      <c r="H21" s="41"/>
      <c r="I21" s="158" t="s">
        <v>28</v>
      </c>
      <c r="J21" s="161" t="str">
        <f>IF('Rekapitulace stavby'!AN17="","",'Rekapitulace stavby'!AN17)</f>
        <v/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58" t="s">
        <v>33</v>
      </c>
      <c r="E23" s="41"/>
      <c r="F23" s="41"/>
      <c r="G23" s="41"/>
      <c r="H23" s="41"/>
      <c r="I23" s="158" t="s">
        <v>25</v>
      </c>
      <c r="J23" s="161" t="str">
        <f>IF('Rekapitulace stavby'!AN19="","",'Rekapitulace stavby'!AN19)</f>
        <v/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61" t="str">
        <f>IF('Rekapitulace stavby'!E20="","",'Rekapitulace stavby'!E20)</f>
        <v xml:space="preserve"> </v>
      </c>
      <c r="F24" s="41"/>
      <c r="G24" s="41"/>
      <c r="H24" s="41"/>
      <c r="I24" s="158" t="s">
        <v>28</v>
      </c>
      <c r="J24" s="161" t="str">
        <f>IF('Rekapitulace stavby'!AN20="","",'Rekapitulace stavby'!AN20)</f>
        <v/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58" t="s">
        <v>34</v>
      </c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63"/>
      <c r="B27" s="164"/>
      <c r="C27" s="163"/>
      <c r="D27" s="163"/>
      <c r="E27" s="165" t="s">
        <v>1</v>
      </c>
      <c r="F27" s="165"/>
      <c r="G27" s="165"/>
      <c r="H27" s="165"/>
      <c r="I27" s="163"/>
      <c r="J27" s="163"/>
      <c r="K27" s="163"/>
      <c r="L27" s="166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67"/>
      <c r="E29" s="167"/>
      <c r="F29" s="167"/>
      <c r="G29" s="167"/>
      <c r="H29" s="167"/>
      <c r="I29" s="167"/>
      <c r="J29" s="167"/>
      <c r="K29" s="167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61" t="s">
        <v>124</v>
      </c>
      <c r="E30" s="41"/>
      <c r="F30" s="41"/>
      <c r="G30" s="41"/>
      <c r="H30" s="41"/>
      <c r="I30" s="41"/>
      <c r="J30" s="168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69" t="s">
        <v>115</v>
      </c>
      <c r="E31" s="41"/>
      <c r="F31" s="41"/>
      <c r="G31" s="41"/>
      <c r="H31" s="41"/>
      <c r="I31" s="41"/>
      <c r="J31" s="168">
        <f>J99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70" t="s">
        <v>37</v>
      </c>
      <c r="E32" s="41"/>
      <c r="F32" s="41"/>
      <c r="G32" s="41"/>
      <c r="H32" s="41"/>
      <c r="I32" s="41"/>
      <c r="J32" s="171">
        <f>ROUND(J30+J31,2)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67"/>
      <c r="E33" s="167"/>
      <c r="F33" s="167"/>
      <c r="G33" s="167"/>
      <c r="H33" s="167"/>
      <c r="I33" s="167"/>
      <c r="J33" s="167"/>
      <c r="K33" s="167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72" t="s">
        <v>39</v>
      </c>
      <c r="G34" s="41"/>
      <c r="H34" s="41"/>
      <c r="I34" s="172" t="s">
        <v>38</v>
      </c>
      <c r="J34" s="172" t="s">
        <v>40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3" t="s">
        <v>41</v>
      </c>
      <c r="E35" s="158" t="s">
        <v>42</v>
      </c>
      <c r="F35" s="174">
        <f>ROUND((SUM(BE99:BE106)+SUM(BE126:BE166)),2)</f>
        <v>0</v>
      </c>
      <c r="G35" s="41"/>
      <c r="H35" s="41"/>
      <c r="I35" s="175">
        <v>0.21</v>
      </c>
      <c r="J35" s="174">
        <f>ROUND(((SUM(BE99:BE106)+SUM(BE126:BE166))*I35),2)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58" t="s">
        <v>43</v>
      </c>
      <c r="F36" s="174">
        <f>ROUND((SUM(BF99:BF106)+SUM(BF126:BF166)),2)</f>
        <v>0</v>
      </c>
      <c r="G36" s="41"/>
      <c r="H36" s="41"/>
      <c r="I36" s="175">
        <v>0.15</v>
      </c>
      <c r="J36" s="174">
        <f>ROUND(((SUM(BF99:BF106)+SUM(BF126:BF166))*I36),2)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58" t="s">
        <v>44</v>
      </c>
      <c r="F37" s="174">
        <f>ROUND((SUM(BG99:BG106)+SUM(BG126:BG166)),2)</f>
        <v>0</v>
      </c>
      <c r="G37" s="41"/>
      <c r="H37" s="41"/>
      <c r="I37" s="175">
        <v>0.21</v>
      </c>
      <c r="J37" s="174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58" t="s">
        <v>45</v>
      </c>
      <c r="F38" s="174">
        <f>ROUND((SUM(BH99:BH106)+SUM(BH126:BH166)),2)</f>
        <v>0</v>
      </c>
      <c r="G38" s="41"/>
      <c r="H38" s="41"/>
      <c r="I38" s="175">
        <v>0.15</v>
      </c>
      <c r="J38" s="174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58" t="s">
        <v>46</v>
      </c>
      <c r="F39" s="174">
        <f>ROUND((SUM(BI99:BI106)+SUM(BI126:BI166)),2)</f>
        <v>0</v>
      </c>
      <c r="G39" s="41"/>
      <c r="H39" s="41"/>
      <c r="I39" s="175">
        <v>0</v>
      </c>
      <c r="J39" s="174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41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76"/>
      <c r="D41" s="177" t="s">
        <v>47</v>
      </c>
      <c r="E41" s="178"/>
      <c r="F41" s="178"/>
      <c r="G41" s="179" t="s">
        <v>48</v>
      </c>
      <c r="H41" s="180" t="s">
        <v>49</v>
      </c>
      <c r="I41" s="178"/>
      <c r="J41" s="181">
        <f>SUM(J32:J39)</f>
        <v>0</v>
      </c>
      <c r="K41" s="182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83" t="s">
        <v>50</v>
      </c>
      <c r="E50" s="184"/>
      <c r="F50" s="184"/>
      <c r="G50" s="183" t="s">
        <v>51</v>
      </c>
      <c r="H50" s="184"/>
      <c r="I50" s="184"/>
      <c r="J50" s="184"/>
      <c r="K50" s="184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85" t="s">
        <v>52</v>
      </c>
      <c r="E61" s="186"/>
      <c r="F61" s="187" t="s">
        <v>53</v>
      </c>
      <c r="G61" s="185" t="s">
        <v>52</v>
      </c>
      <c r="H61" s="186"/>
      <c r="I61" s="186"/>
      <c r="J61" s="188" t="s">
        <v>53</v>
      </c>
      <c r="K61" s="186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83" t="s">
        <v>54</v>
      </c>
      <c r="E65" s="189"/>
      <c r="F65" s="189"/>
      <c r="G65" s="183" t="s">
        <v>55</v>
      </c>
      <c r="H65" s="189"/>
      <c r="I65" s="189"/>
      <c r="J65" s="189"/>
      <c r="K65" s="189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85" t="s">
        <v>52</v>
      </c>
      <c r="E76" s="186"/>
      <c r="F76" s="187" t="s">
        <v>53</v>
      </c>
      <c r="G76" s="185" t="s">
        <v>52</v>
      </c>
      <c r="H76" s="186"/>
      <c r="I76" s="186"/>
      <c r="J76" s="188" t="s">
        <v>53</v>
      </c>
      <c r="K76" s="186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125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194" t="str">
        <f>E7</f>
        <v xml:space="preserve">ZS 5.kvetna - šatny  SO 01 Etapa 2023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122</v>
      </c>
      <c r="D86" s="43"/>
      <c r="E86" s="43"/>
      <c r="F86" s="43"/>
      <c r="G86" s="43"/>
      <c r="H86" s="43"/>
      <c r="I86" s="43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>D.1.4.1.el_E22 - Elektroi...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20</v>
      </c>
      <c r="D89" s="43"/>
      <c r="E89" s="43"/>
      <c r="F89" s="28" t="str">
        <f>F12</f>
        <v xml:space="preserve"> </v>
      </c>
      <c r="G89" s="43"/>
      <c r="H89" s="43"/>
      <c r="I89" s="33" t="s">
        <v>22</v>
      </c>
      <c r="J89" s="82" t="str">
        <f>IF(J12="","",J12)</f>
        <v>17.3.2023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3" t="s">
        <v>24</v>
      </c>
      <c r="D91" s="43"/>
      <c r="E91" s="43"/>
      <c r="F91" s="28" t="str">
        <f>E15</f>
        <v>STATUTÁRNÍ MĚSTO LIBEREC</v>
      </c>
      <c r="G91" s="43"/>
      <c r="H91" s="43"/>
      <c r="I91" s="33" t="s">
        <v>31</v>
      </c>
      <c r="J91" s="37" t="str">
        <f>E21</f>
        <v xml:space="preserve"> 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3" t="s">
        <v>29</v>
      </c>
      <c r="D92" s="43"/>
      <c r="E92" s="43"/>
      <c r="F92" s="28" t="str">
        <f>IF(E18="","",E18)</f>
        <v>Vyplň údaj</v>
      </c>
      <c r="G92" s="43"/>
      <c r="H92" s="43"/>
      <c r="I92" s="33" t="s">
        <v>33</v>
      </c>
      <c r="J92" s="37" t="str">
        <f>E24</f>
        <v xml:space="preserve"> 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195" t="s">
        <v>126</v>
      </c>
      <c r="D94" s="152"/>
      <c r="E94" s="152"/>
      <c r="F94" s="152"/>
      <c r="G94" s="152"/>
      <c r="H94" s="152"/>
      <c r="I94" s="152"/>
      <c r="J94" s="196" t="s">
        <v>127</v>
      </c>
      <c r="K94" s="152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197" t="s">
        <v>128</v>
      </c>
      <c r="D96" s="43"/>
      <c r="E96" s="43"/>
      <c r="F96" s="43"/>
      <c r="G96" s="43"/>
      <c r="H96" s="43"/>
      <c r="I96" s="43"/>
      <c r="J96" s="113">
        <f>J126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129</v>
      </c>
    </row>
    <row r="97" spans="1:31" s="2" customFormat="1" ht="21.8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6.95" customHeight="1">
      <c r="A98" s="41"/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29.25" customHeight="1">
      <c r="A99" s="41"/>
      <c r="B99" s="42"/>
      <c r="C99" s="197" t="s">
        <v>145</v>
      </c>
      <c r="D99" s="43"/>
      <c r="E99" s="43"/>
      <c r="F99" s="43"/>
      <c r="G99" s="43"/>
      <c r="H99" s="43"/>
      <c r="I99" s="43"/>
      <c r="J99" s="210">
        <f>ROUND(J100+J101+J102+J103+J104+J105,2)</f>
        <v>0</v>
      </c>
      <c r="K99" s="43"/>
      <c r="L99" s="66"/>
      <c r="N99" s="211" t="s">
        <v>41</v>
      </c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65" s="2" customFormat="1" ht="18" customHeight="1">
      <c r="A100" s="41"/>
      <c r="B100" s="42"/>
      <c r="C100" s="43"/>
      <c r="D100" s="147" t="s">
        <v>146</v>
      </c>
      <c r="E100" s="140"/>
      <c r="F100" s="140"/>
      <c r="G100" s="43"/>
      <c r="H100" s="43"/>
      <c r="I100" s="43"/>
      <c r="J100" s="141">
        <v>0</v>
      </c>
      <c r="K100" s="43"/>
      <c r="L100" s="212"/>
      <c r="M100" s="213"/>
      <c r="N100" s="214" t="s">
        <v>42</v>
      </c>
      <c r="O100" s="213"/>
      <c r="P100" s="213"/>
      <c r="Q100" s="213"/>
      <c r="R100" s="213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6" t="s">
        <v>147</v>
      </c>
      <c r="AZ100" s="213"/>
      <c r="BA100" s="213"/>
      <c r="BB100" s="213"/>
      <c r="BC100" s="213"/>
      <c r="BD100" s="213"/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216" t="s">
        <v>85</v>
      </c>
      <c r="BK100" s="213"/>
      <c r="BL100" s="213"/>
      <c r="BM100" s="213"/>
    </row>
    <row r="101" spans="1:65" s="2" customFormat="1" ht="18" customHeight="1">
      <c r="A101" s="41"/>
      <c r="B101" s="42"/>
      <c r="C101" s="43"/>
      <c r="D101" s="147" t="s">
        <v>148</v>
      </c>
      <c r="E101" s="140"/>
      <c r="F101" s="140"/>
      <c r="G101" s="43"/>
      <c r="H101" s="43"/>
      <c r="I101" s="43"/>
      <c r="J101" s="141">
        <v>0</v>
      </c>
      <c r="K101" s="43"/>
      <c r="L101" s="212"/>
      <c r="M101" s="213"/>
      <c r="N101" s="214" t="s">
        <v>42</v>
      </c>
      <c r="O101" s="213"/>
      <c r="P101" s="213"/>
      <c r="Q101" s="213"/>
      <c r="R101" s="213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6" t="s">
        <v>147</v>
      </c>
      <c r="AZ101" s="213"/>
      <c r="BA101" s="213"/>
      <c r="BB101" s="213"/>
      <c r="BC101" s="213"/>
      <c r="BD101" s="213"/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216" t="s">
        <v>85</v>
      </c>
      <c r="BK101" s="213"/>
      <c r="BL101" s="213"/>
      <c r="BM101" s="213"/>
    </row>
    <row r="102" spans="1:65" s="2" customFormat="1" ht="18" customHeight="1">
      <c r="A102" s="41"/>
      <c r="B102" s="42"/>
      <c r="C102" s="43"/>
      <c r="D102" s="147" t="s">
        <v>149</v>
      </c>
      <c r="E102" s="140"/>
      <c r="F102" s="140"/>
      <c r="G102" s="43"/>
      <c r="H102" s="43"/>
      <c r="I102" s="43"/>
      <c r="J102" s="141">
        <v>0</v>
      </c>
      <c r="K102" s="43"/>
      <c r="L102" s="212"/>
      <c r="M102" s="213"/>
      <c r="N102" s="214" t="s">
        <v>42</v>
      </c>
      <c r="O102" s="213"/>
      <c r="P102" s="213"/>
      <c r="Q102" s="213"/>
      <c r="R102" s="213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6" t="s">
        <v>147</v>
      </c>
      <c r="AZ102" s="213"/>
      <c r="BA102" s="213"/>
      <c r="BB102" s="213"/>
      <c r="BC102" s="213"/>
      <c r="BD102" s="213"/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216" t="s">
        <v>85</v>
      </c>
      <c r="BK102" s="213"/>
      <c r="BL102" s="213"/>
      <c r="BM102" s="213"/>
    </row>
    <row r="103" spans="1:65" s="2" customFormat="1" ht="18" customHeight="1">
      <c r="A103" s="41"/>
      <c r="B103" s="42"/>
      <c r="C103" s="43"/>
      <c r="D103" s="147" t="s">
        <v>150</v>
      </c>
      <c r="E103" s="140"/>
      <c r="F103" s="140"/>
      <c r="G103" s="43"/>
      <c r="H103" s="43"/>
      <c r="I103" s="43"/>
      <c r="J103" s="141">
        <v>0</v>
      </c>
      <c r="K103" s="43"/>
      <c r="L103" s="212"/>
      <c r="M103" s="213"/>
      <c r="N103" s="214" t="s">
        <v>42</v>
      </c>
      <c r="O103" s="213"/>
      <c r="P103" s="213"/>
      <c r="Q103" s="213"/>
      <c r="R103" s="213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6" t="s">
        <v>147</v>
      </c>
      <c r="AZ103" s="213"/>
      <c r="BA103" s="213"/>
      <c r="BB103" s="213"/>
      <c r="BC103" s="213"/>
      <c r="BD103" s="213"/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16" t="s">
        <v>85</v>
      </c>
      <c r="BK103" s="213"/>
      <c r="BL103" s="213"/>
      <c r="BM103" s="213"/>
    </row>
    <row r="104" spans="1:65" s="2" customFormat="1" ht="18" customHeight="1">
      <c r="A104" s="41"/>
      <c r="B104" s="42"/>
      <c r="C104" s="43"/>
      <c r="D104" s="147" t="s">
        <v>151</v>
      </c>
      <c r="E104" s="140"/>
      <c r="F104" s="140"/>
      <c r="G104" s="43"/>
      <c r="H104" s="43"/>
      <c r="I104" s="43"/>
      <c r="J104" s="141">
        <v>0</v>
      </c>
      <c r="K104" s="43"/>
      <c r="L104" s="212"/>
      <c r="M104" s="213"/>
      <c r="N104" s="214" t="s">
        <v>42</v>
      </c>
      <c r="O104" s="213"/>
      <c r="P104" s="213"/>
      <c r="Q104" s="213"/>
      <c r="R104" s="213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6" t="s">
        <v>147</v>
      </c>
      <c r="AZ104" s="213"/>
      <c r="BA104" s="213"/>
      <c r="BB104" s="213"/>
      <c r="BC104" s="213"/>
      <c r="BD104" s="213"/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216" t="s">
        <v>85</v>
      </c>
      <c r="BK104" s="213"/>
      <c r="BL104" s="213"/>
      <c r="BM104" s="213"/>
    </row>
    <row r="105" spans="1:65" s="2" customFormat="1" ht="18" customHeight="1">
      <c r="A105" s="41"/>
      <c r="B105" s="42"/>
      <c r="C105" s="43"/>
      <c r="D105" s="140" t="s">
        <v>152</v>
      </c>
      <c r="E105" s="43"/>
      <c r="F105" s="43"/>
      <c r="G105" s="43"/>
      <c r="H105" s="43"/>
      <c r="I105" s="43"/>
      <c r="J105" s="141">
        <f>ROUND(J30*T105,2)</f>
        <v>0</v>
      </c>
      <c r="K105" s="43"/>
      <c r="L105" s="212"/>
      <c r="M105" s="213"/>
      <c r="N105" s="214" t="s">
        <v>43</v>
      </c>
      <c r="O105" s="213"/>
      <c r="P105" s="213"/>
      <c r="Q105" s="213"/>
      <c r="R105" s="213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6" t="s">
        <v>153</v>
      </c>
      <c r="AZ105" s="213"/>
      <c r="BA105" s="213"/>
      <c r="BB105" s="213"/>
      <c r="BC105" s="213"/>
      <c r="BD105" s="213"/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16" t="s">
        <v>87</v>
      </c>
      <c r="BK105" s="213"/>
      <c r="BL105" s="213"/>
      <c r="BM105" s="213"/>
    </row>
    <row r="106" spans="1:31" s="2" customFormat="1" ht="12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29.25" customHeight="1">
      <c r="A107" s="41"/>
      <c r="B107" s="42"/>
      <c r="C107" s="151" t="s">
        <v>120</v>
      </c>
      <c r="D107" s="152"/>
      <c r="E107" s="152"/>
      <c r="F107" s="152"/>
      <c r="G107" s="152"/>
      <c r="H107" s="152"/>
      <c r="I107" s="152"/>
      <c r="J107" s="153">
        <f>ROUND(J96+J99,2)</f>
        <v>0</v>
      </c>
      <c r="K107" s="152"/>
      <c r="L107" s="66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31" s="2" customFormat="1" ht="6.95" customHeight="1">
      <c r="A108" s="41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6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12" spans="1:31" s="2" customFormat="1" ht="6.95" customHeight="1">
      <c r="A112" s="41"/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66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31" s="2" customFormat="1" ht="24.95" customHeight="1">
      <c r="A113" s="41"/>
      <c r="B113" s="42"/>
      <c r="C113" s="24" t="s">
        <v>154</v>
      </c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6.95" customHeight="1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12" customHeight="1">
      <c r="A115" s="41"/>
      <c r="B115" s="42"/>
      <c r="C115" s="33" t="s">
        <v>16</v>
      </c>
      <c r="D115" s="43"/>
      <c r="E115" s="43"/>
      <c r="F115" s="43"/>
      <c r="G115" s="43"/>
      <c r="H115" s="43"/>
      <c r="I115" s="43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16.5" customHeight="1">
      <c r="A116" s="41"/>
      <c r="B116" s="42"/>
      <c r="C116" s="43"/>
      <c r="D116" s="43"/>
      <c r="E116" s="194" t="str">
        <f>E7</f>
        <v xml:space="preserve">ZS 5.kvetna - šatny  SO 01 Etapa 2023</v>
      </c>
      <c r="F116" s="33"/>
      <c r="G116" s="33"/>
      <c r="H116" s="33"/>
      <c r="I116" s="43"/>
      <c r="J116" s="43"/>
      <c r="K116" s="43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12" customHeight="1">
      <c r="A117" s="41"/>
      <c r="B117" s="42"/>
      <c r="C117" s="33" t="s">
        <v>122</v>
      </c>
      <c r="D117" s="43"/>
      <c r="E117" s="43"/>
      <c r="F117" s="43"/>
      <c r="G117" s="43"/>
      <c r="H117" s="43"/>
      <c r="I117" s="43"/>
      <c r="J117" s="43"/>
      <c r="K117" s="43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1:31" s="2" customFormat="1" ht="16.5" customHeight="1">
      <c r="A118" s="41"/>
      <c r="B118" s="42"/>
      <c r="C118" s="43"/>
      <c r="D118" s="43"/>
      <c r="E118" s="79" t="str">
        <f>E9</f>
        <v>D.1.4.1.el_E22 - Elektroi...</v>
      </c>
      <c r="F118" s="43"/>
      <c r="G118" s="43"/>
      <c r="H118" s="43"/>
      <c r="I118" s="43"/>
      <c r="J118" s="43"/>
      <c r="K118" s="43"/>
      <c r="L118" s="66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31" s="2" customFormat="1" ht="6.95" customHeight="1">
      <c r="A119" s="41"/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12" customHeight="1">
      <c r="A120" s="41"/>
      <c r="B120" s="42"/>
      <c r="C120" s="33" t="s">
        <v>20</v>
      </c>
      <c r="D120" s="43"/>
      <c r="E120" s="43"/>
      <c r="F120" s="28" t="str">
        <f>F12</f>
        <v xml:space="preserve"> </v>
      </c>
      <c r="G120" s="43"/>
      <c r="H120" s="43"/>
      <c r="I120" s="33" t="s">
        <v>22</v>
      </c>
      <c r="J120" s="82" t="str">
        <f>IF(J12="","",J12)</f>
        <v>17.3.2023</v>
      </c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5.15" customHeight="1">
      <c r="A122" s="41"/>
      <c r="B122" s="42"/>
      <c r="C122" s="33" t="s">
        <v>24</v>
      </c>
      <c r="D122" s="43"/>
      <c r="E122" s="43"/>
      <c r="F122" s="28" t="str">
        <f>E15</f>
        <v>STATUTÁRNÍ MĚSTO LIBEREC</v>
      </c>
      <c r="G122" s="43"/>
      <c r="H122" s="43"/>
      <c r="I122" s="33" t="s">
        <v>31</v>
      </c>
      <c r="J122" s="37" t="str">
        <f>E21</f>
        <v xml:space="preserve"> </v>
      </c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5.15" customHeight="1">
      <c r="A123" s="41"/>
      <c r="B123" s="42"/>
      <c r="C123" s="33" t="s">
        <v>29</v>
      </c>
      <c r="D123" s="43"/>
      <c r="E123" s="43"/>
      <c r="F123" s="28" t="str">
        <f>IF(E18="","",E18)</f>
        <v>Vyplň údaj</v>
      </c>
      <c r="G123" s="43"/>
      <c r="H123" s="43"/>
      <c r="I123" s="33" t="s">
        <v>33</v>
      </c>
      <c r="J123" s="37" t="str">
        <f>E24</f>
        <v xml:space="preserve"> </v>
      </c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0.3" customHeight="1">
      <c r="A124" s="41"/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11" customFormat="1" ht="29.25" customHeight="1">
      <c r="A125" s="218"/>
      <c r="B125" s="219"/>
      <c r="C125" s="220" t="s">
        <v>155</v>
      </c>
      <c r="D125" s="221" t="s">
        <v>62</v>
      </c>
      <c r="E125" s="221" t="s">
        <v>58</v>
      </c>
      <c r="F125" s="221" t="s">
        <v>59</v>
      </c>
      <c r="G125" s="221" t="s">
        <v>156</v>
      </c>
      <c r="H125" s="221" t="s">
        <v>157</v>
      </c>
      <c r="I125" s="221" t="s">
        <v>158</v>
      </c>
      <c r="J125" s="221" t="s">
        <v>127</v>
      </c>
      <c r="K125" s="222" t="s">
        <v>159</v>
      </c>
      <c r="L125" s="223"/>
      <c r="M125" s="103" t="s">
        <v>1</v>
      </c>
      <c r="N125" s="104" t="s">
        <v>41</v>
      </c>
      <c r="O125" s="104" t="s">
        <v>160</v>
      </c>
      <c r="P125" s="104" t="s">
        <v>161</v>
      </c>
      <c r="Q125" s="104" t="s">
        <v>162</v>
      </c>
      <c r="R125" s="104" t="s">
        <v>163</v>
      </c>
      <c r="S125" s="104" t="s">
        <v>164</v>
      </c>
      <c r="T125" s="105" t="s">
        <v>165</v>
      </c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</row>
    <row r="126" spans="1:63" s="2" customFormat="1" ht="22.8" customHeight="1">
      <c r="A126" s="41"/>
      <c r="B126" s="42"/>
      <c r="C126" s="110" t="s">
        <v>166</v>
      </c>
      <c r="D126" s="43"/>
      <c r="E126" s="43"/>
      <c r="F126" s="43"/>
      <c r="G126" s="43"/>
      <c r="H126" s="43"/>
      <c r="I126" s="43"/>
      <c r="J126" s="224">
        <f>BK126</f>
        <v>0</v>
      </c>
      <c r="K126" s="43"/>
      <c r="L126" s="44"/>
      <c r="M126" s="106"/>
      <c r="N126" s="225"/>
      <c r="O126" s="107"/>
      <c r="P126" s="226">
        <f>SUM(P127:P166)</f>
        <v>0</v>
      </c>
      <c r="Q126" s="107"/>
      <c r="R126" s="226">
        <f>SUM(R127:R166)</f>
        <v>0</v>
      </c>
      <c r="S126" s="107"/>
      <c r="T126" s="227">
        <f>SUM(T127:T166)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18" t="s">
        <v>76</v>
      </c>
      <c r="AU126" s="18" t="s">
        <v>129</v>
      </c>
      <c r="BK126" s="228">
        <f>SUM(BK127:BK166)</f>
        <v>0</v>
      </c>
    </row>
    <row r="127" spans="1:65" s="2" customFormat="1" ht="24.15" customHeight="1">
      <c r="A127" s="41"/>
      <c r="B127" s="42"/>
      <c r="C127" s="245" t="s">
        <v>85</v>
      </c>
      <c r="D127" s="245" t="s">
        <v>172</v>
      </c>
      <c r="E127" s="246" t="s">
        <v>636</v>
      </c>
      <c r="F127" s="247" t="s">
        <v>637</v>
      </c>
      <c r="G127" s="248" t="s">
        <v>413</v>
      </c>
      <c r="H127" s="249">
        <v>6</v>
      </c>
      <c r="I127" s="250"/>
      <c r="J127" s="251">
        <f>ROUND(I127*H127,2)</f>
        <v>0</v>
      </c>
      <c r="K127" s="247" t="s">
        <v>1</v>
      </c>
      <c r="L127" s="44"/>
      <c r="M127" s="252" t="s">
        <v>1</v>
      </c>
      <c r="N127" s="253" t="s">
        <v>42</v>
      </c>
      <c r="O127" s="94"/>
      <c r="P127" s="254">
        <f>O127*H127</f>
        <v>0</v>
      </c>
      <c r="Q127" s="254">
        <v>0</v>
      </c>
      <c r="R127" s="254">
        <f>Q127*H127</f>
        <v>0</v>
      </c>
      <c r="S127" s="254">
        <v>0</v>
      </c>
      <c r="T127" s="255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56" t="s">
        <v>177</v>
      </c>
      <c r="AT127" s="256" t="s">
        <v>172</v>
      </c>
      <c r="AU127" s="256" t="s">
        <v>77</v>
      </c>
      <c r="AY127" s="18" t="s">
        <v>169</v>
      </c>
      <c r="BE127" s="146">
        <f>IF(N127="základní",J127,0)</f>
        <v>0</v>
      </c>
      <c r="BF127" s="146">
        <f>IF(N127="snížená",J127,0)</f>
        <v>0</v>
      </c>
      <c r="BG127" s="146">
        <f>IF(N127="zákl. přenesená",J127,0)</f>
        <v>0</v>
      </c>
      <c r="BH127" s="146">
        <f>IF(N127="sníž. přenesená",J127,0)</f>
        <v>0</v>
      </c>
      <c r="BI127" s="146">
        <f>IF(N127="nulová",J127,0)</f>
        <v>0</v>
      </c>
      <c r="BJ127" s="18" t="s">
        <v>85</v>
      </c>
      <c r="BK127" s="146">
        <f>ROUND(I127*H127,2)</f>
        <v>0</v>
      </c>
      <c r="BL127" s="18" t="s">
        <v>177</v>
      </c>
      <c r="BM127" s="256" t="s">
        <v>87</v>
      </c>
    </row>
    <row r="128" spans="1:65" s="2" customFormat="1" ht="44.25" customHeight="1">
      <c r="A128" s="41"/>
      <c r="B128" s="42"/>
      <c r="C128" s="245" t="s">
        <v>87</v>
      </c>
      <c r="D128" s="245" t="s">
        <v>172</v>
      </c>
      <c r="E128" s="246" t="s">
        <v>638</v>
      </c>
      <c r="F128" s="247" t="s">
        <v>639</v>
      </c>
      <c r="G128" s="248" t="s">
        <v>413</v>
      </c>
      <c r="H128" s="249">
        <v>5</v>
      </c>
      <c r="I128" s="250"/>
      <c r="J128" s="251">
        <f>ROUND(I128*H128,2)</f>
        <v>0</v>
      </c>
      <c r="K128" s="247" t="s">
        <v>1</v>
      </c>
      <c r="L128" s="44"/>
      <c r="M128" s="252" t="s">
        <v>1</v>
      </c>
      <c r="N128" s="253" t="s">
        <v>42</v>
      </c>
      <c r="O128" s="94"/>
      <c r="P128" s="254">
        <f>O128*H128</f>
        <v>0</v>
      </c>
      <c r="Q128" s="254">
        <v>0</v>
      </c>
      <c r="R128" s="254">
        <f>Q128*H128</f>
        <v>0</v>
      </c>
      <c r="S128" s="254">
        <v>0</v>
      </c>
      <c r="T128" s="255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56" t="s">
        <v>177</v>
      </c>
      <c r="AT128" s="256" t="s">
        <v>172</v>
      </c>
      <c r="AU128" s="256" t="s">
        <v>77</v>
      </c>
      <c r="AY128" s="18" t="s">
        <v>169</v>
      </c>
      <c r="BE128" s="146">
        <f>IF(N128="základní",J128,0)</f>
        <v>0</v>
      </c>
      <c r="BF128" s="146">
        <f>IF(N128="snížená",J128,0)</f>
        <v>0</v>
      </c>
      <c r="BG128" s="146">
        <f>IF(N128="zákl. přenesená",J128,0)</f>
        <v>0</v>
      </c>
      <c r="BH128" s="146">
        <f>IF(N128="sníž. přenesená",J128,0)</f>
        <v>0</v>
      </c>
      <c r="BI128" s="146">
        <f>IF(N128="nulová",J128,0)</f>
        <v>0</v>
      </c>
      <c r="BJ128" s="18" t="s">
        <v>85</v>
      </c>
      <c r="BK128" s="146">
        <f>ROUND(I128*H128,2)</f>
        <v>0</v>
      </c>
      <c r="BL128" s="18" t="s">
        <v>177</v>
      </c>
      <c r="BM128" s="256" t="s">
        <v>177</v>
      </c>
    </row>
    <row r="129" spans="1:65" s="2" customFormat="1" ht="44.25" customHeight="1">
      <c r="A129" s="41"/>
      <c r="B129" s="42"/>
      <c r="C129" s="245" t="s">
        <v>170</v>
      </c>
      <c r="D129" s="245" t="s">
        <v>172</v>
      </c>
      <c r="E129" s="246" t="s">
        <v>640</v>
      </c>
      <c r="F129" s="247" t="s">
        <v>641</v>
      </c>
      <c r="G129" s="248" t="s">
        <v>413</v>
      </c>
      <c r="H129" s="249">
        <v>1</v>
      </c>
      <c r="I129" s="250"/>
      <c r="J129" s="251">
        <f>ROUND(I129*H129,2)</f>
        <v>0</v>
      </c>
      <c r="K129" s="247" t="s">
        <v>1</v>
      </c>
      <c r="L129" s="44"/>
      <c r="M129" s="252" t="s">
        <v>1</v>
      </c>
      <c r="N129" s="253" t="s">
        <v>42</v>
      </c>
      <c r="O129" s="94"/>
      <c r="P129" s="254">
        <f>O129*H129</f>
        <v>0</v>
      </c>
      <c r="Q129" s="254">
        <v>0</v>
      </c>
      <c r="R129" s="254">
        <f>Q129*H129</f>
        <v>0</v>
      </c>
      <c r="S129" s="254">
        <v>0</v>
      </c>
      <c r="T129" s="255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56" t="s">
        <v>177</v>
      </c>
      <c r="AT129" s="256" t="s">
        <v>172</v>
      </c>
      <c r="AU129" s="256" t="s">
        <v>77</v>
      </c>
      <c r="AY129" s="18" t="s">
        <v>169</v>
      </c>
      <c r="BE129" s="146">
        <f>IF(N129="základní",J129,0)</f>
        <v>0</v>
      </c>
      <c r="BF129" s="146">
        <f>IF(N129="snížená",J129,0)</f>
        <v>0</v>
      </c>
      <c r="BG129" s="146">
        <f>IF(N129="zákl. přenesená",J129,0)</f>
        <v>0</v>
      </c>
      <c r="BH129" s="146">
        <f>IF(N129="sníž. přenesená",J129,0)</f>
        <v>0</v>
      </c>
      <c r="BI129" s="146">
        <f>IF(N129="nulová",J129,0)</f>
        <v>0</v>
      </c>
      <c r="BJ129" s="18" t="s">
        <v>85</v>
      </c>
      <c r="BK129" s="146">
        <f>ROUND(I129*H129,2)</f>
        <v>0</v>
      </c>
      <c r="BL129" s="18" t="s">
        <v>177</v>
      </c>
      <c r="BM129" s="256" t="s">
        <v>187</v>
      </c>
    </row>
    <row r="130" spans="1:65" s="2" customFormat="1" ht="37.8" customHeight="1">
      <c r="A130" s="41"/>
      <c r="B130" s="42"/>
      <c r="C130" s="245" t="s">
        <v>187</v>
      </c>
      <c r="D130" s="245" t="s">
        <v>172</v>
      </c>
      <c r="E130" s="246" t="s">
        <v>642</v>
      </c>
      <c r="F130" s="247" t="s">
        <v>643</v>
      </c>
      <c r="G130" s="248" t="s">
        <v>413</v>
      </c>
      <c r="H130" s="249">
        <v>4</v>
      </c>
      <c r="I130" s="250"/>
      <c r="J130" s="251">
        <f>ROUND(I130*H130,2)</f>
        <v>0</v>
      </c>
      <c r="K130" s="247" t="s">
        <v>1</v>
      </c>
      <c r="L130" s="44"/>
      <c r="M130" s="252" t="s">
        <v>1</v>
      </c>
      <c r="N130" s="253" t="s">
        <v>42</v>
      </c>
      <c r="O130" s="94"/>
      <c r="P130" s="254">
        <f>O130*H130</f>
        <v>0</v>
      </c>
      <c r="Q130" s="254">
        <v>0</v>
      </c>
      <c r="R130" s="254">
        <f>Q130*H130</f>
        <v>0</v>
      </c>
      <c r="S130" s="254">
        <v>0</v>
      </c>
      <c r="T130" s="255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56" t="s">
        <v>177</v>
      </c>
      <c r="AT130" s="256" t="s">
        <v>172</v>
      </c>
      <c r="AU130" s="256" t="s">
        <v>77</v>
      </c>
      <c r="AY130" s="18" t="s">
        <v>169</v>
      </c>
      <c r="BE130" s="146">
        <f>IF(N130="základní",J130,0)</f>
        <v>0</v>
      </c>
      <c r="BF130" s="146">
        <f>IF(N130="snížená",J130,0)</f>
        <v>0</v>
      </c>
      <c r="BG130" s="146">
        <f>IF(N130="zákl. přenesená",J130,0)</f>
        <v>0</v>
      </c>
      <c r="BH130" s="146">
        <f>IF(N130="sníž. přenesená",J130,0)</f>
        <v>0</v>
      </c>
      <c r="BI130" s="146">
        <f>IF(N130="nulová",J130,0)</f>
        <v>0</v>
      </c>
      <c r="BJ130" s="18" t="s">
        <v>85</v>
      </c>
      <c r="BK130" s="146">
        <f>ROUND(I130*H130,2)</f>
        <v>0</v>
      </c>
      <c r="BL130" s="18" t="s">
        <v>177</v>
      </c>
      <c r="BM130" s="256" t="s">
        <v>190</v>
      </c>
    </row>
    <row r="131" spans="1:65" s="2" customFormat="1" ht="16.5" customHeight="1">
      <c r="A131" s="41"/>
      <c r="B131" s="42"/>
      <c r="C131" s="245" t="s">
        <v>196</v>
      </c>
      <c r="D131" s="245" t="s">
        <v>172</v>
      </c>
      <c r="E131" s="246" t="s">
        <v>644</v>
      </c>
      <c r="F131" s="247" t="s">
        <v>645</v>
      </c>
      <c r="G131" s="248" t="s">
        <v>413</v>
      </c>
      <c r="H131" s="249">
        <v>2</v>
      </c>
      <c r="I131" s="250"/>
      <c r="J131" s="251">
        <f>ROUND(I131*H131,2)</f>
        <v>0</v>
      </c>
      <c r="K131" s="247" t="s">
        <v>1</v>
      </c>
      <c r="L131" s="44"/>
      <c r="M131" s="252" t="s">
        <v>1</v>
      </c>
      <c r="N131" s="253" t="s">
        <v>42</v>
      </c>
      <c r="O131" s="94"/>
      <c r="P131" s="254">
        <f>O131*H131</f>
        <v>0</v>
      </c>
      <c r="Q131" s="254">
        <v>0</v>
      </c>
      <c r="R131" s="254">
        <f>Q131*H131</f>
        <v>0</v>
      </c>
      <c r="S131" s="254">
        <v>0</v>
      </c>
      <c r="T131" s="255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56" t="s">
        <v>177</v>
      </c>
      <c r="AT131" s="256" t="s">
        <v>172</v>
      </c>
      <c r="AU131" s="256" t="s">
        <v>77</v>
      </c>
      <c r="AY131" s="18" t="s">
        <v>169</v>
      </c>
      <c r="BE131" s="146">
        <f>IF(N131="základní",J131,0)</f>
        <v>0</v>
      </c>
      <c r="BF131" s="146">
        <f>IF(N131="snížená",J131,0)</f>
        <v>0</v>
      </c>
      <c r="BG131" s="146">
        <f>IF(N131="zákl. přenesená",J131,0)</f>
        <v>0</v>
      </c>
      <c r="BH131" s="146">
        <f>IF(N131="sníž. přenesená",J131,0)</f>
        <v>0</v>
      </c>
      <c r="BI131" s="146">
        <f>IF(N131="nulová",J131,0)</f>
        <v>0</v>
      </c>
      <c r="BJ131" s="18" t="s">
        <v>85</v>
      </c>
      <c r="BK131" s="146">
        <f>ROUND(I131*H131,2)</f>
        <v>0</v>
      </c>
      <c r="BL131" s="18" t="s">
        <v>177</v>
      </c>
      <c r="BM131" s="256" t="s">
        <v>196</v>
      </c>
    </row>
    <row r="132" spans="1:65" s="2" customFormat="1" ht="16.5" customHeight="1">
      <c r="A132" s="41"/>
      <c r="B132" s="42"/>
      <c r="C132" s="245" t="s">
        <v>206</v>
      </c>
      <c r="D132" s="245" t="s">
        <v>172</v>
      </c>
      <c r="E132" s="246" t="s">
        <v>646</v>
      </c>
      <c r="F132" s="247" t="s">
        <v>647</v>
      </c>
      <c r="G132" s="248" t="s">
        <v>195</v>
      </c>
      <c r="H132" s="249">
        <v>53</v>
      </c>
      <c r="I132" s="250"/>
      <c r="J132" s="251">
        <f>ROUND(I132*H132,2)</f>
        <v>0</v>
      </c>
      <c r="K132" s="247" t="s">
        <v>1</v>
      </c>
      <c r="L132" s="44"/>
      <c r="M132" s="252" t="s">
        <v>1</v>
      </c>
      <c r="N132" s="253" t="s">
        <v>42</v>
      </c>
      <c r="O132" s="94"/>
      <c r="P132" s="254">
        <f>O132*H132</f>
        <v>0</v>
      </c>
      <c r="Q132" s="254">
        <v>0</v>
      </c>
      <c r="R132" s="254">
        <f>Q132*H132</f>
        <v>0</v>
      </c>
      <c r="S132" s="254">
        <v>0</v>
      </c>
      <c r="T132" s="255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56" t="s">
        <v>177</v>
      </c>
      <c r="AT132" s="256" t="s">
        <v>172</v>
      </c>
      <c r="AU132" s="256" t="s">
        <v>77</v>
      </c>
      <c r="AY132" s="18" t="s">
        <v>169</v>
      </c>
      <c r="BE132" s="146">
        <f>IF(N132="základní",J132,0)</f>
        <v>0</v>
      </c>
      <c r="BF132" s="146">
        <f>IF(N132="snížená",J132,0)</f>
        <v>0</v>
      </c>
      <c r="BG132" s="146">
        <f>IF(N132="zákl. přenesená",J132,0)</f>
        <v>0</v>
      </c>
      <c r="BH132" s="146">
        <f>IF(N132="sníž. přenesená",J132,0)</f>
        <v>0</v>
      </c>
      <c r="BI132" s="146">
        <f>IF(N132="nulová",J132,0)</f>
        <v>0</v>
      </c>
      <c r="BJ132" s="18" t="s">
        <v>85</v>
      </c>
      <c r="BK132" s="146">
        <f>ROUND(I132*H132,2)</f>
        <v>0</v>
      </c>
      <c r="BL132" s="18" t="s">
        <v>177</v>
      </c>
      <c r="BM132" s="256" t="s">
        <v>200</v>
      </c>
    </row>
    <row r="133" spans="1:65" s="2" customFormat="1" ht="16.5" customHeight="1">
      <c r="A133" s="41"/>
      <c r="B133" s="42"/>
      <c r="C133" s="245" t="s">
        <v>200</v>
      </c>
      <c r="D133" s="245" t="s">
        <v>172</v>
      </c>
      <c r="E133" s="246" t="s">
        <v>648</v>
      </c>
      <c r="F133" s="247" t="s">
        <v>649</v>
      </c>
      <c r="G133" s="248" t="s">
        <v>195</v>
      </c>
      <c r="H133" s="249">
        <v>6</v>
      </c>
      <c r="I133" s="250"/>
      <c r="J133" s="251">
        <f>ROUND(I133*H133,2)</f>
        <v>0</v>
      </c>
      <c r="K133" s="247" t="s">
        <v>1</v>
      </c>
      <c r="L133" s="44"/>
      <c r="M133" s="252" t="s">
        <v>1</v>
      </c>
      <c r="N133" s="253" t="s">
        <v>42</v>
      </c>
      <c r="O133" s="94"/>
      <c r="P133" s="254">
        <f>O133*H133</f>
        <v>0</v>
      </c>
      <c r="Q133" s="254">
        <v>0</v>
      </c>
      <c r="R133" s="254">
        <f>Q133*H133</f>
        <v>0</v>
      </c>
      <c r="S133" s="254">
        <v>0</v>
      </c>
      <c r="T133" s="255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56" t="s">
        <v>177</v>
      </c>
      <c r="AT133" s="256" t="s">
        <v>172</v>
      </c>
      <c r="AU133" s="256" t="s">
        <v>77</v>
      </c>
      <c r="AY133" s="18" t="s">
        <v>169</v>
      </c>
      <c r="BE133" s="146">
        <f>IF(N133="základní",J133,0)</f>
        <v>0</v>
      </c>
      <c r="BF133" s="146">
        <f>IF(N133="snížená",J133,0)</f>
        <v>0</v>
      </c>
      <c r="BG133" s="146">
        <f>IF(N133="zákl. přenesená",J133,0)</f>
        <v>0</v>
      </c>
      <c r="BH133" s="146">
        <f>IF(N133="sníž. přenesená",J133,0)</f>
        <v>0</v>
      </c>
      <c r="BI133" s="146">
        <f>IF(N133="nulová",J133,0)</f>
        <v>0</v>
      </c>
      <c r="BJ133" s="18" t="s">
        <v>85</v>
      </c>
      <c r="BK133" s="146">
        <f>ROUND(I133*H133,2)</f>
        <v>0</v>
      </c>
      <c r="BL133" s="18" t="s">
        <v>177</v>
      </c>
      <c r="BM133" s="256" t="s">
        <v>205</v>
      </c>
    </row>
    <row r="134" spans="1:65" s="2" customFormat="1" ht="16.5" customHeight="1">
      <c r="A134" s="41"/>
      <c r="B134" s="42"/>
      <c r="C134" s="245" t="s">
        <v>213</v>
      </c>
      <c r="D134" s="245" t="s">
        <v>172</v>
      </c>
      <c r="E134" s="246" t="s">
        <v>650</v>
      </c>
      <c r="F134" s="247" t="s">
        <v>651</v>
      </c>
      <c r="G134" s="248" t="s">
        <v>195</v>
      </c>
      <c r="H134" s="249">
        <v>38</v>
      </c>
      <c r="I134" s="250"/>
      <c r="J134" s="251">
        <f>ROUND(I134*H134,2)</f>
        <v>0</v>
      </c>
      <c r="K134" s="247" t="s">
        <v>1</v>
      </c>
      <c r="L134" s="44"/>
      <c r="M134" s="252" t="s">
        <v>1</v>
      </c>
      <c r="N134" s="253" t="s">
        <v>42</v>
      </c>
      <c r="O134" s="94"/>
      <c r="P134" s="254">
        <f>O134*H134</f>
        <v>0</v>
      </c>
      <c r="Q134" s="254">
        <v>0</v>
      </c>
      <c r="R134" s="254">
        <f>Q134*H134</f>
        <v>0</v>
      </c>
      <c r="S134" s="254">
        <v>0</v>
      </c>
      <c r="T134" s="255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56" t="s">
        <v>177</v>
      </c>
      <c r="AT134" s="256" t="s">
        <v>172</v>
      </c>
      <c r="AU134" s="256" t="s">
        <v>77</v>
      </c>
      <c r="AY134" s="18" t="s">
        <v>169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18" t="s">
        <v>85</v>
      </c>
      <c r="BK134" s="146">
        <f>ROUND(I134*H134,2)</f>
        <v>0</v>
      </c>
      <c r="BL134" s="18" t="s">
        <v>177</v>
      </c>
      <c r="BM134" s="256" t="s">
        <v>209</v>
      </c>
    </row>
    <row r="135" spans="1:65" s="2" customFormat="1" ht="16.5" customHeight="1">
      <c r="A135" s="41"/>
      <c r="B135" s="42"/>
      <c r="C135" s="245" t="s">
        <v>205</v>
      </c>
      <c r="D135" s="245" t="s">
        <v>172</v>
      </c>
      <c r="E135" s="246" t="s">
        <v>652</v>
      </c>
      <c r="F135" s="247" t="s">
        <v>653</v>
      </c>
      <c r="G135" s="248" t="s">
        <v>195</v>
      </c>
      <c r="H135" s="249">
        <v>42</v>
      </c>
      <c r="I135" s="250"/>
      <c r="J135" s="251">
        <f>ROUND(I135*H135,2)</f>
        <v>0</v>
      </c>
      <c r="K135" s="247" t="s">
        <v>1</v>
      </c>
      <c r="L135" s="44"/>
      <c r="M135" s="252" t="s">
        <v>1</v>
      </c>
      <c r="N135" s="253" t="s">
        <v>42</v>
      </c>
      <c r="O135" s="94"/>
      <c r="P135" s="254">
        <f>O135*H135</f>
        <v>0</v>
      </c>
      <c r="Q135" s="254">
        <v>0</v>
      </c>
      <c r="R135" s="254">
        <f>Q135*H135</f>
        <v>0</v>
      </c>
      <c r="S135" s="254">
        <v>0</v>
      </c>
      <c r="T135" s="255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56" t="s">
        <v>177</v>
      </c>
      <c r="AT135" s="256" t="s">
        <v>172</v>
      </c>
      <c r="AU135" s="256" t="s">
        <v>77</v>
      </c>
      <c r="AY135" s="18" t="s">
        <v>169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8" t="s">
        <v>85</v>
      </c>
      <c r="BK135" s="146">
        <f>ROUND(I135*H135,2)</f>
        <v>0</v>
      </c>
      <c r="BL135" s="18" t="s">
        <v>177</v>
      </c>
      <c r="BM135" s="256" t="s">
        <v>212</v>
      </c>
    </row>
    <row r="136" spans="1:65" s="2" customFormat="1" ht="16.5" customHeight="1">
      <c r="A136" s="41"/>
      <c r="B136" s="42"/>
      <c r="C136" s="245" t="s">
        <v>8</v>
      </c>
      <c r="D136" s="245" t="s">
        <v>172</v>
      </c>
      <c r="E136" s="246" t="s">
        <v>654</v>
      </c>
      <c r="F136" s="247" t="s">
        <v>655</v>
      </c>
      <c r="G136" s="248" t="s">
        <v>195</v>
      </c>
      <c r="H136" s="249">
        <v>4</v>
      </c>
      <c r="I136" s="250"/>
      <c r="J136" s="251">
        <f>ROUND(I136*H136,2)</f>
        <v>0</v>
      </c>
      <c r="K136" s="247" t="s">
        <v>1</v>
      </c>
      <c r="L136" s="44"/>
      <c r="M136" s="252" t="s">
        <v>1</v>
      </c>
      <c r="N136" s="253" t="s">
        <v>42</v>
      </c>
      <c r="O136" s="94"/>
      <c r="P136" s="254">
        <f>O136*H136</f>
        <v>0</v>
      </c>
      <c r="Q136" s="254">
        <v>0</v>
      </c>
      <c r="R136" s="254">
        <f>Q136*H136</f>
        <v>0</v>
      </c>
      <c r="S136" s="254">
        <v>0</v>
      </c>
      <c r="T136" s="255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56" t="s">
        <v>177</v>
      </c>
      <c r="AT136" s="256" t="s">
        <v>172</v>
      </c>
      <c r="AU136" s="256" t="s">
        <v>77</v>
      </c>
      <c r="AY136" s="18" t="s">
        <v>169</v>
      </c>
      <c r="BE136" s="146">
        <f>IF(N136="základní",J136,0)</f>
        <v>0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18" t="s">
        <v>85</v>
      </c>
      <c r="BK136" s="146">
        <f>ROUND(I136*H136,2)</f>
        <v>0</v>
      </c>
      <c r="BL136" s="18" t="s">
        <v>177</v>
      </c>
      <c r="BM136" s="256" t="s">
        <v>216</v>
      </c>
    </row>
    <row r="137" spans="1:65" s="2" customFormat="1" ht="16.5" customHeight="1">
      <c r="A137" s="41"/>
      <c r="B137" s="42"/>
      <c r="C137" s="245" t="s">
        <v>209</v>
      </c>
      <c r="D137" s="245" t="s">
        <v>172</v>
      </c>
      <c r="E137" s="246" t="s">
        <v>656</v>
      </c>
      <c r="F137" s="247" t="s">
        <v>657</v>
      </c>
      <c r="G137" s="248" t="s">
        <v>195</v>
      </c>
      <c r="H137" s="249">
        <v>72</v>
      </c>
      <c r="I137" s="250"/>
      <c r="J137" s="251">
        <f>ROUND(I137*H137,2)</f>
        <v>0</v>
      </c>
      <c r="K137" s="247" t="s">
        <v>1</v>
      </c>
      <c r="L137" s="44"/>
      <c r="M137" s="252" t="s">
        <v>1</v>
      </c>
      <c r="N137" s="253" t="s">
        <v>42</v>
      </c>
      <c r="O137" s="94"/>
      <c r="P137" s="254">
        <f>O137*H137</f>
        <v>0</v>
      </c>
      <c r="Q137" s="254">
        <v>0</v>
      </c>
      <c r="R137" s="254">
        <f>Q137*H137</f>
        <v>0</v>
      </c>
      <c r="S137" s="254">
        <v>0</v>
      </c>
      <c r="T137" s="255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56" t="s">
        <v>177</v>
      </c>
      <c r="AT137" s="256" t="s">
        <v>172</v>
      </c>
      <c r="AU137" s="256" t="s">
        <v>77</v>
      </c>
      <c r="AY137" s="18" t="s">
        <v>169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8" t="s">
        <v>85</v>
      </c>
      <c r="BK137" s="146">
        <f>ROUND(I137*H137,2)</f>
        <v>0</v>
      </c>
      <c r="BL137" s="18" t="s">
        <v>177</v>
      </c>
      <c r="BM137" s="256" t="s">
        <v>219</v>
      </c>
    </row>
    <row r="138" spans="1:65" s="2" customFormat="1" ht="16.5" customHeight="1">
      <c r="A138" s="41"/>
      <c r="B138" s="42"/>
      <c r="C138" s="245" t="s">
        <v>223</v>
      </c>
      <c r="D138" s="245" t="s">
        <v>172</v>
      </c>
      <c r="E138" s="246" t="s">
        <v>658</v>
      </c>
      <c r="F138" s="247" t="s">
        <v>659</v>
      </c>
      <c r="G138" s="248" t="s">
        <v>195</v>
      </c>
      <c r="H138" s="249">
        <v>3</v>
      </c>
      <c r="I138" s="250"/>
      <c r="J138" s="251">
        <f>ROUND(I138*H138,2)</f>
        <v>0</v>
      </c>
      <c r="K138" s="247" t="s">
        <v>1</v>
      </c>
      <c r="L138" s="44"/>
      <c r="M138" s="252" t="s">
        <v>1</v>
      </c>
      <c r="N138" s="253" t="s">
        <v>42</v>
      </c>
      <c r="O138" s="94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5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56" t="s">
        <v>177</v>
      </c>
      <c r="AT138" s="256" t="s">
        <v>172</v>
      </c>
      <c r="AU138" s="256" t="s">
        <v>77</v>
      </c>
      <c r="AY138" s="18" t="s">
        <v>169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8" t="s">
        <v>85</v>
      </c>
      <c r="BK138" s="146">
        <f>ROUND(I138*H138,2)</f>
        <v>0</v>
      </c>
      <c r="BL138" s="18" t="s">
        <v>177</v>
      </c>
      <c r="BM138" s="256" t="s">
        <v>222</v>
      </c>
    </row>
    <row r="139" spans="1:65" s="2" customFormat="1" ht="16.5" customHeight="1">
      <c r="A139" s="41"/>
      <c r="B139" s="42"/>
      <c r="C139" s="245" t="s">
        <v>212</v>
      </c>
      <c r="D139" s="245" t="s">
        <v>172</v>
      </c>
      <c r="E139" s="246" t="s">
        <v>660</v>
      </c>
      <c r="F139" s="247" t="s">
        <v>661</v>
      </c>
      <c r="G139" s="248" t="s">
        <v>195</v>
      </c>
      <c r="H139" s="249">
        <v>8</v>
      </c>
      <c r="I139" s="250"/>
      <c r="J139" s="251">
        <f>ROUND(I139*H139,2)</f>
        <v>0</v>
      </c>
      <c r="K139" s="247" t="s">
        <v>1</v>
      </c>
      <c r="L139" s="44"/>
      <c r="M139" s="252" t="s">
        <v>1</v>
      </c>
      <c r="N139" s="253" t="s">
        <v>42</v>
      </c>
      <c r="O139" s="94"/>
      <c r="P139" s="254">
        <f>O139*H139</f>
        <v>0</v>
      </c>
      <c r="Q139" s="254">
        <v>0</v>
      </c>
      <c r="R139" s="254">
        <f>Q139*H139</f>
        <v>0</v>
      </c>
      <c r="S139" s="254">
        <v>0</v>
      </c>
      <c r="T139" s="255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56" t="s">
        <v>177</v>
      </c>
      <c r="AT139" s="256" t="s">
        <v>172</v>
      </c>
      <c r="AU139" s="256" t="s">
        <v>77</v>
      </c>
      <c r="AY139" s="18" t="s">
        <v>169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8" t="s">
        <v>85</v>
      </c>
      <c r="BK139" s="146">
        <f>ROUND(I139*H139,2)</f>
        <v>0</v>
      </c>
      <c r="BL139" s="18" t="s">
        <v>177</v>
      </c>
      <c r="BM139" s="256" t="s">
        <v>226</v>
      </c>
    </row>
    <row r="140" spans="1:65" s="2" customFormat="1" ht="16.5" customHeight="1">
      <c r="A140" s="41"/>
      <c r="B140" s="42"/>
      <c r="C140" s="245" t="s">
        <v>242</v>
      </c>
      <c r="D140" s="245" t="s">
        <v>172</v>
      </c>
      <c r="E140" s="246" t="s">
        <v>662</v>
      </c>
      <c r="F140" s="247" t="s">
        <v>663</v>
      </c>
      <c r="G140" s="248" t="s">
        <v>184</v>
      </c>
      <c r="H140" s="249">
        <v>0.1</v>
      </c>
      <c r="I140" s="250"/>
      <c r="J140" s="251">
        <f>ROUND(I140*H140,2)</f>
        <v>0</v>
      </c>
      <c r="K140" s="247" t="s">
        <v>1</v>
      </c>
      <c r="L140" s="44"/>
      <c r="M140" s="252" t="s">
        <v>1</v>
      </c>
      <c r="N140" s="253" t="s">
        <v>42</v>
      </c>
      <c r="O140" s="94"/>
      <c r="P140" s="254">
        <f>O140*H140</f>
        <v>0</v>
      </c>
      <c r="Q140" s="254">
        <v>0</v>
      </c>
      <c r="R140" s="254">
        <f>Q140*H140</f>
        <v>0</v>
      </c>
      <c r="S140" s="254">
        <v>0</v>
      </c>
      <c r="T140" s="25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56" t="s">
        <v>177</v>
      </c>
      <c r="AT140" s="256" t="s">
        <v>172</v>
      </c>
      <c r="AU140" s="256" t="s">
        <v>77</v>
      </c>
      <c r="AY140" s="18" t="s">
        <v>169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8" t="s">
        <v>85</v>
      </c>
      <c r="BK140" s="146">
        <f>ROUND(I140*H140,2)</f>
        <v>0</v>
      </c>
      <c r="BL140" s="18" t="s">
        <v>177</v>
      </c>
      <c r="BM140" s="256" t="s">
        <v>241</v>
      </c>
    </row>
    <row r="141" spans="1:65" s="2" customFormat="1" ht="16.5" customHeight="1">
      <c r="A141" s="41"/>
      <c r="B141" s="42"/>
      <c r="C141" s="245" t="s">
        <v>7</v>
      </c>
      <c r="D141" s="245" t="s">
        <v>172</v>
      </c>
      <c r="E141" s="246" t="s">
        <v>664</v>
      </c>
      <c r="F141" s="247" t="s">
        <v>665</v>
      </c>
      <c r="G141" s="248" t="s">
        <v>195</v>
      </c>
      <c r="H141" s="249">
        <v>4</v>
      </c>
      <c r="I141" s="250"/>
      <c r="J141" s="251">
        <f>ROUND(I141*H141,2)</f>
        <v>0</v>
      </c>
      <c r="K141" s="247" t="s">
        <v>1</v>
      </c>
      <c r="L141" s="44"/>
      <c r="M141" s="252" t="s">
        <v>1</v>
      </c>
      <c r="N141" s="253" t="s">
        <v>42</v>
      </c>
      <c r="O141" s="94"/>
      <c r="P141" s="254">
        <f>O141*H141</f>
        <v>0</v>
      </c>
      <c r="Q141" s="254">
        <v>0</v>
      </c>
      <c r="R141" s="254">
        <f>Q141*H141</f>
        <v>0</v>
      </c>
      <c r="S141" s="254">
        <v>0</v>
      </c>
      <c r="T141" s="255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56" t="s">
        <v>177</v>
      </c>
      <c r="AT141" s="256" t="s">
        <v>172</v>
      </c>
      <c r="AU141" s="256" t="s">
        <v>77</v>
      </c>
      <c r="AY141" s="18" t="s">
        <v>169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8" t="s">
        <v>85</v>
      </c>
      <c r="BK141" s="146">
        <f>ROUND(I141*H141,2)</f>
        <v>0</v>
      </c>
      <c r="BL141" s="18" t="s">
        <v>177</v>
      </c>
      <c r="BM141" s="256" t="s">
        <v>245</v>
      </c>
    </row>
    <row r="142" spans="1:65" s="2" customFormat="1" ht="21.75" customHeight="1">
      <c r="A142" s="41"/>
      <c r="B142" s="42"/>
      <c r="C142" s="245" t="s">
        <v>219</v>
      </c>
      <c r="D142" s="245" t="s">
        <v>172</v>
      </c>
      <c r="E142" s="246" t="s">
        <v>666</v>
      </c>
      <c r="F142" s="247" t="s">
        <v>667</v>
      </c>
      <c r="G142" s="248" t="s">
        <v>195</v>
      </c>
      <c r="H142" s="249">
        <v>2</v>
      </c>
      <c r="I142" s="250"/>
      <c r="J142" s="251">
        <f>ROUND(I142*H142,2)</f>
        <v>0</v>
      </c>
      <c r="K142" s="247" t="s">
        <v>1</v>
      </c>
      <c r="L142" s="44"/>
      <c r="M142" s="252" t="s">
        <v>1</v>
      </c>
      <c r="N142" s="253" t="s">
        <v>42</v>
      </c>
      <c r="O142" s="94"/>
      <c r="P142" s="254">
        <f>O142*H142</f>
        <v>0</v>
      </c>
      <c r="Q142" s="254">
        <v>0</v>
      </c>
      <c r="R142" s="254">
        <f>Q142*H142</f>
        <v>0</v>
      </c>
      <c r="S142" s="254">
        <v>0</v>
      </c>
      <c r="T142" s="255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56" t="s">
        <v>177</v>
      </c>
      <c r="AT142" s="256" t="s">
        <v>172</v>
      </c>
      <c r="AU142" s="256" t="s">
        <v>77</v>
      </c>
      <c r="AY142" s="18" t="s">
        <v>169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8" t="s">
        <v>85</v>
      </c>
      <c r="BK142" s="146">
        <f>ROUND(I142*H142,2)</f>
        <v>0</v>
      </c>
      <c r="BL142" s="18" t="s">
        <v>177</v>
      </c>
      <c r="BM142" s="256" t="s">
        <v>248</v>
      </c>
    </row>
    <row r="143" spans="1:65" s="2" customFormat="1" ht="24.15" customHeight="1">
      <c r="A143" s="41"/>
      <c r="B143" s="42"/>
      <c r="C143" s="245" t="s">
        <v>265</v>
      </c>
      <c r="D143" s="245" t="s">
        <v>172</v>
      </c>
      <c r="E143" s="246" t="s">
        <v>668</v>
      </c>
      <c r="F143" s="247" t="s">
        <v>669</v>
      </c>
      <c r="G143" s="248" t="s">
        <v>195</v>
      </c>
      <c r="H143" s="249">
        <v>5</v>
      </c>
      <c r="I143" s="250"/>
      <c r="J143" s="251">
        <f>ROUND(I143*H143,2)</f>
        <v>0</v>
      </c>
      <c r="K143" s="247" t="s">
        <v>1</v>
      </c>
      <c r="L143" s="44"/>
      <c r="M143" s="252" t="s">
        <v>1</v>
      </c>
      <c r="N143" s="253" t="s">
        <v>42</v>
      </c>
      <c r="O143" s="94"/>
      <c r="P143" s="254">
        <f>O143*H143</f>
        <v>0</v>
      </c>
      <c r="Q143" s="254">
        <v>0</v>
      </c>
      <c r="R143" s="254">
        <f>Q143*H143</f>
        <v>0</v>
      </c>
      <c r="S143" s="254">
        <v>0</v>
      </c>
      <c r="T143" s="255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56" t="s">
        <v>177</v>
      </c>
      <c r="AT143" s="256" t="s">
        <v>172</v>
      </c>
      <c r="AU143" s="256" t="s">
        <v>77</v>
      </c>
      <c r="AY143" s="18" t="s">
        <v>169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8" t="s">
        <v>85</v>
      </c>
      <c r="BK143" s="146">
        <f>ROUND(I143*H143,2)</f>
        <v>0</v>
      </c>
      <c r="BL143" s="18" t="s">
        <v>177</v>
      </c>
      <c r="BM143" s="256" t="s">
        <v>257</v>
      </c>
    </row>
    <row r="144" spans="1:65" s="2" customFormat="1" ht="37.8" customHeight="1">
      <c r="A144" s="41"/>
      <c r="B144" s="42"/>
      <c r="C144" s="245" t="s">
        <v>222</v>
      </c>
      <c r="D144" s="245" t="s">
        <v>172</v>
      </c>
      <c r="E144" s="246" t="s">
        <v>670</v>
      </c>
      <c r="F144" s="247" t="s">
        <v>671</v>
      </c>
      <c r="G144" s="248" t="s">
        <v>413</v>
      </c>
      <c r="H144" s="249">
        <v>2</v>
      </c>
      <c r="I144" s="250"/>
      <c r="J144" s="251">
        <f>ROUND(I144*H144,2)</f>
        <v>0</v>
      </c>
      <c r="K144" s="247" t="s">
        <v>1</v>
      </c>
      <c r="L144" s="44"/>
      <c r="M144" s="252" t="s">
        <v>1</v>
      </c>
      <c r="N144" s="253" t="s">
        <v>42</v>
      </c>
      <c r="O144" s="94"/>
      <c r="P144" s="254">
        <f>O144*H144</f>
        <v>0</v>
      </c>
      <c r="Q144" s="254">
        <v>0</v>
      </c>
      <c r="R144" s="254">
        <f>Q144*H144</f>
        <v>0</v>
      </c>
      <c r="S144" s="254">
        <v>0</v>
      </c>
      <c r="T144" s="255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56" t="s">
        <v>177</v>
      </c>
      <c r="AT144" s="256" t="s">
        <v>172</v>
      </c>
      <c r="AU144" s="256" t="s">
        <v>77</v>
      </c>
      <c r="AY144" s="18" t="s">
        <v>169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8" t="s">
        <v>85</v>
      </c>
      <c r="BK144" s="146">
        <f>ROUND(I144*H144,2)</f>
        <v>0</v>
      </c>
      <c r="BL144" s="18" t="s">
        <v>177</v>
      </c>
      <c r="BM144" s="256" t="s">
        <v>264</v>
      </c>
    </row>
    <row r="145" spans="1:65" s="2" customFormat="1" ht="16.5" customHeight="1">
      <c r="A145" s="41"/>
      <c r="B145" s="42"/>
      <c r="C145" s="245" t="s">
        <v>276</v>
      </c>
      <c r="D145" s="245" t="s">
        <v>172</v>
      </c>
      <c r="E145" s="246" t="s">
        <v>672</v>
      </c>
      <c r="F145" s="247" t="s">
        <v>673</v>
      </c>
      <c r="G145" s="248" t="s">
        <v>413</v>
      </c>
      <c r="H145" s="249">
        <v>1</v>
      </c>
      <c r="I145" s="250"/>
      <c r="J145" s="251">
        <f>ROUND(I145*H145,2)</f>
        <v>0</v>
      </c>
      <c r="K145" s="247" t="s">
        <v>1</v>
      </c>
      <c r="L145" s="44"/>
      <c r="M145" s="252" t="s">
        <v>1</v>
      </c>
      <c r="N145" s="253" t="s">
        <v>42</v>
      </c>
      <c r="O145" s="94"/>
      <c r="P145" s="254">
        <f>O145*H145</f>
        <v>0</v>
      </c>
      <c r="Q145" s="254">
        <v>0</v>
      </c>
      <c r="R145" s="254">
        <f>Q145*H145</f>
        <v>0</v>
      </c>
      <c r="S145" s="254">
        <v>0</v>
      </c>
      <c r="T145" s="255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56" t="s">
        <v>177</v>
      </c>
      <c r="AT145" s="256" t="s">
        <v>172</v>
      </c>
      <c r="AU145" s="256" t="s">
        <v>77</v>
      </c>
      <c r="AY145" s="18" t="s">
        <v>169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8" t="s">
        <v>85</v>
      </c>
      <c r="BK145" s="146">
        <f>ROUND(I145*H145,2)</f>
        <v>0</v>
      </c>
      <c r="BL145" s="18" t="s">
        <v>177</v>
      </c>
      <c r="BM145" s="256" t="s">
        <v>268</v>
      </c>
    </row>
    <row r="146" spans="1:65" s="2" customFormat="1" ht="16.5" customHeight="1">
      <c r="A146" s="41"/>
      <c r="B146" s="42"/>
      <c r="C146" s="245" t="s">
        <v>226</v>
      </c>
      <c r="D146" s="245" t="s">
        <v>172</v>
      </c>
      <c r="E146" s="246" t="s">
        <v>674</v>
      </c>
      <c r="F146" s="247" t="s">
        <v>675</v>
      </c>
      <c r="G146" s="248" t="s">
        <v>413</v>
      </c>
      <c r="H146" s="249">
        <v>1</v>
      </c>
      <c r="I146" s="250"/>
      <c r="J146" s="251">
        <f>ROUND(I146*H146,2)</f>
        <v>0</v>
      </c>
      <c r="K146" s="247" t="s">
        <v>1</v>
      </c>
      <c r="L146" s="44"/>
      <c r="M146" s="252" t="s">
        <v>1</v>
      </c>
      <c r="N146" s="253" t="s">
        <v>42</v>
      </c>
      <c r="O146" s="94"/>
      <c r="P146" s="254">
        <f>O146*H146</f>
        <v>0</v>
      </c>
      <c r="Q146" s="254">
        <v>0</v>
      </c>
      <c r="R146" s="254">
        <f>Q146*H146</f>
        <v>0</v>
      </c>
      <c r="S146" s="254">
        <v>0</v>
      </c>
      <c r="T146" s="255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56" t="s">
        <v>177</v>
      </c>
      <c r="AT146" s="256" t="s">
        <v>172</v>
      </c>
      <c r="AU146" s="256" t="s">
        <v>77</v>
      </c>
      <c r="AY146" s="18" t="s">
        <v>169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8" t="s">
        <v>85</v>
      </c>
      <c r="BK146" s="146">
        <f>ROUND(I146*H146,2)</f>
        <v>0</v>
      </c>
      <c r="BL146" s="18" t="s">
        <v>177</v>
      </c>
      <c r="BM146" s="256" t="s">
        <v>272</v>
      </c>
    </row>
    <row r="147" spans="1:65" s="2" customFormat="1" ht="16.5" customHeight="1">
      <c r="A147" s="41"/>
      <c r="B147" s="42"/>
      <c r="C147" s="245" t="s">
        <v>241</v>
      </c>
      <c r="D147" s="245" t="s">
        <v>172</v>
      </c>
      <c r="E147" s="246" t="s">
        <v>676</v>
      </c>
      <c r="F147" s="247" t="s">
        <v>677</v>
      </c>
      <c r="G147" s="248" t="s">
        <v>413</v>
      </c>
      <c r="H147" s="249">
        <v>2</v>
      </c>
      <c r="I147" s="250"/>
      <c r="J147" s="251">
        <f>ROUND(I147*H147,2)</f>
        <v>0</v>
      </c>
      <c r="K147" s="247" t="s">
        <v>1</v>
      </c>
      <c r="L147" s="44"/>
      <c r="M147" s="252" t="s">
        <v>1</v>
      </c>
      <c r="N147" s="253" t="s">
        <v>42</v>
      </c>
      <c r="O147" s="94"/>
      <c r="P147" s="254">
        <f>O147*H147</f>
        <v>0</v>
      </c>
      <c r="Q147" s="254">
        <v>0</v>
      </c>
      <c r="R147" s="254">
        <f>Q147*H147</f>
        <v>0</v>
      </c>
      <c r="S147" s="254">
        <v>0</v>
      </c>
      <c r="T147" s="255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56" t="s">
        <v>177</v>
      </c>
      <c r="AT147" s="256" t="s">
        <v>172</v>
      </c>
      <c r="AU147" s="256" t="s">
        <v>77</v>
      </c>
      <c r="AY147" s="18" t="s">
        <v>169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8" t="s">
        <v>85</v>
      </c>
      <c r="BK147" s="146">
        <f>ROUND(I147*H147,2)</f>
        <v>0</v>
      </c>
      <c r="BL147" s="18" t="s">
        <v>177</v>
      </c>
      <c r="BM147" s="256" t="s">
        <v>279</v>
      </c>
    </row>
    <row r="148" spans="1:65" s="2" customFormat="1" ht="16.5" customHeight="1">
      <c r="A148" s="41"/>
      <c r="B148" s="42"/>
      <c r="C148" s="245" t="s">
        <v>296</v>
      </c>
      <c r="D148" s="245" t="s">
        <v>172</v>
      </c>
      <c r="E148" s="246" t="s">
        <v>678</v>
      </c>
      <c r="F148" s="247" t="s">
        <v>679</v>
      </c>
      <c r="G148" s="248" t="s">
        <v>413</v>
      </c>
      <c r="H148" s="249">
        <v>3</v>
      </c>
      <c r="I148" s="250"/>
      <c r="J148" s="251">
        <f>ROUND(I148*H148,2)</f>
        <v>0</v>
      </c>
      <c r="K148" s="247" t="s">
        <v>1</v>
      </c>
      <c r="L148" s="44"/>
      <c r="M148" s="252" t="s">
        <v>1</v>
      </c>
      <c r="N148" s="253" t="s">
        <v>42</v>
      </c>
      <c r="O148" s="94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56" t="s">
        <v>177</v>
      </c>
      <c r="AT148" s="256" t="s">
        <v>172</v>
      </c>
      <c r="AU148" s="256" t="s">
        <v>77</v>
      </c>
      <c r="AY148" s="18" t="s">
        <v>169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8" t="s">
        <v>85</v>
      </c>
      <c r="BK148" s="146">
        <f>ROUND(I148*H148,2)</f>
        <v>0</v>
      </c>
      <c r="BL148" s="18" t="s">
        <v>177</v>
      </c>
      <c r="BM148" s="256" t="s">
        <v>282</v>
      </c>
    </row>
    <row r="149" spans="1:65" s="2" customFormat="1" ht="16.5" customHeight="1">
      <c r="A149" s="41"/>
      <c r="B149" s="42"/>
      <c r="C149" s="245" t="s">
        <v>245</v>
      </c>
      <c r="D149" s="245" t="s">
        <v>172</v>
      </c>
      <c r="E149" s="246" t="s">
        <v>680</v>
      </c>
      <c r="F149" s="247" t="s">
        <v>681</v>
      </c>
      <c r="G149" s="248" t="s">
        <v>413</v>
      </c>
      <c r="H149" s="249">
        <v>20</v>
      </c>
      <c r="I149" s="250"/>
      <c r="J149" s="251">
        <f>ROUND(I149*H149,2)</f>
        <v>0</v>
      </c>
      <c r="K149" s="247" t="s">
        <v>1</v>
      </c>
      <c r="L149" s="44"/>
      <c r="M149" s="252" t="s">
        <v>1</v>
      </c>
      <c r="N149" s="253" t="s">
        <v>42</v>
      </c>
      <c r="O149" s="94"/>
      <c r="P149" s="254">
        <f>O149*H149</f>
        <v>0</v>
      </c>
      <c r="Q149" s="254">
        <v>0</v>
      </c>
      <c r="R149" s="254">
        <f>Q149*H149</f>
        <v>0</v>
      </c>
      <c r="S149" s="254">
        <v>0</v>
      </c>
      <c r="T149" s="255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56" t="s">
        <v>177</v>
      </c>
      <c r="AT149" s="256" t="s">
        <v>172</v>
      </c>
      <c r="AU149" s="256" t="s">
        <v>77</v>
      </c>
      <c r="AY149" s="18" t="s">
        <v>169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8" t="s">
        <v>85</v>
      </c>
      <c r="BK149" s="146">
        <f>ROUND(I149*H149,2)</f>
        <v>0</v>
      </c>
      <c r="BL149" s="18" t="s">
        <v>177</v>
      </c>
      <c r="BM149" s="256" t="s">
        <v>287</v>
      </c>
    </row>
    <row r="150" spans="1:65" s="2" customFormat="1" ht="24.15" customHeight="1">
      <c r="A150" s="41"/>
      <c r="B150" s="42"/>
      <c r="C150" s="245" t="s">
        <v>308</v>
      </c>
      <c r="D150" s="245" t="s">
        <v>172</v>
      </c>
      <c r="E150" s="246" t="s">
        <v>682</v>
      </c>
      <c r="F150" s="247" t="s">
        <v>683</v>
      </c>
      <c r="G150" s="248" t="s">
        <v>195</v>
      </c>
      <c r="H150" s="249">
        <v>3</v>
      </c>
      <c r="I150" s="250"/>
      <c r="J150" s="251">
        <f>ROUND(I150*H150,2)</f>
        <v>0</v>
      </c>
      <c r="K150" s="247" t="s">
        <v>1</v>
      </c>
      <c r="L150" s="44"/>
      <c r="M150" s="252" t="s">
        <v>1</v>
      </c>
      <c r="N150" s="253" t="s">
        <v>42</v>
      </c>
      <c r="O150" s="94"/>
      <c r="P150" s="254">
        <f>O150*H150</f>
        <v>0</v>
      </c>
      <c r="Q150" s="254">
        <v>0</v>
      </c>
      <c r="R150" s="254">
        <f>Q150*H150</f>
        <v>0</v>
      </c>
      <c r="S150" s="254">
        <v>0</v>
      </c>
      <c r="T150" s="255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56" t="s">
        <v>177</v>
      </c>
      <c r="AT150" s="256" t="s">
        <v>172</v>
      </c>
      <c r="AU150" s="256" t="s">
        <v>77</v>
      </c>
      <c r="AY150" s="18" t="s">
        <v>169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8" t="s">
        <v>85</v>
      </c>
      <c r="BK150" s="146">
        <f>ROUND(I150*H150,2)</f>
        <v>0</v>
      </c>
      <c r="BL150" s="18" t="s">
        <v>177</v>
      </c>
      <c r="BM150" s="256" t="s">
        <v>293</v>
      </c>
    </row>
    <row r="151" spans="1:65" s="2" customFormat="1" ht="24.15" customHeight="1">
      <c r="A151" s="41"/>
      <c r="B151" s="42"/>
      <c r="C151" s="245" t="s">
        <v>248</v>
      </c>
      <c r="D151" s="245" t="s">
        <v>172</v>
      </c>
      <c r="E151" s="246" t="s">
        <v>684</v>
      </c>
      <c r="F151" s="247" t="s">
        <v>685</v>
      </c>
      <c r="G151" s="248" t="s">
        <v>195</v>
      </c>
      <c r="H151" s="249">
        <v>3</v>
      </c>
      <c r="I151" s="250"/>
      <c r="J151" s="251">
        <f>ROUND(I151*H151,2)</f>
        <v>0</v>
      </c>
      <c r="K151" s="247" t="s">
        <v>1</v>
      </c>
      <c r="L151" s="44"/>
      <c r="M151" s="252" t="s">
        <v>1</v>
      </c>
      <c r="N151" s="253" t="s">
        <v>42</v>
      </c>
      <c r="O151" s="94"/>
      <c r="P151" s="254">
        <f>O151*H151</f>
        <v>0</v>
      </c>
      <c r="Q151" s="254">
        <v>0</v>
      </c>
      <c r="R151" s="254">
        <f>Q151*H151</f>
        <v>0</v>
      </c>
      <c r="S151" s="254">
        <v>0</v>
      </c>
      <c r="T151" s="255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56" t="s">
        <v>177</v>
      </c>
      <c r="AT151" s="256" t="s">
        <v>172</v>
      </c>
      <c r="AU151" s="256" t="s">
        <v>77</v>
      </c>
      <c r="AY151" s="18" t="s">
        <v>169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8" t="s">
        <v>85</v>
      </c>
      <c r="BK151" s="146">
        <f>ROUND(I151*H151,2)</f>
        <v>0</v>
      </c>
      <c r="BL151" s="18" t="s">
        <v>177</v>
      </c>
      <c r="BM151" s="256" t="s">
        <v>299</v>
      </c>
    </row>
    <row r="152" spans="1:65" s="2" customFormat="1" ht="24.15" customHeight="1">
      <c r="A152" s="41"/>
      <c r="B152" s="42"/>
      <c r="C152" s="245" t="s">
        <v>686</v>
      </c>
      <c r="D152" s="245" t="s">
        <v>172</v>
      </c>
      <c r="E152" s="246" t="s">
        <v>687</v>
      </c>
      <c r="F152" s="247" t="s">
        <v>688</v>
      </c>
      <c r="G152" s="248" t="s">
        <v>195</v>
      </c>
      <c r="H152" s="249">
        <v>15</v>
      </c>
      <c r="I152" s="250"/>
      <c r="J152" s="251">
        <f>ROUND(I152*H152,2)</f>
        <v>0</v>
      </c>
      <c r="K152" s="247" t="s">
        <v>1</v>
      </c>
      <c r="L152" s="44"/>
      <c r="M152" s="252" t="s">
        <v>1</v>
      </c>
      <c r="N152" s="253" t="s">
        <v>42</v>
      </c>
      <c r="O152" s="94"/>
      <c r="P152" s="254">
        <f>O152*H152</f>
        <v>0</v>
      </c>
      <c r="Q152" s="254">
        <v>0</v>
      </c>
      <c r="R152" s="254">
        <f>Q152*H152</f>
        <v>0</v>
      </c>
      <c r="S152" s="254">
        <v>0</v>
      </c>
      <c r="T152" s="25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56" t="s">
        <v>177</v>
      </c>
      <c r="AT152" s="256" t="s">
        <v>172</v>
      </c>
      <c r="AU152" s="256" t="s">
        <v>77</v>
      </c>
      <c r="AY152" s="18" t="s">
        <v>169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18" t="s">
        <v>85</v>
      </c>
      <c r="BK152" s="146">
        <f>ROUND(I152*H152,2)</f>
        <v>0</v>
      </c>
      <c r="BL152" s="18" t="s">
        <v>177</v>
      </c>
      <c r="BM152" s="256" t="s">
        <v>307</v>
      </c>
    </row>
    <row r="153" spans="1:65" s="2" customFormat="1" ht="24.15" customHeight="1">
      <c r="A153" s="41"/>
      <c r="B153" s="42"/>
      <c r="C153" s="245" t="s">
        <v>257</v>
      </c>
      <c r="D153" s="245" t="s">
        <v>172</v>
      </c>
      <c r="E153" s="246" t="s">
        <v>689</v>
      </c>
      <c r="F153" s="247" t="s">
        <v>690</v>
      </c>
      <c r="G153" s="248" t="s">
        <v>195</v>
      </c>
      <c r="H153" s="249">
        <v>15</v>
      </c>
      <c r="I153" s="250"/>
      <c r="J153" s="251">
        <f>ROUND(I153*H153,2)</f>
        <v>0</v>
      </c>
      <c r="K153" s="247" t="s">
        <v>1</v>
      </c>
      <c r="L153" s="44"/>
      <c r="M153" s="252" t="s">
        <v>1</v>
      </c>
      <c r="N153" s="253" t="s">
        <v>42</v>
      </c>
      <c r="O153" s="94"/>
      <c r="P153" s="254">
        <f>O153*H153</f>
        <v>0</v>
      </c>
      <c r="Q153" s="254">
        <v>0</v>
      </c>
      <c r="R153" s="254">
        <f>Q153*H153</f>
        <v>0</v>
      </c>
      <c r="S153" s="254">
        <v>0</v>
      </c>
      <c r="T153" s="255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56" t="s">
        <v>177</v>
      </c>
      <c r="AT153" s="256" t="s">
        <v>172</v>
      </c>
      <c r="AU153" s="256" t="s">
        <v>77</v>
      </c>
      <c r="AY153" s="18" t="s">
        <v>169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8" t="s">
        <v>85</v>
      </c>
      <c r="BK153" s="146">
        <f>ROUND(I153*H153,2)</f>
        <v>0</v>
      </c>
      <c r="BL153" s="18" t="s">
        <v>177</v>
      </c>
      <c r="BM153" s="256" t="s">
        <v>311</v>
      </c>
    </row>
    <row r="154" spans="1:65" s="2" customFormat="1" ht="24.15" customHeight="1">
      <c r="A154" s="41"/>
      <c r="B154" s="42"/>
      <c r="C154" s="245" t="s">
        <v>691</v>
      </c>
      <c r="D154" s="245" t="s">
        <v>172</v>
      </c>
      <c r="E154" s="246" t="s">
        <v>692</v>
      </c>
      <c r="F154" s="247" t="s">
        <v>693</v>
      </c>
      <c r="G154" s="248" t="s">
        <v>413</v>
      </c>
      <c r="H154" s="249">
        <v>10</v>
      </c>
      <c r="I154" s="250"/>
      <c r="J154" s="251">
        <f>ROUND(I154*H154,2)</f>
        <v>0</v>
      </c>
      <c r="K154" s="247" t="s">
        <v>1</v>
      </c>
      <c r="L154" s="44"/>
      <c r="M154" s="252" t="s">
        <v>1</v>
      </c>
      <c r="N154" s="253" t="s">
        <v>42</v>
      </c>
      <c r="O154" s="94"/>
      <c r="P154" s="254">
        <f>O154*H154</f>
        <v>0</v>
      </c>
      <c r="Q154" s="254">
        <v>0</v>
      </c>
      <c r="R154" s="254">
        <f>Q154*H154</f>
        <v>0</v>
      </c>
      <c r="S154" s="254">
        <v>0</v>
      </c>
      <c r="T154" s="255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56" t="s">
        <v>177</v>
      </c>
      <c r="AT154" s="256" t="s">
        <v>172</v>
      </c>
      <c r="AU154" s="256" t="s">
        <v>77</v>
      </c>
      <c r="AY154" s="18" t="s">
        <v>169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8" t="s">
        <v>85</v>
      </c>
      <c r="BK154" s="146">
        <f>ROUND(I154*H154,2)</f>
        <v>0</v>
      </c>
      <c r="BL154" s="18" t="s">
        <v>177</v>
      </c>
      <c r="BM154" s="256" t="s">
        <v>316</v>
      </c>
    </row>
    <row r="155" spans="1:65" s="2" customFormat="1" ht="21.75" customHeight="1">
      <c r="A155" s="41"/>
      <c r="B155" s="42"/>
      <c r="C155" s="245" t="s">
        <v>264</v>
      </c>
      <c r="D155" s="245" t="s">
        <v>172</v>
      </c>
      <c r="E155" s="246" t="s">
        <v>694</v>
      </c>
      <c r="F155" s="247" t="s">
        <v>695</v>
      </c>
      <c r="G155" s="248" t="s">
        <v>413</v>
      </c>
      <c r="H155" s="249">
        <v>2</v>
      </c>
      <c r="I155" s="250"/>
      <c r="J155" s="251">
        <f>ROUND(I155*H155,2)</f>
        <v>0</v>
      </c>
      <c r="K155" s="247" t="s">
        <v>1</v>
      </c>
      <c r="L155" s="44"/>
      <c r="M155" s="252" t="s">
        <v>1</v>
      </c>
      <c r="N155" s="253" t="s">
        <v>42</v>
      </c>
      <c r="O155" s="94"/>
      <c r="P155" s="254">
        <f>O155*H155</f>
        <v>0</v>
      </c>
      <c r="Q155" s="254">
        <v>0</v>
      </c>
      <c r="R155" s="254">
        <f>Q155*H155</f>
        <v>0</v>
      </c>
      <c r="S155" s="254">
        <v>0</v>
      </c>
      <c r="T155" s="255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56" t="s">
        <v>177</v>
      </c>
      <c r="AT155" s="256" t="s">
        <v>172</v>
      </c>
      <c r="AU155" s="256" t="s">
        <v>77</v>
      </c>
      <c r="AY155" s="18" t="s">
        <v>169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8" t="s">
        <v>85</v>
      </c>
      <c r="BK155" s="146">
        <f>ROUND(I155*H155,2)</f>
        <v>0</v>
      </c>
      <c r="BL155" s="18" t="s">
        <v>177</v>
      </c>
      <c r="BM155" s="256" t="s">
        <v>319</v>
      </c>
    </row>
    <row r="156" spans="1:65" s="2" customFormat="1" ht="16.5" customHeight="1">
      <c r="A156" s="41"/>
      <c r="B156" s="42"/>
      <c r="C156" s="245" t="s">
        <v>268</v>
      </c>
      <c r="D156" s="245" t="s">
        <v>172</v>
      </c>
      <c r="E156" s="246" t="s">
        <v>696</v>
      </c>
      <c r="F156" s="247" t="s">
        <v>697</v>
      </c>
      <c r="G156" s="248" t="s">
        <v>413</v>
      </c>
      <c r="H156" s="249">
        <v>2</v>
      </c>
      <c r="I156" s="250"/>
      <c r="J156" s="251">
        <f>ROUND(I156*H156,2)</f>
        <v>0</v>
      </c>
      <c r="K156" s="247" t="s">
        <v>1</v>
      </c>
      <c r="L156" s="44"/>
      <c r="M156" s="252" t="s">
        <v>1</v>
      </c>
      <c r="N156" s="253" t="s">
        <v>42</v>
      </c>
      <c r="O156" s="94"/>
      <c r="P156" s="254">
        <f>O156*H156</f>
        <v>0</v>
      </c>
      <c r="Q156" s="254">
        <v>0</v>
      </c>
      <c r="R156" s="254">
        <f>Q156*H156</f>
        <v>0</v>
      </c>
      <c r="S156" s="254">
        <v>0</v>
      </c>
      <c r="T156" s="255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56" t="s">
        <v>177</v>
      </c>
      <c r="AT156" s="256" t="s">
        <v>172</v>
      </c>
      <c r="AU156" s="256" t="s">
        <v>77</v>
      </c>
      <c r="AY156" s="18" t="s">
        <v>169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8" t="s">
        <v>85</v>
      </c>
      <c r="BK156" s="146">
        <f>ROUND(I156*H156,2)</f>
        <v>0</v>
      </c>
      <c r="BL156" s="18" t="s">
        <v>177</v>
      </c>
      <c r="BM156" s="256" t="s">
        <v>326</v>
      </c>
    </row>
    <row r="157" spans="1:65" s="2" customFormat="1" ht="16.5" customHeight="1">
      <c r="A157" s="41"/>
      <c r="B157" s="42"/>
      <c r="C157" s="245" t="s">
        <v>331</v>
      </c>
      <c r="D157" s="245" t="s">
        <v>172</v>
      </c>
      <c r="E157" s="246" t="s">
        <v>698</v>
      </c>
      <c r="F157" s="247" t="s">
        <v>699</v>
      </c>
      <c r="G157" s="248" t="s">
        <v>413</v>
      </c>
      <c r="H157" s="249">
        <v>2</v>
      </c>
      <c r="I157" s="250"/>
      <c r="J157" s="251">
        <f>ROUND(I157*H157,2)</f>
        <v>0</v>
      </c>
      <c r="K157" s="247" t="s">
        <v>1</v>
      </c>
      <c r="L157" s="44"/>
      <c r="M157" s="252" t="s">
        <v>1</v>
      </c>
      <c r="N157" s="253" t="s">
        <v>42</v>
      </c>
      <c r="O157" s="94"/>
      <c r="P157" s="254">
        <f>O157*H157</f>
        <v>0</v>
      </c>
      <c r="Q157" s="254">
        <v>0</v>
      </c>
      <c r="R157" s="254">
        <f>Q157*H157</f>
        <v>0</v>
      </c>
      <c r="S157" s="254">
        <v>0</v>
      </c>
      <c r="T157" s="255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56" t="s">
        <v>177</v>
      </c>
      <c r="AT157" s="256" t="s">
        <v>172</v>
      </c>
      <c r="AU157" s="256" t="s">
        <v>77</v>
      </c>
      <c r="AY157" s="18" t="s">
        <v>169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8" t="s">
        <v>85</v>
      </c>
      <c r="BK157" s="146">
        <f>ROUND(I157*H157,2)</f>
        <v>0</v>
      </c>
      <c r="BL157" s="18" t="s">
        <v>177</v>
      </c>
      <c r="BM157" s="256" t="s">
        <v>330</v>
      </c>
    </row>
    <row r="158" spans="1:65" s="2" customFormat="1" ht="16.5" customHeight="1">
      <c r="A158" s="41"/>
      <c r="B158" s="42"/>
      <c r="C158" s="245" t="s">
        <v>272</v>
      </c>
      <c r="D158" s="245" t="s">
        <v>172</v>
      </c>
      <c r="E158" s="246" t="s">
        <v>700</v>
      </c>
      <c r="F158" s="247" t="s">
        <v>701</v>
      </c>
      <c r="G158" s="248" t="s">
        <v>413</v>
      </c>
      <c r="H158" s="249">
        <v>2</v>
      </c>
      <c r="I158" s="250"/>
      <c r="J158" s="251">
        <f>ROUND(I158*H158,2)</f>
        <v>0</v>
      </c>
      <c r="K158" s="247" t="s">
        <v>1</v>
      </c>
      <c r="L158" s="44"/>
      <c r="M158" s="252" t="s">
        <v>1</v>
      </c>
      <c r="N158" s="253" t="s">
        <v>42</v>
      </c>
      <c r="O158" s="94"/>
      <c r="P158" s="254">
        <f>O158*H158</f>
        <v>0</v>
      </c>
      <c r="Q158" s="254">
        <v>0</v>
      </c>
      <c r="R158" s="254">
        <f>Q158*H158</f>
        <v>0</v>
      </c>
      <c r="S158" s="254">
        <v>0</v>
      </c>
      <c r="T158" s="255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56" t="s">
        <v>177</v>
      </c>
      <c r="AT158" s="256" t="s">
        <v>172</v>
      </c>
      <c r="AU158" s="256" t="s">
        <v>77</v>
      </c>
      <c r="AY158" s="18" t="s">
        <v>169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8" t="s">
        <v>85</v>
      </c>
      <c r="BK158" s="146">
        <f>ROUND(I158*H158,2)</f>
        <v>0</v>
      </c>
      <c r="BL158" s="18" t="s">
        <v>177</v>
      </c>
      <c r="BM158" s="256" t="s">
        <v>334</v>
      </c>
    </row>
    <row r="159" spans="1:65" s="2" customFormat="1" ht="16.5" customHeight="1">
      <c r="A159" s="41"/>
      <c r="B159" s="42"/>
      <c r="C159" s="245" t="s">
        <v>339</v>
      </c>
      <c r="D159" s="245" t="s">
        <v>172</v>
      </c>
      <c r="E159" s="246" t="s">
        <v>702</v>
      </c>
      <c r="F159" s="247" t="s">
        <v>703</v>
      </c>
      <c r="G159" s="248" t="s">
        <v>413</v>
      </c>
      <c r="H159" s="249">
        <v>1</v>
      </c>
      <c r="I159" s="250"/>
      <c r="J159" s="251">
        <f>ROUND(I159*H159,2)</f>
        <v>0</v>
      </c>
      <c r="K159" s="247" t="s">
        <v>1</v>
      </c>
      <c r="L159" s="44"/>
      <c r="M159" s="252" t="s">
        <v>1</v>
      </c>
      <c r="N159" s="253" t="s">
        <v>42</v>
      </c>
      <c r="O159" s="94"/>
      <c r="P159" s="254">
        <f>O159*H159</f>
        <v>0</v>
      </c>
      <c r="Q159" s="254">
        <v>0</v>
      </c>
      <c r="R159" s="254">
        <f>Q159*H159</f>
        <v>0</v>
      </c>
      <c r="S159" s="254">
        <v>0</v>
      </c>
      <c r="T159" s="255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56" t="s">
        <v>177</v>
      </c>
      <c r="AT159" s="256" t="s">
        <v>172</v>
      </c>
      <c r="AU159" s="256" t="s">
        <v>77</v>
      </c>
      <c r="AY159" s="18" t="s">
        <v>169</v>
      </c>
      <c r="BE159" s="146">
        <f>IF(N159="základní",J159,0)</f>
        <v>0</v>
      </c>
      <c r="BF159" s="146">
        <f>IF(N159="snížená",J159,0)</f>
        <v>0</v>
      </c>
      <c r="BG159" s="146">
        <f>IF(N159="zákl. přenesená",J159,0)</f>
        <v>0</v>
      </c>
      <c r="BH159" s="146">
        <f>IF(N159="sníž. přenesená",J159,0)</f>
        <v>0</v>
      </c>
      <c r="BI159" s="146">
        <f>IF(N159="nulová",J159,0)</f>
        <v>0</v>
      </c>
      <c r="BJ159" s="18" t="s">
        <v>85</v>
      </c>
      <c r="BK159" s="146">
        <f>ROUND(I159*H159,2)</f>
        <v>0</v>
      </c>
      <c r="BL159" s="18" t="s">
        <v>177</v>
      </c>
      <c r="BM159" s="256" t="s">
        <v>338</v>
      </c>
    </row>
    <row r="160" spans="1:65" s="2" customFormat="1" ht="24.15" customHeight="1">
      <c r="A160" s="41"/>
      <c r="B160" s="42"/>
      <c r="C160" s="245" t="s">
        <v>350</v>
      </c>
      <c r="D160" s="245" t="s">
        <v>172</v>
      </c>
      <c r="E160" s="246" t="s">
        <v>704</v>
      </c>
      <c r="F160" s="247" t="s">
        <v>705</v>
      </c>
      <c r="G160" s="248" t="s">
        <v>413</v>
      </c>
      <c r="H160" s="249">
        <v>1</v>
      </c>
      <c r="I160" s="250"/>
      <c r="J160" s="251">
        <f>ROUND(I160*H160,2)</f>
        <v>0</v>
      </c>
      <c r="K160" s="247" t="s">
        <v>1</v>
      </c>
      <c r="L160" s="44"/>
      <c r="M160" s="252" t="s">
        <v>1</v>
      </c>
      <c r="N160" s="253" t="s">
        <v>42</v>
      </c>
      <c r="O160" s="94"/>
      <c r="P160" s="254">
        <f>O160*H160</f>
        <v>0</v>
      </c>
      <c r="Q160" s="254">
        <v>0</v>
      </c>
      <c r="R160" s="254">
        <f>Q160*H160</f>
        <v>0</v>
      </c>
      <c r="S160" s="254">
        <v>0</v>
      </c>
      <c r="T160" s="255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56" t="s">
        <v>177</v>
      </c>
      <c r="AT160" s="256" t="s">
        <v>172</v>
      </c>
      <c r="AU160" s="256" t="s">
        <v>77</v>
      </c>
      <c r="AY160" s="18" t="s">
        <v>169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8" t="s">
        <v>85</v>
      </c>
      <c r="BK160" s="146">
        <f>ROUND(I160*H160,2)</f>
        <v>0</v>
      </c>
      <c r="BL160" s="18" t="s">
        <v>177</v>
      </c>
      <c r="BM160" s="256" t="s">
        <v>342</v>
      </c>
    </row>
    <row r="161" spans="1:65" s="2" customFormat="1" ht="16.5" customHeight="1">
      <c r="A161" s="41"/>
      <c r="B161" s="42"/>
      <c r="C161" s="245" t="s">
        <v>282</v>
      </c>
      <c r="D161" s="245" t="s">
        <v>172</v>
      </c>
      <c r="E161" s="246" t="s">
        <v>706</v>
      </c>
      <c r="F161" s="247" t="s">
        <v>707</v>
      </c>
      <c r="G161" s="248" t="s">
        <v>413</v>
      </c>
      <c r="H161" s="249">
        <v>1</v>
      </c>
      <c r="I161" s="250"/>
      <c r="J161" s="251">
        <f>ROUND(I161*H161,2)</f>
        <v>0</v>
      </c>
      <c r="K161" s="247" t="s">
        <v>1</v>
      </c>
      <c r="L161" s="44"/>
      <c r="M161" s="252" t="s">
        <v>1</v>
      </c>
      <c r="N161" s="253" t="s">
        <v>42</v>
      </c>
      <c r="O161" s="94"/>
      <c r="P161" s="254">
        <f>O161*H161</f>
        <v>0</v>
      </c>
      <c r="Q161" s="254">
        <v>0</v>
      </c>
      <c r="R161" s="254">
        <f>Q161*H161</f>
        <v>0</v>
      </c>
      <c r="S161" s="254">
        <v>0</v>
      </c>
      <c r="T161" s="255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56" t="s">
        <v>177</v>
      </c>
      <c r="AT161" s="256" t="s">
        <v>172</v>
      </c>
      <c r="AU161" s="256" t="s">
        <v>77</v>
      </c>
      <c r="AY161" s="18" t="s">
        <v>169</v>
      </c>
      <c r="BE161" s="146">
        <f>IF(N161="základní",J161,0)</f>
        <v>0</v>
      </c>
      <c r="BF161" s="146">
        <f>IF(N161="snížená",J161,0)</f>
        <v>0</v>
      </c>
      <c r="BG161" s="146">
        <f>IF(N161="zákl. přenesená",J161,0)</f>
        <v>0</v>
      </c>
      <c r="BH161" s="146">
        <f>IF(N161="sníž. přenesená",J161,0)</f>
        <v>0</v>
      </c>
      <c r="BI161" s="146">
        <f>IF(N161="nulová",J161,0)</f>
        <v>0</v>
      </c>
      <c r="BJ161" s="18" t="s">
        <v>85</v>
      </c>
      <c r="BK161" s="146">
        <f>ROUND(I161*H161,2)</f>
        <v>0</v>
      </c>
      <c r="BL161" s="18" t="s">
        <v>177</v>
      </c>
      <c r="BM161" s="256" t="s">
        <v>347</v>
      </c>
    </row>
    <row r="162" spans="1:65" s="2" customFormat="1" ht="24.15" customHeight="1">
      <c r="A162" s="41"/>
      <c r="B162" s="42"/>
      <c r="C162" s="245" t="s">
        <v>708</v>
      </c>
      <c r="D162" s="245" t="s">
        <v>172</v>
      </c>
      <c r="E162" s="246" t="s">
        <v>709</v>
      </c>
      <c r="F162" s="247" t="s">
        <v>710</v>
      </c>
      <c r="G162" s="248" t="s">
        <v>413</v>
      </c>
      <c r="H162" s="249">
        <v>1</v>
      </c>
      <c r="I162" s="250"/>
      <c r="J162" s="251">
        <f>ROUND(I162*H162,2)</f>
        <v>0</v>
      </c>
      <c r="K162" s="247" t="s">
        <v>1</v>
      </c>
      <c r="L162" s="44"/>
      <c r="M162" s="252" t="s">
        <v>1</v>
      </c>
      <c r="N162" s="253" t="s">
        <v>42</v>
      </c>
      <c r="O162" s="94"/>
      <c r="P162" s="254">
        <f>O162*H162</f>
        <v>0</v>
      </c>
      <c r="Q162" s="254">
        <v>0</v>
      </c>
      <c r="R162" s="254">
        <f>Q162*H162</f>
        <v>0</v>
      </c>
      <c r="S162" s="254">
        <v>0</v>
      </c>
      <c r="T162" s="255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56" t="s">
        <v>177</v>
      </c>
      <c r="AT162" s="256" t="s">
        <v>172</v>
      </c>
      <c r="AU162" s="256" t="s">
        <v>77</v>
      </c>
      <c r="AY162" s="18" t="s">
        <v>169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8" t="s">
        <v>85</v>
      </c>
      <c r="BK162" s="146">
        <f>ROUND(I162*H162,2)</f>
        <v>0</v>
      </c>
      <c r="BL162" s="18" t="s">
        <v>177</v>
      </c>
      <c r="BM162" s="256" t="s">
        <v>353</v>
      </c>
    </row>
    <row r="163" spans="1:65" s="2" customFormat="1" ht="16.5" customHeight="1">
      <c r="A163" s="41"/>
      <c r="B163" s="42"/>
      <c r="C163" s="245" t="s">
        <v>287</v>
      </c>
      <c r="D163" s="245" t="s">
        <v>172</v>
      </c>
      <c r="E163" s="246" t="s">
        <v>711</v>
      </c>
      <c r="F163" s="247" t="s">
        <v>712</v>
      </c>
      <c r="G163" s="248" t="s">
        <v>413</v>
      </c>
      <c r="H163" s="249">
        <v>1</v>
      </c>
      <c r="I163" s="250"/>
      <c r="J163" s="251">
        <f>ROUND(I163*H163,2)</f>
        <v>0</v>
      </c>
      <c r="K163" s="247" t="s">
        <v>1</v>
      </c>
      <c r="L163" s="44"/>
      <c r="M163" s="252" t="s">
        <v>1</v>
      </c>
      <c r="N163" s="253" t="s">
        <v>42</v>
      </c>
      <c r="O163" s="94"/>
      <c r="P163" s="254">
        <f>O163*H163</f>
        <v>0</v>
      </c>
      <c r="Q163" s="254">
        <v>0</v>
      </c>
      <c r="R163" s="254">
        <f>Q163*H163</f>
        <v>0</v>
      </c>
      <c r="S163" s="254">
        <v>0</v>
      </c>
      <c r="T163" s="255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56" t="s">
        <v>177</v>
      </c>
      <c r="AT163" s="256" t="s">
        <v>172</v>
      </c>
      <c r="AU163" s="256" t="s">
        <v>77</v>
      </c>
      <c r="AY163" s="18" t="s">
        <v>169</v>
      </c>
      <c r="BE163" s="146">
        <f>IF(N163="základní",J163,0)</f>
        <v>0</v>
      </c>
      <c r="BF163" s="146">
        <f>IF(N163="snížená",J163,0)</f>
        <v>0</v>
      </c>
      <c r="BG163" s="146">
        <f>IF(N163="zákl. přenesená",J163,0)</f>
        <v>0</v>
      </c>
      <c r="BH163" s="146">
        <f>IF(N163="sníž. přenesená",J163,0)</f>
        <v>0</v>
      </c>
      <c r="BI163" s="146">
        <f>IF(N163="nulová",J163,0)</f>
        <v>0</v>
      </c>
      <c r="BJ163" s="18" t="s">
        <v>85</v>
      </c>
      <c r="BK163" s="146">
        <f>ROUND(I163*H163,2)</f>
        <v>0</v>
      </c>
      <c r="BL163" s="18" t="s">
        <v>177</v>
      </c>
      <c r="BM163" s="256" t="s">
        <v>357</v>
      </c>
    </row>
    <row r="164" spans="1:65" s="2" customFormat="1" ht="16.5" customHeight="1">
      <c r="A164" s="41"/>
      <c r="B164" s="42"/>
      <c r="C164" s="245" t="s">
        <v>358</v>
      </c>
      <c r="D164" s="245" t="s">
        <v>172</v>
      </c>
      <c r="E164" s="246" t="s">
        <v>713</v>
      </c>
      <c r="F164" s="247" t="s">
        <v>714</v>
      </c>
      <c r="G164" s="248" t="s">
        <v>413</v>
      </c>
      <c r="H164" s="249">
        <v>1</v>
      </c>
      <c r="I164" s="250"/>
      <c r="J164" s="251">
        <f>ROUND(I164*H164,2)</f>
        <v>0</v>
      </c>
      <c r="K164" s="247" t="s">
        <v>1</v>
      </c>
      <c r="L164" s="44"/>
      <c r="M164" s="252" t="s">
        <v>1</v>
      </c>
      <c r="N164" s="253" t="s">
        <v>42</v>
      </c>
      <c r="O164" s="94"/>
      <c r="P164" s="254">
        <f>O164*H164</f>
        <v>0</v>
      </c>
      <c r="Q164" s="254">
        <v>0</v>
      </c>
      <c r="R164" s="254">
        <f>Q164*H164</f>
        <v>0</v>
      </c>
      <c r="S164" s="254">
        <v>0</v>
      </c>
      <c r="T164" s="25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56" t="s">
        <v>177</v>
      </c>
      <c r="AT164" s="256" t="s">
        <v>172</v>
      </c>
      <c r="AU164" s="256" t="s">
        <v>77</v>
      </c>
      <c r="AY164" s="18" t="s">
        <v>169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8" t="s">
        <v>85</v>
      </c>
      <c r="BK164" s="146">
        <f>ROUND(I164*H164,2)</f>
        <v>0</v>
      </c>
      <c r="BL164" s="18" t="s">
        <v>177</v>
      </c>
      <c r="BM164" s="256" t="s">
        <v>361</v>
      </c>
    </row>
    <row r="165" spans="1:65" s="2" customFormat="1" ht="16.5" customHeight="1">
      <c r="A165" s="41"/>
      <c r="B165" s="42"/>
      <c r="C165" s="245" t="s">
        <v>293</v>
      </c>
      <c r="D165" s="245" t="s">
        <v>172</v>
      </c>
      <c r="E165" s="246" t="s">
        <v>715</v>
      </c>
      <c r="F165" s="247" t="s">
        <v>716</v>
      </c>
      <c r="G165" s="248" t="s">
        <v>413</v>
      </c>
      <c r="H165" s="249">
        <v>1</v>
      </c>
      <c r="I165" s="250"/>
      <c r="J165" s="251">
        <f>ROUND(I165*H165,2)</f>
        <v>0</v>
      </c>
      <c r="K165" s="247" t="s">
        <v>1</v>
      </c>
      <c r="L165" s="44"/>
      <c r="M165" s="252" t="s">
        <v>1</v>
      </c>
      <c r="N165" s="253" t="s">
        <v>42</v>
      </c>
      <c r="O165" s="94"/>
      <c r="P165" s="254">
        <f>O165*H165</f>
        <v>0</v>
      </c>
      <c r="Q165" s="254">
        <v>0</v>
      </c>
      <c r="R165" s="254">
        <f>Q165*H165</f>
        <v>0</v>
      </c>
      <c r="S165" s="254">
        <v>0</v>
      </c>
      <c r="T165" s="255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56" t="s">
        <v>177</v>
      </c>
      <c r="AT165" s="256" t="s">
        <v>172</v>
      </c>
      <c r="AU165" s="256" t="s">
        <v>77</v>
      </c>
      <c r="AY165" s="18" t="s">
        <v>169</v>
      </c>
      <c r="BE165" s="146">
        <f>IF(N165="základní",J165,0)</f>
        <v>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18" t="s">
        <v>85</v>
      </c>
      <c r="BK165" s="146">
        <f>ROUND(I165*H165,2)</f>
        <v>0</v>
      </c>
      <c r="BL165" s="18" t="s">
        <v>177</v>
      </c>
      <c r="BM165" s="256" t="s">
        <v>369</v>
      </c>
    </row>
    <row r="166" spans="1:65" s="2" customFormat="1" ht="16.5" customHeight="1">
      <c r="A166" s="41"/>
      <c r="B166" s="42"/>
      <c r="C166" s="245" t="s">
        <v>370</v>
      </c>
      <c r="D166" s="245" t="s">
        <v>172</v>
      </c>
      <c r="E166" s="246" t="s">
        <v>717</v>
      </c>
      <c r="F166" s="247" t="s">
        <v>601</v>
      </c>
      <c r="G166" s="248" t="s">
        <v>413</v>
      </c>
      <c r="H166" s="249">
        <v>1</v>
      </c>
      <c r="I166" s="250"/>
      <c r="J166" s="251">
        <f>ROUND(I166*H166,2)</f>
        <v>0</v>
      </c>
      <c r="K166" s="247" t="s">
        <v>1</v>
      </c>
      <c r="L166" s="44"/>
      <c r="M166" s="311" t="s">
        <v>1</v>
      </c>
      <c r="N166" s="312" t="s">
        <v>42</v>
      </c>
      <c r="O166" s="313"/>
      <c r="P166" s="314">
        <f>O166*H166</f>
        <v>0</v>
      </c>
      <c r="Q166" s="314">
        <v>0</v>
      </c>
      <c r="R166" s="314">
        <f>Q166*H166</f>
        <v>0</v>
      </c>
      <c r="S166" s="314">
        <v>0</v>
      </c>
      <c r="T166" s="315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56" t="s">
        <v>177</v>
      </c>
      <c r="AT166" s="256" t="s">
        <v>172</v>
      </c>
      <c r="AU166" s="256" t="s">
        <v>77</v>
      </c>
      <c r="AY166" s="18" t="s">
        <v>169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8" t="s">
        <v>85</v>
      </c>
      <c r="BK166" s="146">
        <f>ROUND(I166*H166,2)</f>
        <v>0</v>
      </c>
      <c r="BL166" s="18" t="s">
        <v>177</v>
      </c>
      <c r="BM166" s="256" t="s">
        <v>373</v>
      </c>
    </row>
    <row r="167" spans="1:31" s="2" customFormat="1" ht="6.95" customHeight="1">
      <c r="A167" s="41"/>
      <c r="B167" s="69"/>
      <c r="C167" s="70"/>
      <c r="D167" s="70"/>
      <c r="E167" s="70"/>
      <c r="F167" s="70"/>
      <c r="G167" s="70"/>
      <c r="H167" s="70"/>
      <c r="I167" s="70"/>
      <c r="J167" s="70"/>
      <c r="K167" s="70"/>
      <c r="L167" s="44"/>
      <c r="M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</row>
  </sheetData>
  <sheetProtection password="CC35" sheet="1" objects="1" scenarios="1" formatColumns="0" formatRows="0" autoFilter="0"/>
  <autoFilter ref="C125:K166"/>
  <mergeCells count="14">
    <mergeCell ref="E7:H7"/>
    <mergeCell ref="E9:H9"/>
    <mergeCell ref="E18:H18"/>
    <mergeCell ref="E27:H27"/>
    <mergeCell ref="E85:H85"/>
    <mergeCell ref="E87:H87"/>
    <mergeCell ref="D100:F100"/>
    <mergeCell ref="D101:F101"/>
    <mergeCell ref="D102:F102"/>
    <mergeCell ref="D103:F103"/>
    <mergeCell ref="D104:F10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87</v>
      </c>
    </row>
    <row r="4" spans="2:46" s="1" customFormat="1" ht="24.95" customHeight="1">
      <c r="B4" s="21"/>
      <c r="D4" s="156" t="s">
        <v>121</v>
      </c>
      <c r="L4" s="21"/>
      <c r="M4" s="157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8" t="s">
        <v>16</v>
      </c>
      <c r="L6" s="21"/>
    </row>
    <row r="7" spans="2:12" s="1" customFormat="1" ht="16.5" customHeight="1">
      <c r="B7" s="21"/>
      <c r="E7" s="159" t="str">
        <f>'Rekapitulace stavby'!K6</f>
        <v xml:space="preserve">ZS 5.kvetna - šatny  SO 01 Etapa 2023</v>
      </c>
      <c r="F7" s="158"/>
      <c r="G7" s="158"/>
      <c r="H7" s="158"/>
      <c r="L7" s="21"/>
    </row>
    <row r="8" spans="1:31" s="2" customFormat="1" ht="12" customHeight="1">
      <c r="A8" s="41"/>
      <c r="B8" s="44"/>
      <c r="C8" s="41"/>
      <c r="D8" s="158" t="s">
        <v>122</v>
      </c>
      <c r="E8" s="41"/>
      <c r="F8" s="41"/>
      <c r="G8" s="41"/>
      <c r="H8" s="41"/>
      <c r="I8" s="41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4"/>
      <c r="C9" s="41"/>
      <c r="D9" s="41"/>
      <c r="E9" s="160" t="s">
        <v>718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4"/>
      <c r="C11" s="41"/>
      <c r="D11" s="158" t="s">
        <v>18</v>
      </c>
      <c r="E11" s="41"/>
      <c r="F11" s="161" t="s">
        <v>1</v>
      </c>
      <c r="G11" s="41"/>
      <c r="H11" s="41"/>
      <c r="I11" s="158" t="s">
        <v>19</v>
      </c>
      <c r="J11" s="161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58" t="s">
        <v>20</v>
      </c>
      <c r="E12" s="41"/>
      <c r="F12" s="161" t="s">
        <v>21</v>
      </c>
      <c r="G12" s="41"/>
      <c r="H12" s="41"/>
      <c r="I12" s="158" t="s">
        <v>22</v>
      </c>
      <c r="J12" s="162" t="str">
        <f>'Rekapitulace stavby'!AN8</f>
        <v>17.3.2023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58" t="s">
        <v>24</v>
      </c>
      <c r="E14" s="41"/>
      <c r="F14" s="41"/>
      <c r="G14" s="41"/>
      <c r="H14" s="41"/>
      <c r="I14" s="158" t="s">
        <v>25</v>
      </c>
      <c r="J14" s="161" t="str">
        <f>IF('Rekapitulace stavby'!AN10="","",'Rekapitulace stavby'!AN10)</f>
        <v>00262978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4"/>
      <c r="C15" s="41"/>
      <c r="D15" s="41"/>
      <c r="E15" s="161" t="str">
        <f>IF('Rekapitulace stavby'!E11="","",'Rekapitulace stavby'!E11)</f>
        <v>STATUTÁRNÍ MĚSTO LIBEREC</v>
      </c>
      <c r="F15" s="41"/>
      <c r="G15" s="41"/>
      <c r="H15" s="41"/>
      <c r="I15" s="158" t="s">
        <v>28</v>
      </c>
      <c r="J15" s="161" t="str">
        <f>IF('Rekapitulace stavby'!AN11="","",'Rekapitulace stavby'!AN11)</f>
        <v/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4"/>
      <c r="C17" s="41"/>
      <c r="D17" s="158" t="s">
        <v>29</v>
      </c>
      <c r="E17" s="41"/>
      <c r="F17" s="41"/>
      <c r="G17" s="41"/>
      <c r="H17" s="41"/>
      <c r="I17" s="158" t="s">
        <v>25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61"/>
      <c r="G18" s="161"/>
      <c r="H18" s="161"/>
      <c r="I18" s="158" t="s">
        <v>28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41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58" t="s">
        <v>31</v>
      </c>
      <c r="E20" s="41"/>
      <c r="F20" s="41"/>
      <c r="G20" s="41"/>
      <c r="H20" s="41"/>
      <c r="I20" s="158" t="s">
        <v>25</v>
      </c>
      <c r="J20" s="161" t="str">
        <f>IF('Rekapitulace stavby'!AN16="","",'Rekapitulace stavby'!AN16)</f>
        <v/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61" t="str">
        <f>IF('Rekapitulace stavby'!E17="","",'Rekapitulace stavby'!E17)</f>
        <v xml:space="preserve"> </v>
      </c>
      <c r="F21" s="41"/>
      <c r="G21" s="41"/>
      <c r="H21" s="41"/>
      <c r="I21" s="158" t="s">
        <v>28</v>
      </c>
      <c r="J21" s="161" t="str">
        <f>IF('Rekapitulace stavby'!AN17="","",'Rekapitulace stavby'!AN17)</f>
        <v/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58" t="s">
        <v>33</v>
      </c>
      <c r="E23" s="41"/>
      <c r="F23" s="41"/>
      <c r="G23" s="41"/>
      <c r="H23" s="41"/>
      <c r="I23" s="158" t="s">
        <v>25</v>
      </c>
      <c r="J23" s="161" t="str">
        <f>IF('Rekapitulace stavby'!AN19="","",'Rekapitulace stavby'!AN19)</f>
        <v/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61" t="str">
        <f>IF('Rekapitulace stavby'!E20="","",'Rekapitulace stavby'!E20)</f>
        <v xml:space="preserve"> </v>
      </c>
      <c r="F24" s="41"/>
      <c r="G24" s="41"/>
      <c r="H24" s="41"/>
      <c r="I24" s="158" t="s">
        <v>28</v>
      </c>
      <c r="J24" s="161" t="str">
        <f>IF('Rekapitulace stavby'!AN20="","",'Rekapitulace stavby'!AN20)</f>
        <v/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58" t="s">
        <v>34</v>
      </c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63"/>
      <c r="B27" s="164"/>
      <c r="C27" s="163"/>
      <c r="D27" s="163"/>
      <c r="E27" s="165" t="s">
        <v>1</v>
      </c>
      <c r="F27" s="165"/>
      <c r="G27" s="165"/>
      <c r="H27" s="165"/>
      <c r="I27" s="163"/>
      <c r="J27" s="163"/>
      <c r="K27" s="163"/>
      <c r="L27" s="166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67"/>
      <c r="E29" s="167"/>
      <c r="F29" s="167"/>
      <c r="G29" s="167"/>
      <c r="H29" s="167"/>
      <c r="I29" s="167"/>
      <c r="J29" s="167"/>
      <c r="K29" s="167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61" t="s">
        <v>124</v>
      </c>
      <c r="E30" s="41"/>
      <c r="F30" s="41"/>
      <c r="G30" s="41"/>
      <c r="H30" s="41"/>
      <c r="I30" s="41"/>
      <c r="J30" s="168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69" t="s">
        <v>115</v>
      </c>
      <c r="E31" s="41"/>
      <c r="F31" s="41"/>
      <c r="G31" s="41"/>
      <c r="H31" s="41"/>
      <c r="I31" s="41"/>
      <c r="J31" s="168">
        <f>J104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70" t="s">
        <v>37</v>
      </c>
      <c r="E32" s="41"/>
      <c r="F32" s="41"/>
      <c r="G32" s="41"/>
      <c r="H32" s="41"/>
      <c r="I32" s="41"/>
      <c r="J32" s="171">
        <f>ROUND(J30+J31,2)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67"/>
      <c r="E33" s="167"/>
      <c r="F33" s="167"/>
      <c r="G33" s="167"/>
      <c r="H33" s="167"/>
      <c r="I33" s="167"/>
      <c r="J33" s="167"/>
      <c r="K33" s="167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72" t="s">
        <v>39</v>
      </c>
      <c r="G34" s="41"/>
      <c r="H34" s="41"/>
      <c r="I34" s="172" t="s">
        <v>38</v>
      </c>
      <c r="J34" s="172" t="s">
        <v>40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3" t="s">
        <v>41</v>
      </c>
      <c r="E35" s="158" t="s">
        <v>42</v>
      </c>
      <c r="F35" s="174">
        <f>ROUND((SUM(BE104:BE111)+SUM(BE131:BE156)),2)</f>
        <v>0</v>
      </c>
      <c r="G35" s="41"/>
      <c r="H35" s="41"/>
      <c r="I35" s="175">
        <v>0.21</v>
      </c>
      <c r="J35" s="174">
        <f>ROUND(((SUM(BE104:BE111)+SUM(BE131:BE156))*I35),2)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58" t="s">
        <v>43</v>
      </c>
      <c r="F36" s="174">
        <f>ROUND((SUM(BF104:BF111)+SUM(BF131:BF156)),2)</f>
        <v>0</v>
      </c>
      <c r="G36" s="41"/>
      <c r="H36" s="41"/>
      <c r="I36" s="175">
        <v>0.15</v>
      </c>
      <c r="J36" s="174">
        <f>ROUND(((SUM(BF104:BF111)+SUM(BF131:BF156))*I36),2)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58" t="s">
        <v>44</v>
      </c>
      <c r="F37" s="174">
        <f>ROUND((SUM(BG104:BG111)+SUM(BG131:BG156)),2)</f>
        <v>0</v>
      </c>
      <c r="G37" s="41"/>
      <c r="H37" s="41"/>
      <c r="I37" s="175">
        <v>0.21</v>
      </c>
      <c r="J37" s="174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58" t="s">
        <v>45</v>
      </c>
      <c r="F38" s="174">
        <f>ROUND((SUM(BH104:BH111)+SUM(BH131:BH156)),2)</f>
        <v>0</v>
      </c>
      <c r="G38" s="41"/>
      <c r="H38" s="41"/>
      <c r="I38" s="175">
        <v>0.15</v>
      </c>
      <c r="J38" s="174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58" t="s">
        <v>46</v>
      </c>
      <c r="F39" s="174">
        <f>ROUND((SUM(BI104:BI111)+SUM(BI131:BI156)),2)</f>
        <v>0</v>
      </c>
      <c r="G39" s="41"/>
      <c r="H39" s="41"/>
      <c r="I39" s="175">
        <v>0</v>
      </c>
      <c r="J39" s="174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41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76"/>
      <c r="D41" s="177" t="s">
        <v>47</v>
      </c>
      <c r="E41" s="178"/>
      <c r="F41" s="178"/>
      <c r="G41" s="179" t="s">
        <v>48</v>
      </c>
      <c r="H41" s="180" t="s">
        <v>49</v>
      </c>
      <c r="I41" s="178"/>
      <c r="J41" s="181">
        <f>SUM(J32:J39)</f>
        <v>0</v>
      </c>
      <c r="K41" s="182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83" t="s">
        <v>50</v>
      </c>
      <c r="E50" s="184"/>
      <c r="F50" s="184"/>
      <c r="G50" s="183" t="s">
        <v>51</v>
      </c>
      <c r="H50" s="184"/>
      <c r="I50" s="184"/>
      <c r="J50" s="184"/>
      <c r="K50" s="184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85" t="s">
        <v>52</v>
      </c>
      <c r="E61" s="186"/>
      <c r="F61" s="187" t="s">
        <v>53</v>
      </c>
      <c r="G61" s="185" t="s">
        <v>52</v>
      </c>
      <c r="H61" s="186"/>
      <c r="I61" s="186"/>
      <c r="J61" s="188" t="s">
        <v>53</v>
      </c>
      <c r="K61" s="186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83" t="s">
        <v>54</v>
      </c>
      <c r="E65" s="189"/>
      <c r="F65" s="189"/>
      <c r="G65" s="183" t="s">
        <v>55</v>
      </c>
      <c r="H65" s="189"/>
      <c r="I65" s="189"/>
      <c r="J65" s="189"/>
      <c r="K65" s="189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85" t="s">
        <v>52</v>
      </c>
      <c r="E76" s="186"/>
      <c r="F76" s="187" t="s">
        <v>53</v>
      </c>
      <c r="G76" s="185" t="s">
        <v>52</v>
      </c>
      <c r="H76" s="186"/>
      <c r="I76" s="186"/>
      <c r="J76" s="188" t="s">
        <v>53</v>
      </c>
      <c r="K76" s="186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125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194" t="str">
        <f>E7</f>
        <v xml:space="preserve">ZS 5.kvetna - šatny  SO 01 Etapa 2023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122</v>
      </c>
      <c r="D86" s="43"/>
      <c r="E86" s="43"/>
      <c r="F86" s="43"/>
      <c r="G86" s="43"/>
      <c r="H86" s="43"/>
      <c r="I86" s="43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>D.1.4.3.ik_E22 - Vnitřní ...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20</v>
      </c>
      <c r="D89" s="43"/>
      <c r="E89" s="43"/>
      <c r="F89" s="28" t="str">
        <f>F12</f>
        <v xml:space="preserve"> </v>
      </c>
      <c r="G89" s="43"/>
      <c r="H89" s="43"/>
      <c r="I89" s="33" t="s">
        <v>22</v>
      </c>
      <c r="J89" s="82" t="str">
        <f>IF(J12="","",J12)</f>
        <v>17.3.2023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3" t="s">
        <v>24</v>
      </c>
      <c r="D91" s="43"/>
      <c r="E91" s="43"/>
      <c r="F91" s="28" t="str">
        <f>E15</f>
        <v>STATUTÁRNÍ MĚSTO LIBEREC</v>
      </c>
      <c r="G91" s="43"/>
      <c r="H91" s="43"/>
      <c r="I91" s="33" t="s">
        <v>31</v>
      </c>
      <c r="J91" s="37" t="str">
        <f>E21</f>
        <v xml:space="preserve"> 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3" t="s">
        <v>29</v>
      </c>
      <c r="D92" s="43"/>
      <c r="E92" s="43"/>
      <c r="F92" s="28" t="str">
        <f>IF(E18="","",E18)</f>
        <v>Vyplň údaj</v>
      </c>
      <c r="G92" s="43"/>
      <c r="H92" s="43"/>
      <c r="I92" s="33" t="s">
        <v>33</v>
      </c>
      <c r="J92" s="37" t="str">
        <f>E24</f>
        <v xml:space="preserve"> 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195" t="s">
        <v>126</v>
      </c>
      <c r="D94" s="152"/>
      <c r="E94" s="152"/>
      <c r="F94" s="152"/>
      <c r="G94" s="152"/>
      <c r="H94" s="152"/>
      <c r="I94" s="152"/>
      <c r="J94" s="196" t="s">
        <v>127</v>
      </c>
      <c r="K94" s="152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197" t="s">
        <v>128</v>
      </c>
      <c r="D96" s="43"/>
      <c r="E96" s="43"/>
      <c r="F96" s="43"/>
      <c r="G96" s="43"/>
      <c r="H96" s="43"/>
      <c r="I96" s="43"/>
      <c r="J96" s="113">
        <f>J131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129</v>
      </c>
    </row>
    <row r="97" spans="1:31" s="9" customFormat="1" ht="24.95" customHeight="1">
      <c r="A97" s="9"/>
      <c r="B97" s="198"/>
      <c r="C97" s="199"/>
      <c r="D97" s="200" t="s">
        <v>719</v>
      </c>
      <c r="E97" s="201"/>
      <c r="F97" s="201"/>
      <c r="G97" s="201"/>
      <c r="H97" s="201"/>
      <c r="I97" s="201"/>
      <c r="J97" s="202">
        <f>J132</f>
        <v>0</v>
      </c>
      <c r="K97" s="199"/>
      <c r="L97" s="20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8"/>
      <c r="C98" s="199"/>
      <c r="D98" s="200" t="s">
        <v>720</v>
      </c>
      <c r="E98" s="201"/>
      <c r="F98" s="201"/>
      <c r="G98" s="201"/>
      <c r="H98" s="201"/>
      <c r="I98" s="201"/>
      <c r="J98" s="202">
        <f>J136</f>
        <v>0</v>
      </c>
      <c r="K98" s="199"/>
      <c r="L98" s="20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98"/>
      <c r="C99" s="199"/>
      <c r="D99" s="200" t="s">
        <v>721</v>
      </c>
      <c r="E99" s="201"/>
      <c r="F99" s="201"/>
      <c r="G99" s="201"/>
      <c r="H99" s="201"/>
      <c r="I99" s="201"/>
      <c r="J99" s="202">
        <f>J140</f>
        <v>0</v>
      </c>
      <c r="K99" s="199"/>
      <c r="L99" s="20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8"/>
      <c r="C100" s="199"/>
      <c r="D100" s="200" t="s">
        <v>722</v>
      </c>
      <c r="E100" s="201"/>
      <c r="F100" s="201"/>
      <c r="G100" s="201"/>
      <c r="H100" s="201"/>
      <c r="I100" s="201"/>
      <c r="J100" s="202">
        <f>J144</f>
        <v>0</v>
      </c>
      <c r="K100" s="199"/>
      <c r="L100" s="20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8"/>
      <c r="C101" s="199"/>
      <c r="D101" s="200" t="s">
        <v>723</v>
      </c>
      <c r="E101" s="201"/>
      <c r="F101" s="201"/>
      <c r="G101" s="201"/>
      <c r="H101" s="201"/>
      <c r="I101" s="201"/>
      <c r="J101" s="202">
        <f>J148</f>
        <v>0</v>
      </c>
      <c r="K101" s="199"/>
      <c r="L101" s="20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41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66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</row>
    <row r="103" spans="1:31" s="2" customFormat="1" ht="6.95" customHeight="1">
      <c r="A103" s="41"/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66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</row>
    <row r="104" spans="1:31" s="2" customFormat="1" ht="29.25" customHeight="1">
      <c r="A104" s="41"/>
      <c r="B104" s="42"/>
      <c r="C104" s="197" t="s">
        <v>145</v>
      </c>
      <c r="D104" s="43"/>
      <c r="E104" s="43"/>
      <c r="F104" s="43"/>
      <c r="G104" s="43"/>
      <c r="H104" s="43"/>
      <c r="I104" s="43"/>
      <c r="J104" s="210">
        <f>ROUND(J105+J106+J107+J108+J109+J110,2)</f>
        <v>0</v>
      </c>
      <c r="K104" s="43"/>
      <c r="L104" s="66"/>
      <c r="N104" s="211" t="s">
        <v>41</v>
      </c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65" s="2" customFormat="1" ht="18" customHeight="1">
      <c r="A105" s="41"/>
      <c r="B105" s="42"/>
      <c r="C105" s="43"/>
      <c r="D105" s="147" t="s">
        <v>146</v>
      </c>
      <c r="E105" s="140"/>
      <c r="F105" s="140"/>
      <c r="G105" s="43"/>
      <c r="H105" s="43"/>
      <c r="I105" s="43"/>
      <c r="J105" s="141">
        <v>0</v>
      </c>
      <c r="K105" s="43"/>
      <c r="L105" s="212"/>
      <c r="M105" s="213"/>
      <c r="N105" s="214" t="s">
        <v>42</v>
      </c>
      <c r="O105" s="213"/>
      <c r="P105" s="213"/>
      <c r="Q105" s="213"/>
      <c r="R105" s="213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6" t="s">
        <v>147</v>
      </c>
      <c r="AZ105" s="213"/>
      <c r="BA105" s="213"/>
      <c r="BB105" s="213"/>
      <c r="BC105" s="213"/>
      <c r="BD105" s="213"/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16" t="s">
        <v>85</v>
      </c>
      <c r="BK105" s="213"/>
      <c r="BL105" s="213"/>
      <c r="BM105" s="213"/>
    </row>
    <row r="106" spans="1:65" s="2" customFormat="1" ht="18" customHeight="1">
      <c r="A106" s="41"/>
      <c r="B106" s="42"/>
      <c r="C106" s="43"/>
      <c r="D106" s="147" t="s">
        <v>148</v>
      </c>
      <c r="E106" s="140"/>
      <c r="F106" s="140"/>
      <c r="G106" s="43"/>
      <c r="H106" s="43"/>
      <c r="I106" s="43"/>
      <c r="J106" s="141">
        <v>0</v>
      </c>
      <c r="K106" s="43"/>
      <c r="L106" s="212"/>
      <c r="M106" s="213"/>
      <c r="N106" s="214" t="s">
        <v>42</v>
      </c>
      <c r="O106" s="213"/>
      <c r="P106" s="213"/>
      <c r="Q106" s="213"/>
      <c r="R106" s="213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6" t="s">
        <v>147</v>
      </c>
      <c r="AZ106" s="213"/>
      <c r="BA106" s="213"/>
      <c r="BB106" s="213"/>
      <c r="BC106" s="213"/>
      <c r="BD106" s="213"/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16" t="s">
        <v>85</v>
      </c>
      <c r="BK106" s="213"/>
      <c r="BL106" s="213"/>
      <c r="BM106" s="213"/>
    </row>
    <row r="107" spans="1:65" s="2" customFormat="1" ht="18" customHeight="1">
      <c r="A107" s="41"/>
      <c r="B107" s="42"/>
      <c r="C107" s="43"/>
      <c r="D107" s="147" t="s">
        <v>149</v>
      </c>
      <c r="E107" s="140"/>
      <c r="F107" s="140"/>
      <c r="G107" s="43"/>
      <c r="H107" s="43"/>
      <c r="I107" s="43"/>
      <c r="J107" s="141">
        <v>0</v>
      </c>
      <c r="K107" s="43"/>
      <c r="L107" s="212"/>
      <c r="M107" s="213"/>
      <c r="N107" s="214" t="s">
        <v>42</v>
      </c>
      <c r="O107" s="213"/>
      <c r="P107" s="213"/>
      <c r="Q107" s="213"/>
      <c r="R107" s="213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6" t="s">
        <v>147</v>
      </c>
      <c r="AZ107" s="213"/>
      <c r="BA107" s="213"/>
      <c r="BB107" s="213"/>
      <c r="BC107" s="213"/>
      <c r="BD107" s="213"/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216" t="s">
        <v>85</v>
      </c>
      <c r="BK107" s="213"/>
      <c r="BL107" s="213"/>
      <c r="BM107" s="213"/>
    </row>
    <row r="108" spans="1:65" s="2" customFormat="1" ht="18" customHeight="1">
      <c r="A108" s="41"/>
      <c r="B108" s="42"/>
      <c r="C108" s="43"/>
      <c r="D108" s="147" t="s">
        <v>150</v>
      </c>
      <c r="E108" s="140"/>
      <c r="F108" s="140"/>
      <c r="G108" s="43"/>
      <c r="H108" s="43"/>
      <c r="I108" s="43"/>
      <c r="J108" s="141">
        <v>0</v>
      </c>
      <c r="K108" s="43"/>
      <c r="L108" s="212"/>
      <c r="M108" s="213"/>
      <c r="N108" s="214" t="s">
        <v>42</v>
      </c>
      <c r="O108" s="213"/>
      <c r="P108" s="213"/>
      <c r="Q108" s="213"/>
      <c r="R108" s="213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6" t="s">
        <v>147</v>
      </c>
      <c r="AZ108" s="213"/>
      <c r="BA108" s="213"/>
      <c r="BB108" s="213"/>
      <c r="BC108" s="213"/>
      <c r="BD108" s="213"/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16" t="s">
        <v>85</v>
      </c>
      <c r="BK108" s="213"/>
      <c r="BL108" s="213"/>
      <c r="BM108" s="213"/>
    </row>
    <row r="109" spans="1:65" s="2" customFormat="1" ht="18" customHeight="1">
      <c r="A109" s="41"/>
      <c r="B109" s="42"/>
      <c r="C109" s="43"/>
      <c r="D109" s="147" t="s">
        <v>151</v>
      </c>
      <c r="E109" s="140"/>
      <c r="F109" s="140"/>
      <c r="G109" s="43"/>
      <c r="H109" s="43"/>
      <c r="I109" s="43"/>
      <c r="J109" s="141">
        <v>0</v>
      </c>
      <c r="K109" s="43"/>
      <c r="L109" s="212"/>
      <c r="M109" s="213"/>
      <c r="N109" s="214" t="s">
        <v>42</v>
      </c>
      <c r="O109" s="213"/>
      <c r="P109" s="213"/>
      <c r="Q109" s="213"/>
      <c r="R109" s="213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6" t="s">
        <v>147</v>
      </c>
      <c r="AZ109" s="213"/>
      <c r="BA109" s="213"/>
      <c r="BB109" s="213"/>
      <c r="BC109" s="213"/>
      <c r="BD109" s="213"/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216" t="s">
        <v>85</v>
      </c>
      <c r="BK109" s="213"/>
      <c r="BL109" s="213"/>
      <c r="BM109" s="213"/>
    </row>
    <row r="110" spans="1:65" s="2" customFormat="1" ht="18" customHeight="1">
      <c r="A110" s="41"/>
      <c r="B110" s="42"/>
      <c r="C110" s="43"/>
      <c r="D110" s="140" t="s">
        <v>152</v>
      </c>
      <c r="E110" s="43"/>
      <c r="F110" s="43"/>
      <c r="G110" s="43"/>
      <c r="H110" s="43"/>
      <c r="I110" s="43"/>
      <c r="J110" s="141">
        <f>ROUND(J30*T110,2)</f>
        <v>0</v>
      </c>
      <c r="K110" s="43"/>
      <c r="L110" s="212"/>
      <c r="M110" s="213"/>
      <c r="N110" s="214" t="s">
        <v>43</v>
      </c>
      <c r="O110" s="213"/>
      <c r="P110" s="213"/>
      <c r="Q110" s="213"/>
      <c r="R110" s="213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6" t="s">
        <v>153</v>
      </c>
      <c r="AZ110" s="213"/>
      <c r="BA110" s="213"/>
      <c r="BB110" s="213"/>
      <c r="BC110" s="213"/>
      <c r="BD110" s="213"/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216" t="s">
        <v>87</v>
      </c>
      <c r="BK110" s="213"/>
      <c r="BL110" s="213"/>
      <c r="BM110" s="213"/>
    </row>
    <row r="111" spans="1:31" s="2" customFormat="1" ht="12">
      <c r="A111" s="41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66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</row>
    <row r="112" spans="1:31" s="2" customFormat="1" ht="29.25" customHeight="1">
      <c r="A112" s="41"/>
      <c r="B112" s="42"/>
      <c r="C112" s="151" t="s">
        <v>120</v>
      </c>
      <c r="D112" s="152"/>
      <c r="E112" s="152"/>
      <c r="F112" s="152"/>
      <c r="G112" s="152"/>
      <c r="H112" s="152"/>
      <c r="I112" s="152"/>
      <c r="J112" s="153">
        <f>ROUND(J96+J104,2)</f>
        <v>0</v>
      </c>
      <c r="K112" s="152"/>
      <c r="L112" s="66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31" s="2" customFormat="1" ht="6.95" customHeight="1">
      <c r="A113" s="41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7" spans="1:31" s="2" customFormat="1" ht="6.95" customHeight="1">
      <c r="A117" s="41"/>
      <c r="B117" s="71"/>
      <c r="C117" s="72"/>
      <c r="D117" s="72"/>
      <c r="E117" s="72"/>
      <c r="F117" s="72"/>
      <c r="G117" s="72"/>
      <c r="H117" s="72"/>
      <c r="I117" s="72"/>
      <c r="J117" s="72"/>
      <c r="K117" s="72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1:31" s="2" customFormat="1" ht="24.95" customHeight="1">
      <c r="A118" s="41"/>
      <c r="B118" s="42"/>
      <c r="C118" s="24" t="s">
        <v>154</v>
      </c>
      <c r="D118" s="43"/>
      <c r="E118" s="43"/>
      <c r="F118" s="43"/>
      <c r="G118" s="43"/>
      <c r="H118" s="43"/>
      <c r="I118" s="43"/>
      <c r="J118" s="43"/>
      <c r="K118" s="43"/>
      <c r="L118" s="66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31" s="2" customFormat="1" ht="6.95" customHeight="1">
      <c r="A119" s="41"/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12" customHeight="1">
      <c r="A120" s="41"/>
      <c r="B120" s="42"/>
      <c r="C120" s="33" t="s">
        <v>16</v>
      </c>
      <c r="D120" s="43"/>
      <c r="E120" s="43"/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16.5" customHeight="1">
      <c r="A121" s="41"/>
      <c r="B121" s="42"/>
      <c r="C121" s="43"/>
      <c r="D121" s="43"/>
      <c r="E121" s="194" t="str">
        <f>E7</f>
        <v xml:space="preserve">ZS 5.kvetna - šatny  SO 01 Etapa 2023</v>
      </c>
      <c r="F121" s="33"/>
      <c r="G121" s="33"/>
      <c r="H121" s="3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2" customHeight="1">
      <c r="A122" s="41"/>
      <c r="B122" s="42"/>
      <c r="C122" s="33" t="s">
        <v>122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6.5" customHeight="1">
      <c r="A123" s="41"/>
      <c r="B123" s="42"/>
      <c r="C123" s="43"/>
      <c r="D123" s="43"/>
      <c r="E123" s="79" t="str">
        <f>E9</f>
        <v>D.1.4.3.ik_E22 - Vnitřní ...</v>
      </c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6.95" customHeight="1">
      <c r="A124" s="41"/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12" customHeight="1">
      <c r="A125" s="41"/>
      <c r="B125" s="42"/>
      <c r="C125" s="33" t="s">
        <v>20</v>
      </c>
      <c r="D125" s="43"/>
      <c r="E125" s="43"/>
      <c r="F125" s="28" t="str">
        <f>F12</f>
        <v xml:space="preserve"> </v>
      </c>
      <c r="G125" s="43"/>
      <c r="H125" s="43"/>
      <c r="I125" s="33" t="s">
        <v>22</v>
      </c>
      <c r="J125" s="82" t="str">
        <f>IF(J12="","",J12)</f>
        <v>17.3.2023</v>
      </c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6.95" customHeight="1">
      <c r="A126" s="41"/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15.15" customHeight="1">
      <c r="A127" s="41"/>
      <c r="B127" s="42"/>
      <c r="C127" s="33" t="s">
        <v>24</v>
      </c>
      <c r="D127" s="43"/>
      <c r="E127" s="43"/>
      <c r="F127" s="28" t="str">
        <f>E15</f>
        <v>STATUTÁRNÍ MĚSTO LIBEREC</v>
      </c>
      <c r="G127" s="43"/>
      <c r="H127" s="43"/>
      <c r="I127" s="33" t="s">
        <v>31</v>
      </c>
      <c r="J127" s="37" t="str">
        <f>E21</f>
        <v xml:space="preserve"> </v>
      </c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5.15" customHeight="1">
      <c r="A128" s="41"/>
      <c r="B128" s="42"/>
      <c r="C128" s="33" t="s">
        <v>29</v>
      </c>
      <c r="D128" s="43"/>
      <c r="E128" s="43"/>
      <c r="F128" s="28" t="str">
        <f>IF(E18="","",E18)</f>
        <v>Vyplň údaj</v>
      </c>
      <c r="G128" s="43"/>
      <c r="H128" s="43"/>
      <c r="I128" s="33" t="s">
        <v>33</v>
      </c>
      <c r="J128" s="37" t="str">
        <f>E24</f>
        <v xml:space="preserve"> </v>
      </c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0.3" customHeight="1">
      <c r="A129" s="41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11" customFormat="1" ht="29.25" customHeight="1">
      <c r="A130" s="218"/>
      <c r="B130" s="219"/>
      <c r="C130" s="220" t="s">
        <v>155</v>
      </c>
      <c r="D130" s="221" t="s">
        <v>62</v>
      </c>
      <c r="E130" s="221" t="s">
        <v>58</v>
      </c>
      <c r="F130" s="221" t="s">
        <v>59</v>
      </c>
      <c r="G130" s="221" t="s">
        <v>156</v>
      </c>
      <c r="H130" s="221" t="s">
        <v>157</v>
      </c>
      <c r="I130" s="221" t="s">
        <v>158</v>
      </c>
      <c r="J130" s="221" t="s">
        <v>127</v>
      </c>
      <c r="K130" s="222" t="s">
        <v>159</v>
      </c>
      <c r="L130" s="223"/>
      <c r="M130" s="103" t="s">
        <v>1</v>
      </c>
      <c r="N130" s="104" t="s">
        <v>41</v>
      </c>
      <c r="O130" s="104" t="s">
        <v>160</v>
      </c>
      <c r="P130" s="104" t="s">
        <v>161</v>
      </c>
      <c r="Q130" s="104" t="s">
        <v>162</v>
      </c>
      <c r="R130" s="104" t="s">
        <v>163</v>
      </c>
      <c r="S130" s="104" t="s">
        <v>164</v>
      </c>
      <c r="T130" s="105" t="s">
        <v>165</v>
      </c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</row>
    <row r="131" spans="1:63" s="2" customFormat="1" ht="22.8" customHeight="1">
      <c r="A131" s="41"/>
      <c r="B131" s="42"/>
      <c r="C131" s="110" t="s">
        <v>166</v>
      </c>
      <c r="D131" s="43"/>
      <c r="E131" s="43"/>
      <c r="F131" s="43"/>
      <c r="G131" s="43"/>
      <c r="H131" s="43"/>
      <c r="I131" s="43"/>
      <c r="J131" s="224">
        <f>BK131</f>
        <v>0</v>
      </c>
      <c r="K131" s="43"/>
      <c r="L131" s="44"/>
      <c r="M131" s="106"/>
      <c r="N131" s="225"/>
      <c r="O131" s="107"/>
      <c r="P131" s="226">
        <f>P132+P136+P140+P144+P148</f>
        <v>0</v>
      </c>
      <c r="Q131" s="107"/>
      <c r="R131" s="226">
        <f>R132+R136+R140+R144+R148</f>
        <v>0</v>
      </c>
      <c r="S131" s="107"/>
      <c r="T131" s="227">
        <f>T132+T136+T140+T144+T148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18" t="s">
        <v>76</v>
      </c>
      <c r="AU131" s="18" t="s">
        <v>129</v>
      </c>
      <c r="BK131" s="228">
        <f>BK132+BK136+BK140+BK144+BK148</f>
        <v>0</v>
      </c>
    </row>
    <row r="132" spans="1:63" s="12" customFormat="1" ht="25.9" customHeight="1">
      <c r="A132" s="12"/>
      <c r="B132" s="229"/>
      <c r="C132" s="230"/>
      <c r="D132" s="231" t="s">
        <v>76</v>
      </c>
      <c r="E132" s="232" t="s">
        <v>724</v>
      </c>
      <c r="F132" s="232" t="s">
        <v>725</v>
      </c>
      <c r="G132" s="230"/>
      <c r="H132" s="230"/>
      <c r="I132" s="233"/>
      <c r="J132" s="234">
        <f>BK132</f>
        <v>0</v>
      </c>
      <c r="K132" s="230"/>
      <c r="L132" s="235"/>
      <c r="M132" s="236"/>
      <c r="N132" s="237"/>
      <c r="O132" s="237"/>
      <c r="P132" s="238">
        <f>SUM(P133:P135)</f>
        <v>0</v>
      </c>
      <c r="Q132" s="237"/>
      <c r="R132" s="238">
        <f>SUM(R133:R135)</f>
        <v>0</v>
      </c>
      <c r="S132" s="237"/>
      <c r="T132" s="239">
        <f>SUM(T133:T135)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40" t="s">
        <v>85</v>
      </c>
      <c r="AT132" s="241" t="s">
        <v>76</v>
      </c>
      <c r="AU132" s="241" t="s">
        <v>77</v>
      </c>
      <c r="AY132" s="240" t="s">
        <v>169</v>
      </c>
      <c r="BK132" s="242">
        <f>SUM(BK133:BK135)</f>
        <v>0</v>
      </c>
    </row>
    <row r="133" spans="1:65" s="2" customFormat="1" ht="24.15" customHeight="1">
      <c r="A133" s="41"/>
      <c r="B133" s="42"/>
      <c r="C133" s="245" t="s">
        <v>85</v>
      </c>
      <c r="D133" s="245" t="s">
        <v>172</v>
      </c>
      <c r="E133" s="246" t="s">
        <v>726</v>
      </c>
      <c r="F133" s="247" t="s">
        <v>727</v>
      </c>
      <c r="G133" s="248" t="s">
        <v>195</v>
      </c>
      <c r="H133" s="249">
        <v>14.5</v>
      </c>
      <c r="I133" s="250"/>
      <c r="J133" s="251">
        <f>ROUND(I133*H133,2)</f>
        <v>0</v>
      </c>
      <c r="K133" s="247" t="s">
        <v>1</v>
      </c>
      <c r="L133" s="44"/>
      <c r="M133" s="252" t="s">
        <v>1</v>
      </c>
      <c r="N133" s="253" t="s">
        <v>42</v>
      </c>
      <c r="O133" s="94"/>
      <c r="P133" s="254">
        <f>O133*H133</f>
        <v>0</v>
      </c>
      <c r="Q133" s="254">
        <v>0</v>
      </c>
      <c r="R133" s="254">
        <f>Q133*H133</f>
        <v>0</v>
      </c>
      <c r="S133" s="254">
        <v>0</v>
      </c>
      <c r="T133" s="255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56" t="s">
        <v>177</v>
      </c>
      <c r="AT133" s="256" t="s">
        <v>172</v>
      </c>
      <c r="AU133" s="256" t="s">
        <v>85</v>
      </c>
      <c r="AY133" s="18" t="s">
        <v>169</v>
      </c>
      <c r="BE133" s="146">
        <f>IF(N133="základní",J133,0)</f>
        <v>0</v>
      </c>
      <c r="BF133" s="146">
        <f>IF(N133="snížená",J133,0)</f>
        <v>0</v>
      </c>
      <c r="BG133" s="146">
        <f>IF(N133="zákl. přenesená",J133,0)</f>
        <v>0</v>
      </c>
      <c r="BH133" s="146">
        <f>IF(N133="sníž. přenesená",J133,0)</f>
        <v>0</v>
      </c>
      <c r="BI133" s="146">
        <f>IF(N133="nulová",J133,0)</f>
        <v>0</v>
      </c>
      <c r="BJ133" s="18" t="s">
        <v>85</v>
      </c>
      <c r="BK133" s="146">
        <f>ROUND(I133*H133,2)</f>
        <v>0</v>
      </c>
      <c r="BL133" s="18" t="s">
        <v>177</v>
      </c>
      <c r="BM133" s="256" t="s">
        <v>87</v>
      </c>
    </row>
    <row r="134" spans="1:47" s="2" customFormat="1" ht="12">
      <c r="A134" s="41"/>
      <c r="B134" s="42"/>
      <c r="C134" s="43"/>
      <c r="D134" s="259" t="s">
        <v>728</v>
      </c>
      <c r="E134" s="43"/>
      <c r="F134" s="316" t="s">
        <v>729</v>
      </c>
      <c r="G134" s="43"/>
      <c r="H134" s="43"/>
      <c r="I134" s="215"/>
      <c r="J134" s="43"/>
      <c r="K134" s="43"/>
      <c r="L134" s="44"/>
      <c r="M134" s="317"/>
      <c r="N134" s="318"/>
      <c r="O134" s="94"/>
      <c r="P134" s="94"/>
      <c r="Q134" s="94"/>
      <c r="R134" s="94"/>
      <c r="S134" s="94"/>
      <c r="T134" s="95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18" t="s">
        <v>728</v>
      </c>
      <c r="AU134" s="18" t="s">
        <v>85</v>
      </c>
    </row>
    <row r="135" spans="1:65" s="2" customFormat="1" ht="24.15" customHeight="1">
      <c r="A135" s="41"/>
      <c r="B135" s="42"/>
      <c r="C135" s="245" t="s">
        <v>87</v>
      </c>
      <c r="D135" s="245" t="s">
        <v>172</v>
      </c>
      <c r="E135" s="246" t="s">
        <v>730</v>
      </c>
      <c r="F135" s="247" t="s">
        <v>731</v>
      </c>
      <c r="G135" s="248" t="s">
        <v>413</v>
      </c>
      <c r="H135" s="249">
        <v>1</v>
      </c>
      <c r="I135" s="250"/>
      <c r="J135" s="251">
        <f>ROUND(I135*H135,2)</f>
        <v>0</v>
      </c>
      <c r="K135" s="247" t="s">
        <v>1</v>
      </c>
      <c r="L135" s="44"/>
      <c r="M135" s="252" t="s">
        <v>1</v>
      </c>
      <c r="N135" s="253" t="s">
        <v>42</v>
      </c>
      <c r="O135" s="94"/>
      <c r="P135" s="254">
        <f>O135*H135</f>
        <v>0</v>
      </c>
      <c r="Q135" s="254">
        <v>0</v>
      </c>
      <c r="R135" s="254">
        <f>Q135*H135</f>
        <v>0</v>
      </c>
      <c r="S135" s="254">
        <v>0</v>
      </c>
      <c r="T135" s="255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56" t="s">
        <v>177</v>
      </c>
      <c r="AT135" s="256" t="s">
        <v>172</v>
      </c>
      <c r="AU135" s="256" t="s">
        <v>85</v>
      </c>
      <c r="AY135" s="18" t="s">
        <v>169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8" t="s">
        <v>85</v>
      </c>
      <c r="BK135" s="146">
        <f>ROUND(I135*H135,2)</f>
        <v>0</v>
      </c>
      <c r="BL135" s="18" t="s">
        <v>177</v>
      </c>
      <c r="BM135" s="256" t="s">
        <v>177</v>
      </c>
    </row>
    <row r="136" spans="1:63" s="12" customFormat="1" ht="25.9" customHeight="1">
      <c r="A136" s="12"/>
      <c r="B136" s="229"/>
      <c r="C136" s="230"/>
      <c r="D136" s="231" t="s">
        <v>76</v>
      </c>
      <c r="E136" s="232" t="s">
        <v>732</v>
      </c>
      <c r="F136" s="232" t="s">
        <v>733</v>
      </c>
      <c r="G136" s="230"/>
      <c r="H136" s="230"/>
      <c r="I136" s="233"/>
      <c r="J136" s="234">
        <f>BK136</f>
        <v>0</v>
      </c>
      <c r="K136" s="230"/>
      <c r="L136" s="235"/>
      <c r="M136" s="236"/>
      <c r="N136" s="237"/>
      <c r="O136" s="237"/>
      <c r="P136" s="238">
        <f>SUM(P137:P139)</f>
        <v>0</v>
      </c>
      <c r="Q136" s="237"/>
      <c r="R136" s="238">
        <f>SUM(R137:R139)</f>
        <v>0</v>
      </c>
      <c r="S136" s="237"/>
      <c r="T136" s="239">
        <f>SUM(T137:T139)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40" t="s">
        <v>85</v>
      </c>
      <c r="AT136" s="241" t="s">
        <v>76</v>
      </c>
      <c r="AU136" s="241" t="s">
        <v>77</v>
      </c>
      <c r="AY136" s="240" t="s">
        <v>169</v>
      </c>
      <c r="BK136" s="242">
        <f>SUM(BK137:BK139)</f>
        <v>0</v>
      </c>
    </row>
    <row r="137" spans="1:65" s="2" customFormat="1" ht="24.15" customHeight="1">
      <c r="A137" s="41"/>
      <c r="B137" s="42"/>
      <c r="C137" s="245" t="s">
        <v>170</v>
      </c>
      <c r="D137" s="245" t="s">
        <v>172</v>
      </c>
      <c r="E137" s="246" t="s">
        <v>734</v>
      </c>
      <c r="F137" s="247" t="s">
        <v>735</v>
      </c>
      <c r="G137" s="248" t="s">
        <v>195</v>
      </c>
      <c r="H137" s="249">
        <v>8</v>
      </c>
      <c r="I137" s="250"/>
      <c r="J137" s="251">
        <f>ROUND(I137*H137,2)</f>
        <v>0</v>
      </c>
      <c r="K137" s="247" t="s">
        <v>1</v>
      </c>
      <c r="L137" s="44"/>
      <c r="M137" s="252" t="s">
        <v>1</v>
      </c>
      <c r="N137" s="253" t="s">
        <v>42</v>
      </c>
      <c r="O137" s="94"/>
      <c r="P137" s="254">
        <f>O137*H137</f>
        <v>0</v>
      </c>
      <c r="Q137" s="254">
        <v>0</v>
      </c>
      <c r="R137" s="254">
        <f>Q137*H137</f>
        <v>0</v>
      </c>
      <c r="S137" s="254">
        <v>0</v>
      </c>
      <c r="T137" s="255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56" t="s">
        <v>177</v>
      </c>
      <c r="AT137" s="256" t="s">
        <v>172</v>
      </c>
      <c r="AU137" s="256" t="s">
        <v>85</v>
      </c>
      <c r="AY137" s="18" t="s">
        <v>169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8" t="s">
        <v>85</v>
      </c>
      <c r="BK137" s="146">
        <f>ROUND(I137*H137,2)</f>
        <v>0</v>
      </c>
      <c r="BL137" s="18" t="s">
        <v>177</v>
      </c>
      <c r="BM137" s="256" t="s">
        <v>187</v>
      </c>
    </row>
    <row r="138" spans="1:47" s="2" customFormat="1" ht="12">
      <c r="A138" s="41"/>
      <c r="B138" s="42"/>
      <c r="C138" s="43"/>
      <c r="D138" s="259" t="s">
        <v>728</v>
      </c>
      <c r="E138" s="43"/>
      <c r="F138" s="316" t="s">
        <v>736</v>
      </c>
      <c r="G138" s="43"/>
      <c r="H138" s="43"/>
      <c r="I138" s="215"/>
      <c r="J138" s="43"/>
      <c r="K138" s="43"/>
      <c r="L138" s="44"/>
      <c r="M138" s="317"/>
      <c r="N138" s="318"/>
      <c r="O138" s="94"/>
      <c r="P138" s="94"/>
      <c r="Q138" s="94"/>
      <c r="R138" s="94"/>
      <c r="S138" s="94"/>
      <c r="T138" s="95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8" t="s">
        <v>728</v>
      </c>
      <c r="AU138" s="18" t="s">
        <v>85</v>
      </c>
    </row>
    <row r="139" spans="1:65" s="2" customFormat="1" ht="24.15" customHeight="1">
      <c r="A139" s="41"/>
      <c r="B139" s="42"/>
      <c r="C139" s="245" t="s">
        <v>177</v>
      </c>
      <c r="D139" s="245" t="s">
        <v>172</v>
      </c>
      <c r="E139" s="246" t="s">
        <v>737</v>
      </c>
      <c r="F139" s="247" t="s">
        <v>738</v>
      </c>
      <c r="G139" s="248" t="s">
        <v>195</v>
      </c>
      <c r="H139" s="249">
        <v>7</v>
      </c>
      <c r="I139" s="250"/>
      <c r="J139" s="251">
        <f>ROUND(I139*H139,2)</f>
        <v>0</v>
      </c>
      <c r="K139" s="247" t="s">
        <v>1</v>
      </c>
      <c r="L139" s="44"/>
      <c r="M139" s="252" t="s">
        <v>1</v>
      </c>
      <c r="N139" s="253" t="s">
        <v>42</v>
      </c>
      <c r="O139" s="94"/>
      <c r="P139" s="254">
        <f>O139*H139</f>
        <v>0</v>
      </c>
      <c r="Q139" s="254">
        <v>0</v>
      </c>
      <c r="R139" s="254">
        <f>Q139*H139</f>
        <v>0</v>
      </c>
      <c r="S139" s="254">
        <v>0</v>
      </c>
      <c r="T139" s="255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56" t="s">
        <v>177</v>
      </c>
      <c r="AT139" s="256" t="s">
        <v>172</v>
      </c>
      <c r="AU139" s="256" t="s">
        <v>85</v>
      </c>
      <c r="AY139" s="18" t="s">
        <v>169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8" t="s">
        <v>85</v>
      </c>
      <c r="BK139" s="146">
        <f>ROUND(I139*H139,2)</f>
        <v>0</v>
      </c>
      <c r="BL139" s="18" t="s">
        <v>177</v>
      </c>
      <c r="BM139" s="256" t="s">
        <v>190</v>
      </c>
    </row>
    <row r="140" spans="1:63" s="12" customFormat="1" ht="25.9" customHeight="1">
      <c r="A140" s="12"/>
      <c r="B140" s="229"/>
      <c r="C140" s="230"/>
      <c r="D140" s="231" t="s">
        <v>76</v>
      </c>
      <c r="E140" s="232" t="s">
        <v>739</v>
      </c>
      <c r="F140" s="232" t="s">
        <v>740</v>
      </c>
      <c r="G140" s="230"/>
      <c r="H140" s="230"/>
      <c r="I140" s="233"/>
      <c r="J140" s="234">
        <f>BK140</f>
        <v>0</v>
      </c>
      <c r="K140" s="230"/>
      <c r="L140" s="235"/>
      <c r="M140" s="236"/>
      <c r="N140" s="237"/>
      <c r="O140" s="237"/>
      <c r="P140" s="238">
        <f>SUM(P141:P143)</f>
        <v>0</v>
      </c>
      <c r="Q140" s="237"/>
      <c r="R140" s="238">
        <f>SUM(R141:R143)</f>
        <v>0</v>
      </c>
      <c r="S140" s="237"/>
      <c r="T140" s="239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0" t="s">
        <v>85</v>
      </c>
      <c r="AT140" s="241" t="s">
        <v>76</v>
      </c>
      <c r="AU140" s="241" t="s">
        <v>77</v>
      </c>
      <c r="AY140" s="240" t="s">
        <v>169</v>
      </c>
      <c r="BK140" s="242">
        <f>SUM(BK141:BK143)</f>
        <v>0</v>
      </c>
    </row>
    <row r="141" spans="1:65" s="2" customFormat="1" ht="16.5" customHeight="1">
      <c r="A141" s="41"/>
      <c r="B141" s="42"/>
      <c r="C141" s="245" t="s">
        <v>394</v>
      </c>
      <c r="D141" s="245" t="s">
        <v>172</v>
      </c>
      <c r="E141" s="246" t="s">
        <v>741</v>
      </c>
      <c r="F141" s="247" t="s">
        <v>742</v>
      </c>
      <c r="G141" s="248" t="s">
        <v>413</v>
      </c>
      <c r="H141" s="249">
        <v>1</v>
      </c>
      <c r="I141" s="250"/>
      <c r="J141" s="251">
        <f>ROUND(I141*H141,2)</f>
        <v>0</v>
      </c>
      <c r="K141" s="247" t="s">
        <v>1</v>
      </c>
      <c r="L141" s="44"/>
      <c r="M141" s="252" t="s">
        <v>1</v>
      </c>
      <c r="N141" s="253" t="s">
        <v>42</v>
      </c>
      <c r="O141" s="94"/>
      <c r="P141" s="254">
        <f>O141*H141</f>
        <v>0</v>
      </c>
      <c r="Q141" s="254">
        <v>0</v>
      </c>
      <c r="R141" s="254">
        <f>Q141*H141</f>
        <v>0</v>
      </c>
      <c r="S141" s="254">
        <v>0</v>
      </c>
      <c r="T141" s="255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56" t="s">
        <v>177</v>
      </c>
      <c r="AT141" s="256" t="s">
        <v>172</v>
      </c>
      <c r="AU141" s="256" t="s">
        <v>85</v>
      </c>
      <c r="AY141" s="18" t="s">
        <v>169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8" t="s">
        <v>85</v>
      </c>
      <c r="BK141" s="146">
        <f>ROUND(I141*H141,2)</f>
        <v>0</v>
      </c>
      <c r="BL141" s="18" t="s">
        <v>177</v>
      </c>
      <c r="BM141" s="256" t="s">
        <v>196</v>
      </c>
    </row>
    <row r="142" spans="1:47" s="2" customFormat="1" ht="12">
      <c r="A142" s="41"/>
      <c r="B142" s="42"/>
      <c r="C142" s="43"/>
      <c r="D142" s="259" t="s">
        <v>728</v>
      </c>
      <c r="E142" s="43"/>
      <c r="F142" s="316" t="s">
        <v>743</v>
      </c>
      <c r="G142" s="43"/>
      <c r="H142" s="43"/>
      <c r="I142" s="215"/>
      <c r="J142" s="43"/>
      <c r="K142" s="43"/>
      <c r="L142" s="44"/>
      <c r="M142" s="317"/>
      <c r="N142" s="318"/>
      <c r="O142" s="94"/>
      <c r="P142" s="94"/>
      <c r="Q142" s="94"/>
      <c r="R142" s="94"/>
      <c r="S142" s="94"/>
      <c r="T142" s="95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18" t="s">
        <v>728</v>
      </c>
      <c r="AU142" s="18" t="s">
        <v>85</v>
      </c>
    </row>
    <row r="143" spans="1:65" s="2" customFormat="1" ht="21.75" customHeight="1">
      <c r="A143" s="41"/>
      <c r="B143" s="42"/>
      <c r="C143" s="245" t="s">
        <v>187</v>
      </c>
      <c r="D143" s="245" t="s">
        <v>172</v>
      </c>
      <c r="E143" s="246" t="s">
        <v>744</v>
      </c>
      <c r="F143" s="247" t="s">
        <v>745</v>
      </c>
      <c r="G143" s="248" t="s">
        <v>413</v>
      </c>
      <c r="H143" s="249">
        <v>1</v>
      </c>
      <c r="I143" s="250"/>
      <c r="J143" s="251">
        <f>ROUND(I143*H143,2)</f>
        <v>0</v>
      </c>
      <c r="K143" s="247" t="s">
        <v>1</v>
      </c>
      <c r="L143" s="44"/>
      <c r="M143" s="252" t="s">
        <v>1</v>
      </c>
      <c r="N143" s="253" t="s">
        <v>42</v>
      </c>
      <c r="O143" s="94"/>
      <c r="P143" s="254">
        <f>O143*H143</f>
        <v>0</v>
      </c>
      <c r="Q143" s="254">
        <v>0</v>
      </c>
      <c r="R143" s="254">
        <f>Q143*H143</f>
        <v>0</v>
      </c>
      <c r="S143" s="254">
        <v>0</v>
      </c>
      <c r="T143" s="255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56" t="s">
        <v>177</v>
      </c>
      <c r="AT143" s="256" t="s">
        <v>172</v>
      </c>
      <c r="AU143" s="256" t="s">
        <v>85</v>
      </c>
      <c r="AY143" s="18" t="s">
        <v>169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8" t="s">
        <v>85</v>
      </c>
      <c r="BK143" s="146">
        <f>ROUND(I143*H143,2)</f>
        <v>0</v>
      </c>
      <c r="BL143" s="18" t="s">
        <v>177</v>
      </c>
      <c r="BM143" s="256" t="s">
        <v>200</v>
      </c>
    </row>
    <row r="144" spans="1:63" s="12" customFormat="1" ht="25.9" customHeight="1">
      <c r="A144" s="12"/>
      <c r="B144" s="229"/>
      <c r="C144" s="230"/>
      <c r="D144" s="231" t="s">
        <v>76</v>
      </c>
      <c r="E144" s="232" t="s">
        <v>746</v>
      </c>
      <c r="F144" s="232" t="s">
        <v>747</v>
      </c>
      <c r="G144" s="230"/>
      <c r="H144" s="230"/>
      <c r="I144" s="233"/>
      <c r="J144" s="234">
        <f>BK144</f>
        <v>0</v>
      </c>
      <c r="K144" s="230"/>
      <c r="L144" s="235"/>
      <c r="M144" s="236"/>
      <c r="N144" s="237"/>
      <c r="O144" s="237"/>
      <c r="P144" s="238">
        <f>SUM(P145:P147)</f>
        <v>0</v>
      </c>
      <c r="Q144" s="237"/>
      <c r="R144" s="238">
        <f>SUM(R145:R147)</f>
        <v>0</v>
      </c>
      <c r="S144" s="237"/>
      <c r="T144" s="239">
        <f>SUM(T145:T147)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0" t="s">
        <v>85</v>
      </c>
      <c r="AT144" s="241" t="s">
        <v>76</v>
      </c>
      <c r="AU144" s="241" t="s">
        <v>77</v>
      </c>
      <c r="AY144" s="240" t="s">
        <v>169</v>
      </c>
      <c r="BK144" s="242">
        <f>SUM(BK145:BK147)</f>
        <v>0</v>
      </c>
    </row>
    <row r="145" spans="1:65" s="2" customFormat="1" ht="24.15" customHeight="1">
      <c r="A145" s="41"/>
      <c r="B145" s="42"/>
      <c r="C145" s="245" t="s">
        <v>180</v>
      </c>
      <c r="D145" s="245" t="s">
        <v>172</v>
      </c>
      <c r="E145" s="246" t="s">
        <v>748</v>
      </c>
      <c r="F145" s="247" t="s">
        <v>749</v>
      </c>
      <c r="G145" s="248" t="s">
        <v>195</v>
      </c>
      <c r="H145" s="249">
        <v>4.5</v>
      </c>
      <c r="I145" s="250"/>
      <c r="J145" s="251">
        <f>ROUND(I145*H145,2)</f>
        <v>0</v>
      </c>
      <c r="K145" s="247" t="s">
        <v>1</v>
      </c>
      <c r="L145" s="44"/>
      <c r="M145" s="252" t="s">
        <v>1</v>
      </c>
      <c r="N145" s="253" t="s">
        <v>42</v>
      </c>
      <c r="O145" s="94"/>
      <c r="P145" s="254">
        <f>O145*H145</f>
        <v>0</v>
      </c>
      <c r="Q145" s="254">
        <v>0</v>
      </c>
      <c r="R145" s="254">
        <f>Q145*H145</f>
        <v>0</v>
      </c>
      <c r="S145" s="254">
        <v>0</v>
      </c>
      <c r="T145" s="255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56" t="s">
        <v>177</v>
      </c>
      <c r="AT145" s="256" t="s">
        <v>172</v>
      </c>
      <c r="AU145" s="256" t="s">
        <v>85</v>
      </c>
      <c r="AY145" s="18" t="s">
        <v>169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8" t="s">
        <v>85</v>
      </c>
      <c r="BK145" s="146">
        <f>ROUND(I145*H145,2)</f>
        <v>0</v>
      </c>
      <c r="BL145" s="18" t="s">
        <v>177</v>
      </c>
      <c r="BM145" s="256" t="s">
        <v>205</v>
      </c>
    </row>
    <row r="146" spans="1:65" s="2" customFormat="1" ht="24.15" customHeight="1">
      <c r="A146" s="41"/>
      <c r="B146" s="42"/>
      <c r="C146" s="245" t="s">
        <v>190</v>
      </c>
      <c r="D146" s="245" t="s">
        <v>172</v>
      </c>
      <c r="E146" s="246" t="s">
        <v>750</v>
      </c>
      <c r="F146" s="247" t="s">
        <v>751</v>
      </c>
      <c r="G146" s="248" t="s">
        <v>413</v>
      </c>
      <c r="H146" s="249">
        <v>2</v>
      </c>
      <c r="I146" s="250"/>
      <c r="J146" s="251">
        <f>ROUND(I146*H146,2)</f>
        <v>0</v>
      </c>
      <c r="K146" s="247" t="s">
        <v>1</v>
      </c>
      <c r="L146" s="44"/>
      <c r="M146" s="252" t="s">
        <v>1</v>
      </c>
      <c r="N146" s="253" t="s">
        <v>42</v>
      </c>
      <c r="O146" s="94"/>
      <c r="P146" s="254">
        <f>O146*H146</f>
        <v>0</v>
      </c>
      <c r="Q146" s="254">
        <v>0</v>
      </c>
      <c r="R146" s="254">
        <f>Q146*H146</f>
        <v>0</v>
      </c>
      <c r="S146" s="254">
        <v>0</v>
      </c>
      <c r="T146" s="255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56" t="s">
        <v>177</v>
      </c>
      <c r="AT146" s="256" t="s">
        <v>172</v>
      </c>
      <c r="AU146" s="256" t="s">
        <v>85</v>
      </c>
      <c r="AY146" s="18" t="s">
        <v>169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8" t="s">
        <v>85</v>
      </c>
      <c r="BK146" s="146">
        <f>ROUND(I146*H146,2)</f>
        <v>0</v>
      </c>
      <c r="BL146" s="18" t="s">
        <v>177</v>
      </c>
      <c r="BM146" s="256" t="s">
        <v>209</v>
      </c>
    </row>
    <row r="147" spans="1:65" s="2" customFormat="1" ht="16.5" customHeight="1">
      <c r="A147" s="41"/>
      <c r="B147" s="42"/>
      <c r="C147" s="245" t="s">
        <v>294</v>
      </c>
      <c r="D147" s="245" t="s">
        <v>172</v>
      </c>
      <c r="E147" s="246" t="s">
        <v>752</v>
      </c>
      <c r="F147" s="247" t="s">
        <v>753</v>
      </c>
      <c r="G147" s="248" t="s">
        <v>398</v>
      </c>
      <c r="H147" s="249">
        <v>8</v>
      </c>
      <c r="I147" s="250"/>
      <c r="J147" s="251">
        <f>ROUND(I147*H147,2)</f>
        <v>0</v>
      </c>
      <c r="K147" s="247" t="s">
        <v>1</v>
      </c>
      <c r="L147" s="44"/>
      <c r="M147" s="252" t="s">
        <v>1</v>
      </c>
      <c r="N147" s="253" t="s">
        <v>42</v>
      </c>
      <c r="O147" s="94"/>
      <c r="P147" s="254">
        <f>O147*H147</f>
        <v>0</v>
      </c>
      <c r="Q147" s="254">
        <v>0</v>
      </c>
      <c r="R147" s="254">
        <f>Q147*H147</f>
        <v>0</v>
      </c>
      <c r="S147" s="254">
        <v>0</v>
      </c>
      <c r="T147" s="255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56" t="s">
        <v>177</v>
      </c>
      <c r="AT147" s="256" t="s">
        <v>172</v>
      </c>
      <c r="AU147" s="256" t="s">
        <v>85</v>
      </c>
      <c r="AY147" s="18" t="s">
        <v>169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8" t="s">
        <v>85</v>
      </c>
      <c r="BK147" s="146">
        <f>ROUND(I147*H147,2)</f>
        <v>0</v>
      </c>
      <c r="BL147" s="18" t="s">
        <v>177</v>
      </c>
      <c r="BM147" s="256" t="s">
        <v>212</v>
      </c>
    </row>
    <row r="148" spans="1:63" s="12" customFormat="1" ht="25.9" customHeight="1">
      <c r="A148" s="12"/>
      <c r="B148" s="229"/>
      <c r="C148" s="230"/>
      <c r="D148" s="231" t="s">
        <v>76</v>
      </c>
      <c r="E148" s="232" t="s">
        <v>754</v>
      </c>
      <c r="F148" s="232" t="s">
        <v>755</v>
      </c>
      <c r="G148" s="230"/>
      <c r="H148" s="230"/>
      <c r="I148" s="233"/>
      <c r="J148" s="234">
        <f>BK148</f>
        <v>0</v>
      </c>
      <c r="K148" s="230"/>
      <c r="L148" s="235"/>
      <c r="M148" s="236"/>
      <c r="N148" s="237"/>
      <c r="O148" s="237"/>
      <c r="P148" s="238">
        <f>SUM(P149:P156)</f>
        <v>0</v>
      </c>
      <c r="Q148" s="237"/>
      <c r="R148" s="238">
        <f>SUM(R149:R156)</f>
        <v>0</v>
      </c>
      <c r="S148" s="237"/>
      <c r="T148" s="239">
        <f>SUM(T149:T156)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0" t="s">
        <v>85</v>
      </c>
      <c r="AT148" s="241" t="s">
        <v>76</v>
      </c>
      <c r="AU148" s="241" t="s">
        <v>77</v>
      </c>
      <c r="AY148" s="240" t="s">
        <v>169</v>
      </c>
      <c r="BK148" s="242">
        <f>SUM(BK149:BK156)</f>
        <v>0</v>
      </c>
    </row>
    <row r="149" spans="1:65" s="2" customFormat="1" ht="16.5" customHeight="1">
      <c r="A149" s="41"/>
      <c r="B149" s="42"/>
      <c r="C149" s="245" t="s">
        <v>196</v>
      </c>
      <c r="D149" s="245" t="s">
        <v>172</v>
      </c>
      <c r="E149" s="246" t="s">
        <v>756</v>
      </c>
      <c r="F149" s="247" t="s">
        <v>757</v>
      </c>
      <c r="G149" s="248" t="s">
        <v>195</v>
      </c>
      <c r="H149" s="249">
        <v>15</v>
      </c>
      <c r="I149" s="250"/>
      <c r="J149" s="251">
        <f>ROUND(I149*H149,2)</f>
        <v>0</v>
      </c>
      <c r="K149" s="247" t="s">
        <v>1</v>
      </c>
      <c r="L149" s="44"/>
      <c r="M149" s="252" t="s">
        <v>1</v>
      </c>
      <c r="N149" s="253" t="s">
        <v>42</v>
      </c>
      <c r="O149" s="94"/>
      <c r="P149" s="254">
        <f>O149*H149</f>
        <v>0</v>
      </c>
      <c r="Q149" s="254">
        <v>0</v>
      </c>
      <c r="R149" s="254">
        <f>Q149*H149</f>
        <v>0</v>
      </c>
      <c r="S149" s="254">
        <v>0</v>
      </c>
      <c r="T149" s="255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56" t="s">
        <v>177</v>
      </c>
      <c r="AT149" s="256" t="s">
        <v>172</v>
      </c>
      <c r="AU149" s="256" t="s">
        <v>85</v>
      </c>
      <c r="AY149" s="18" t="s">
        <v>169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8" t="s">
        <v>85</v>
      </c>
      <c r="BK149" s="146">
        <f>ROUND(I149*H149,2)</f>
        <v>0</v>
      </c>
      <c r="BL149" s="18" t="s">
        <v>177</v>
      </c>
      <c r="BM149" s="256" t="s">
        <v>216</v>
      </c>
    </row>
    <row r="150" spans="1:65" s="2" customFormat="1" ht="16.5" customHeight="1">
      <c r="A150" s="41"/>
      <c r="B150" s="42"/>
      <c r="C150" s="245" t="s">
        <v>206</v>
      </c>
      <c r="D150" s="245" t="s">
        <v>172</v>
      </c>
      <c r="E150" s="246" t="s">
        <v>758</v>
      </c>
      <c r="F150" s="247" t="s">
        <v>759</v>
      </c>
      <c r="G150" s="248" t="s">
        <v>195</v>
      </c>
      <c r="H150" s="249">
        <v>15</v>
      </c>
      <c r="I150" s="250"/>
      <c r="J150" s="251">
        <f>ROUND(I150*H150,2)</f>
        <v>0</v>
      </c>
      <c r="K150" s="247" t="s">
        <v>1</v>
      </c>
      <c r="L150" s="44"/>
      <c r="M150" s="252" t="s">
        <v>1</v>
      </c>
      <c r="N150" s="253" t="s">
        <v>42</v>
      </c>
      <c r="O150" s="94"/>
      <c r="P150" s="254">
        <f>O150*H150</f>
        <v>0</v>
      </c>
      <c r="Q150" s="254">
        <v>0</v>
      </c>
      <c r="R150" s="254">
        <f>Q150*H150</f>
        <v>0</v>
      </c>
      <c r="S150" s="254">
        <v>0</v>
      </c>
      <c r="T150" s="255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56" t="s">
        <v>177</v>
      </c>
      <c r="AT150" s="256" t="s">
        <v>172</v>
      </c>
      <c r="AU150" s="256" t="s">
        <v>85</v>
      </c>
      <c r="AY150" s="18" t="s">
        <v>169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8" t="s">
        <v>85</v>
      </c>
      <c r="BK150" s="146">
        <f>ROUND(I150*H150,2)</f>
        <v>0</v>
      </c>
      <c r="BL150" s="18" t="s">
        <v>177</v>
      </c>
      <c r="BM150" s="256" t="s">
        <v>219</v>
      </c>
    </row>
    <row r="151" spans="1:65" s="2" customFormat="1" ht="21.75" customHeight="1">
      <c r="A151" s="41"/>
      <c r="B151" s="42"/>
      <c r="C151" s="245" t="s">
        <v>200</v>
      </c>
      <c r="D151" s="245" t="s">
        <v>172</v>
      </c>
      <c r="E151" s="246" t="s">
        <v>760</v>
      </c>
      <c r="F151" s="247" t="s">
        <v>761</v>
      </c>
      <c r="G151" s="248" t="s">
        <v>195</v>
      </c>
      <c r="H151" s="249">
        <v>15</v>
      </c>
      <c r="I151" s="250"/>
      <c r="J151" s="251">
        <f>ROUND(I151*H151,2)</f>
        <v>0</v>
      </c>
      <c r="K151" s="247" t="s">
        <v>1</v>
      </c>
      <c r="L151" s="44"/>
      <c r="M151" s="252" t="s">
        <v>1</v>
      </c>
      <c r="N151" s="253" t="s">
        <v>42</v>
      </c>
      <c r="O151" s="94"/>
      <c r="P151" s="254">
        <f>O151*H151</f>
        <v>0</v>
      </c>
      <c r="Q151" s="254">
        <v>0</v>
      </c>
      <c r="R151" s="254">
        <f>Q151*H151</f>
        <v>0</v>
      </c>
      <c r="S151" s="254">
        <v>0</v>
      </c>
      <c r="T151" s="255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56" t="s">
        <v>177</v>
      </c>
      <c r="AT151" s="256" t="s">
        <v>172</v>
      </c>
      <c r="AU151" s="256" t="s">
        <v>85</v>
      </c>
      <c r="AY151" s="18" t="s">
        <v>169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8" t="s">
        <v>85</v>
      </c>
      <c r="BK151" s="146">
        <f>ROUND(I151*H151,2)</f>
        <v>0</v>
      </c>
      <c r="BL151" s="18" t="s">
        <v>177</v>
      </c>
      <c r="BM151" s="256" t="s">
        <v>222</v>
      </c>
    </row>
    <row r="152" spans="1:65" s="2" customFormat="1" ht="16.5" customHeight="1">
      <c r="A152" s="41"/>
      <c r="B152" s="42"/>
      <c r="C152" s="245" t="s">
        <v>213</v>
      </c>
      <c r="D152" s="245" t="s">
        <v>172</v>
      </c>
      <c r="E152" s="246" t="s">
        <v>762</v>
      </c>
      <c r="F152" s="247" t="s">
        <v>763</v>
      </c>
      <c r="G152" s="248" t="s">
        <v>413</v>
      </c>
      <c r="H152" s="249">
        <v>4</v>
      </c>
      <c r="I152" s="250"/>
      <c r="J152" s="251">
        <f>ROUND(I152*H152,2)</f>
        <v>0</v>
      </c>
      <c r="K152" s="247" t="s">
        <v>1</v>
      </c>
      <c r="L152" s="44"/>
      <c r="M152" s="252" t="s">
        <v>1</v>
      </c>
      <c r="N152" s="253" t="s">
        <v>42</v>
      </c>
      <c r="O152" s="94"/>
      <c r="P152" s="254">
        <f>O152*H152</f>
        <v>0</v>
      </c>
      <c r="Q152" s="254">
        <v>0</v>
      </c>
      <c r="R152" s="254">
        <f>Q152*H152</f>
        <v>0</v>
      </c>
      <c r="S152" s="254">
        <v>0</v>
      </c>
      <c r="T152" s="25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56" t="s">
        <v>177</v>
      </c>
      <c r="AT152" s="256" t="s">
        <v>172</v>
      </c>
      <c r="AU152" s="256" t="s">
        <v>85</v>
      </c>
      <c r="AY152" s="18" t="s">
        <v>169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18" t="s">
        <v>85</v>
      </c>
      <c r="BK152" s="146">
        <f>ROUND(I152*H152,2)</f>
        <v>0</v>
      </c>
      <c r="BL152" s="18" t="s">
        <v>177</v>
      </c>
      <c r="BM152" s="256" t="s">
        <v>226</v>
      </c>
    </row>
    <row r="153" spans="1:65" s="2" customFormat="1" ht="24.15" customHeight="1">
      <c r="A153" s="41"/>
      <c r="B153" s="42"/>
      <c r="C153" s="245" t="s">
        <v>205</v>
      </c>
      <c r="D153" s="245" t="s">
        <v>172</v>
      </c>
      <c r="E153" s="246" t="s">
        <v>764</v>
      </c>
      <c r="F153" s="247" t="s">
        <v>765</v>
      </c>
      <c r="G153" s="248" t="s">
        <v>398</v>
      </c>
      <c r="H153" s="249">
        <v>12</v>
      </c>
      <c r="I153" s="250"/>
      <c r="J153" s="251">
        <f>ROUND(I153*H153,2)</f>
        <v>0</v>
      </c>
      <c r="K153" s="247" t="s">
        <v>1</v>
      </c>
      <c r="L153" s="44"/>
      <c r="M153" s="252" t="s">
        <v>1</v>
      </c>
      <c r="N153" s="253" t="s">
        <v>42</v>
      </c>
      <c r="O153" s="94"/>
      <c r="P153" s="254">
        <f>O153*H153</f>
        <v>0</v>
      </c>
      <c r="Q153" s="254">
        <v>0</v>
      </c>
      <c r="R153" s="254">
        <f>Q153*H153</f>
        <v>0</v>
      </c>
      <c r="S153" s="254">
        <v>0</v>
      </c>
      <c r="T153" s="255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56" t="s">
        <v>177</v>
      </c>
      <c r="AT153" s="256" t="s">
        <v>172</v>
      </c>
      <c r="AU153" s="256" t="s">
        <v>85</v>
      </c>
      <c r="AY153" s="18" t="s">
        <v>169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8" t="s">
        <v>85</v>
      </c>
      <c r="BK153" s="146">
        <f>ROUND(I153*H153,2)</f>
        <v>0</v>
      </c>
      <c r="BL153" s="18" t="s">
        <v>177</v>
      </c>
      <c r="BM153" s="256" t="s">
        <v>241</v>
      </c>
    </row>
    <row r="154" spans="1:65" s="2" customFormat="1" ht="16.5" customHeight="1">
      <c r="A154" s="41"/>
      <c r="B154" s="42"/>
      <c r="C154" s="245" t="s">
        <v>8</v>
      </c>
      <c r="D154" s="245" t="s">
        <v>172</v>
      </c>
      <c r="E154" s="246" t="s">
        <v>766</v>
      </c>
      <c r="F154" s="247" t="s">
        <v>435</v>
      </c>
      <c r="G154" s="248" t="s">
        <v>413</v>
      </c>
      <c r="H154" s="249">
        <v>1</v>
      </c>
      <c r="I154" s="250"/>
      <c r="J154" s="251">
        <f>ROUND(I154*H154,2)</f>
        <v>0</v>
      </c>
      <c r="K154" s="247" t="s">
        <v>1</v>
      </c>
      <c r="L154" s="44"/>
      <c r="M154" s="252" t="s">
        <v>1</v>
      </c>
      <c r="N154" s="253" t="s">
        <v>42</v>
      </c>
      <c r="O154" s="94"/>
      <c r="P154" s="254">
        <f>O154*H154</f>
        <v>0</v>
      </c>
      <c r="Q154" s="254">
        <v>0</v>
      </c>
      <c r="R154" s="254">
        <f>Q154*H154</f>
        <v>0</v>
      </c>
      <c r="S154" s="254">
        <v>0</v>
      </c>
      <c r="T154" s="255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56" t="s">
        <v>177</v>
      </c>
      <c r="AT154" s="256" t="s">
        <v>172</v>
      </c>
      <c r="AU154" s="256" t="s">
        <v>85</v>
      </c>
      <c r="AY154" s="18" t="s">
        <v>169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8" t="s">
        <v>85</v>
      </c>
      <c r="BK154" s="146">
        <f>ROUND(I154*H154,2)</f>
        <v>0</v>
      </c>
      <c r="BL154" s="18" t="s">
        <v>177</v>
      </c>
      <c r="BM154" s="256" t="s">
        <v>245</v>
      </c>
    </row>
    <row r="155" spans="1:65" s="2" customFormat="1" ht="24.15" customHeight="1">
      <c r="A155" s="41"/>
      <c r="B155" s="42"/>
      <c r="C155" s="245" t="s">
        <v>209</v>
      </c>
      <c r="D155" s="245" t="s">
        <v>172</v>
      </c>
      <c r="E155" s="246" t="s">
        <v>767</v>
      </c>
      <c r="F155" s="247" t="s">
        <v>768</v>
      </c>
      <c r="G155" s="248" t="s">
        <v>413</v>
      </c>
      <c r="H155" s="249">
        <v>1</v>
      </c>
      <c r="I155" s="250"/>
      <c r="J155" s="251">
        <f>ROUND(I155*H155,2)</f>
        <v>0</v>
      </c>
      <c r="K155" s="247" t="s">
        <v>1</v>
      </c>
      <c r="L155" s="44"/>
      <c r="M155" s="252" t="s">
        <v>1</v>
      </c>
      <c r="N155" s="253" t="s">
        <v>42</v>
      </c>
      <c r="O155" s="94"/>
      <c r="P155" s="254">
        <f>O155*H155</f>
        <v>0</v>
      </c>
      <c r="Q155" s="254">
        <v>0</v>
      </c>
      <c r="R155" s="254">
        <f>Q155*H155</f>
        <v>0</v>
      </c>
      <c r="S155" s="254">
        <v>0</v>
      </c>
      <c r="T155" s="255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56" t="s">
        <v>177</v>
      </c>
      <c r="AT155" s="256" t="s">
        <v>172</v>
      </c>
      <c r="AU155" s="256" t="s">
        <v>85</v>
      </c>
      <c r="AY155" s="18" t="s">
        <v>169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8" t="s">
        <v>85</v>
      </c>
      <c r="BK155" s="146">
        <f>ROUND(I155*H155,2)</f>
        <v>0</v>
      </c>
      <c r="BL155" s="18" t="s">
        <v>177</v>
      </c>
      <c r="BM155" s="256" t="s">
        <v>248</v>
      </c>
    </row>
    <row r="156" spans="1:65" s="2" customFormat="1" ht="16.5" customHeight="1">
      <c r="A156" s="41"/>
      <c r="B156" s="42"/>
      <c r="C156" s="245" t="s">
        <v>223</v>
      </c>
      <c r="D156" s="245" t="s">
        <v>172</v>
      </c>
      <c r="E156" s="246" t="s">
        <v>769</v>
      </c>
      <c r="F156" s="247" t="s">
        <v>770</v>
      </c>
      <c r="G156" s="248" t="s">
        <v>413</v>
      </c>
      <c r="H156" s="249">
        <v>1</v>
      </c>
      <c r="I156" s="250"/>
      <c r="J156" s="251">
        <f>ROUND(I156*H156,2)</f>
        <v>0</v>
      </c>
      <c r="K156" s="247" t="s">
        <v>1</v>
      </c>
      <c r="L156" s="44"/>
      <c r="M156" s="311" t="s">
        <v>1</v>
      </c>
      <c r="N156" s="312" t="s">
        <v>42</v>
      </c>
      <c r="O156" s="313"/>
      <c r="P156" s="314">
        <f>O156*H156</f>
        <v>0</v>
      </c>
      <c r="Q156" s="314">
        <v>0</v>
      </c>
      <c r="R156" s="314">
        <f>Q156*H156</f>
        <v>0</v>
      </c>
      <c r="S156" s="314">
        <v>0</v>
      </c>
      <c r="T156" s="315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56" t="s">
        <v>177</v>
      </c>
      <c r="AT156" s="256" t="s">
        <v>172</v>
      </c>
      <c r="AU156" s="256" t="s">
        <v>85</v>
      </c>
      <c r="AY156" s="18" t="s">
        <v>169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8" t="s">
        <v>85</v>
      </c>
      <c r="BK156" s="146">
        <f>ROUND(I156*H156,2)</f>
        <v>0</v>
      </c>
      <c r="BL156" s="18" t="s">
        <v>177</v>
      </c>
      <c r="BM156" s="256" t="s">
        <v>257</v>
      </c>
    </row>
    <row r="157" spans="1:31" s="2" customFormat="1" ht="6.95" customHeight="1">
      <c r="A157" s="41"/>
      <c r="B157" s="69"/>
      <c r="C157" s="70"/>
      <c r="D157" s="70"/>
      <c r="E157" s="70"/>
      <c r="F157" s="70"/>
      <c r="G157" s="70"/>
      <c r="H157" s="70"/>
      <c r="I157" s="70"/>
      <c r="J157" s="70"/>
      <c r="K157" s="70"/>
      <c r="L157" s="44"/>
      <c r="M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</row>
  </sheetData>
  <sheetProtection password="CC35" sheet="1" objects="1" scenarios="1" formatColumns="0" formatRows="0" autoFilter="0"/>
  <autoFilter ref="C130:K156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87</v>
      </c>
    </row>
    <row r="4" spans="2:46" s="1" customFormat="1" ht="24.95" customHeight="1">
      <c r="B4" s="21"/>
      <c r="D4" s="156" t="s">
        <v>121</v>
      </c>
      <c r="L4" s="21"/>
      <c r="M4" s="157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8" t="s">
        <v>16</v>
      </c>
      <c r="L6" s="21"/>
    </row>
    <row r="7" spans="2:12" s="1" customFormat="1" ht="16.5" customHeight="1">
      <c r="B7" s="21"/>
      <c r="E7" s="159" t="str">
        <f>'Rekapitulace stavby'!K6</f>
        <v xml:space="preserve">ZS 5.kvetna - šatny  SO 01 Etapa 2023</v>
      </c>
      <c r="F7" s="158"/>
      <c r="G7" s="158"/>
      <c r="H7" s="158"/>
      <c r="L7" s="21"/>
    </row>
    <row r="8" spans="1:31" s="2" customFormat="1" ht="12" customHeight="1">
      <c r="A8" s="41"/>
      <c r="B8" s="44"/>
      <c r="C8" s="41"/>
      <c r="D8" s="158" t="s">
        <v>122</v>
      </c>
      <c r="E8" s="41"/>
      <c r="F8" s="41"/>
      <c r="G8" s="41"/>
      <c r="H8" s="41"/>
      <c r="I8" s="41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4"/>
      <c r="C9" s="41"/>
      <c r="D9" s="41"/>
      <c r="E9" s="160" t="s">
        <v>771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4"/>
      <c r="C11" s="41"/>
      <c r="D11" s="158" t="s">
        <v>18</v>
      </c>
      <c r="E11" s="41"/>
      <c r="F11" s="161" t="s">
        <v>1</v>
      </c>
      <c r="G11" s="41"/>
      <c r="H11" s="41"/>
      <c r="I11" s="158" t="s">
        <v>19</v>
      </c>
      <c r="J11" s="161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58" t="s">
        <v>20</v>
      </c>
      <c r="E12" s="41"/>
      <c r="F12" s="161" t="s">
        <v>21</v>
      </c>
      <c r="G12" s="41"/>
      <c r="H12" s="41"/>
      <c r="I12" s="158" t="s">
        <v>22</v>
      </c>
      <c r="J12" s="162" t="str">
        <f>'Rekapitulace stavby'!AN8</f>
        <v>17.3.2023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58" t="s">
        <v>24</v>
      </c>
      <c r="E14" s="41"/>
      <c r="F14" s="41"/>
      <c r="G14" s="41"/>
      <c r="H14" s="41"/>
      <c r="I14" s="158" t="s">
        <v>25</v>
      </c>
      <c r="J14" s="161" t="str">
        <f>IF('Rekapitulace stavby'!AN10="","",'Rekapitulace stavby'!AN10)</f>
        <v>00262978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4"/>
      <c r="C15" s="41"/>
      <c r="D15" s="41"/>
      <c r="E15" s="161" t="str">
        <f>IF('Rekapitulace stavby'!E11="","",'Rekapitulace stavby'!E11)</f>
        <v>STATUTÁRNÍ MĚSTO LIBEREC</v>
      </c>
      <c r="F15" s="41"/>
      <c r="G15" s="41"/>
      <c r="H15" s="41"/>
      <c r="I15" s="158" t="s">
        <v>28</v>
      </c>
      <c r="J15" s="161" t="str">
        <f>IF('Rekapitulace stavby'!AN11="","",'Rekapitulace stavby'!AN11)</f>
        <v/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4"/>
      <c r="C17" s="41"/>
      <c r="D17" s="158" t="s">
        <v>29</v>
      </c>
      <c r="E17" s="41"/>
      <c r="F17" s="41"/>
      <c r="G17" s="41"/>
      <c r="H17" s="41"/>
      <c r="I17" s="158" t="s">
        <v>25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61"/>
      <c r="G18" s="161"/>
      <c r="H18" s="161"/>
      <c r="I18" s="158" t="s">
        <v>28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41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58" t="s">
        <v>31</v>
      </c>
      <c r="E20" s="41"/>
      <c r="F20" s="41"/>
      <c r="G20" s="41"/>
      <c r="H20" s="41"/>
      <c r="I20" s="158" t="s">
        <v>25</v>
      </c>
      <c r="J20" s="161" t="str">
        <f>IF('Rekapitulace stavby'!AN16="","",'Rekapitulace stavby'!AN16)</f>
        <v/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61" t="str">
        <f>IF('Rekapitulace stavby'!E17="","",'Rekapitulace stavby'!E17)</f>
        <v xml:space="preserve"> </v>
      </c>
      <c r="F21" s="41"/>
      <c r="G21" s="41"/>
      <c r="H21" s="41"/>
      <c r="I21" s="158" t="s">
        <v>28</v>
      </c>
      <c r="J21" s="161" t="str">
        <f>IF('Rekapitulace stavby'!AN17="","",'Rekapitulace stavby'!AN17)</f>
        <v/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58" t="s">
        <v>33</v>
      </c>
      <c r="E23" s="41"/>
      <c r="F23" s="41"/>
      <c r="G23" s="41"/>
      <c r="H23" s="41"/>
      <c r="I23" s="158" t="s">
        <v>25</v>
      </c>
      <c r="J23" s="161" t="str">
        <f>IF('Rekapitulace stavby'!AN19="","",'Rekapitulace stavby'!AN19)</f>
        <v/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61" t="str">
        <f>IF('Rekapitulace stavby'!E20="","",'Rekapitulace stavby'!E20)</f>
        <v xml:space="preserve"> </v>
      </c>
      <c r="F24" s="41"/>
      <c r="G24" s="41"/>
      <c r="H24" s="41"/>
      <c r="I24" s="158" t="s">
        <v>28</v>
      </c>
      <c r="J24" s="161" t="str">
        <f>IF('Rekapitulace stavby'!AN20="","",'Rekapitulace stavby'!AN20)</f>
        <v/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58" t="s">
        <v>34</v>
      </c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63"/>
      <c r="B27" s="164"/>
      <c r="C27" s="163"/>
      <c r="D27" s="163"/>
      <c r="E27" s="165" t="s">
        <v>1</v>
      </c>
      <c r="F27" s="165"/>
      <c r="G27" s="165"/>
      <c r="H27" s="165"/>
      <c r="I27" s="163"/>
      <c r="J27" s="163"/>
      <c r="K27" s="163"/>
      <c r="L27" s="166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67"/>
      <c r="E29" s="167"/>
      <c r="F29" s="167"/>
      <c r="G29" s="167"/>
      <c r="H29" s="167"/>
      <c r="I29" s="167"/>
      <c r="J29" s="167"/>
      <c r="K29" s="167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61" t="s">
        <v>124</v>
      </c>
      <c r="E30" s="41"/>
      <c r="F30" s="41"/>
      <c r="G30" s="41"/>
      <c r="H30" s="41"/>
      <c r="I30" s="41"/>
      <c r="J30" s="168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69" t="s">
        <v>115</v>
      </c>
      <c r="E31" s="41"/>
      <c r="F31" s="41"/>
      <c r="G31" s="41"/>
      <c r="H31" s="41"/>
      <c r="I31" s="41"/>
      <c r="J31" s="168">
        <f>J106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70" t="s">
        <v>37</v>
      </c>
      <c r="E32" s="41"/>
      <c r="F32" s="41"/>
      <c r="G32" s="41"/>
      <c r="H32" s="41"/>
      <c r="I32" s="41"/>
      <c r="J32" s="171">
        <f>ROUND(J30+J31,2)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67"/>
      <c r="E33" s="167"/>
      <c r="F33" s="167"/>
      <c r="G33" s="167"/>
      <c r="H33" s="167"/>
      <c r="I33" s="167"/>
      <c r="J33" s="167"/>
      <c r="K33" s="167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72" t="s">
        <v>39</v>
      </c>
      <c r="G34" s="41"/>
      <c r="H34" s="41"/>
      <c r="I34" s="172" t="s">
        <v>38</v>
      </c>
      <c r="J34" s="172" t="s">
        <v>40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3" t="s">
        <v>41</v>
      </c>
      <c r="E35" s="158" t="s">
        <v>42</v>
      </c>
      <c r="F35" s="174">
        <f>ROUND((SUM(BE106:BE113)+SUM(BE133:BE171)),2)</f>
        <v>0</v>
      </c>
      <c r="G35" s="41"/>
      <c r="H35" s="41"/>
      <c r="I35" s="175">
        <v>0.21</v>
      </c>
      <c r="J35" s="174">
        <f>ROUND(((SUM(BE106:BE113)+SUM(BE133:BE171))*I35),2)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58" t="s">
        <v>43</v>
      </c>
      <c r="F36" s="174">
        <f>ROUND((SUM(BF106:BF113)+SUM(BF133:BF171)),2)</f>
        <v>0</v>
      </c>
      <c r="G36" s="41"/>
      <c r="H36" s="41"/>
      <c r="I36" s="175">
        <v>0.15</v>
      </c>
      <c r="J36" s="174">
        <f>ROUND(((SUM(BF106:BF113)+SUM(BF133:BF171))*I36),2)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58" t="s">
        <v>44</v>
      </c>
      <c r="F37" s="174">
        <f>ROUND((SUM(BG106:BG113)+SUM(BG133:BG171)),2)</f>
        <v>0</v>
      </c>
      <c r="G37" s="41"/>
      <c r="H37" s="41"/>
      <c r="I37" s="175">
        <v>0.21</v>
      </c>
      <c r="J37" s="174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58" t="s">
        <v>45</v>
      </c>
      <c r="F38" s="174">
        <f>ROUND((SUM(BH106:BH113)+SUM(BH133:BH171)),2)</f>
        <v>0</v>
      </c>
      <c r="G38" s="41"/>
      <c r="H38" s="41"/>
      <c r="I38" s="175">
        <v>0.15</v>
      </c>
      <c r="J38" s="174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58" t="s">
        <v>46</v>
      </c>
      <c r="F39" s="174">
        <f>ROUND((SUM(BI106:BI113)+SUM(BI133:BI171)),2)</f>
        <v>0</v>
      </c>
      <c r="G39" s="41"/>
      <c r="H39" s="41"/>
      <c r="I39" s="175">
        <v>0</v>
      </c>
      <c r="J39" s="174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41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76"/>
      <c r="D41" s="177" t="s">
        <v>47</v>
      </c>
      <c r="E41" s="178"/>
      <c r="F41" s="178"/>
      <c r="G41" s="179" t="s">
        <v>48</v>
      </c>
      <c r="H41" s="180" t="s">
        <v>49</v>
      </c>
      <c r="I41" s="178"/>
      <c r="J41" s="181">
        <f>SUM(J32:J39)</f>
        <v>0</v>
      </c>
      <c r="K41" s="182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83" t="s">
        <v>50</v>
      </c>
      <c r="E50" s="184"/>
      <c r="F50" s="184"/>
      <c r="G50" s="183" t="s">
        <v>51</v>
      </c>
      <c r="H50" s="184"/>
      <c r="I50" s="184"/>
      <c r="J50" s="184"/>
      <c r="K50" s="184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85" t="s">
        <v>52</v>
      </c>
      <c r="E61" s="186"/>
      <c r="F61" s="187" t="s">
        <v>53</v>
      </c>
      <c r="G61" s="185" t="s">
        <v>52</v>
      </c>
      <c r="H61" s="186"/>
      <c r="I61" s="186"/>
      <c r="J61" s="188" t="s">
        <v>53</v>
      </c>
      <c r="K61" s="186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83" t="s">
        <v>54</v>
      </c>
      <c r="E65" s="189"/>
      <c r="F65" s="189"/>
      <c r="G65" s="183" t="s">
        <v>55</v>
      </c>
      <c r="H65" s="189"/>
      <c r="I65" s="189"/>
      <c r="J65" s="189"/>
      <c r="K65" s="189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85" t="s">
        <v>52</v>
      </c>
      <c r="E76" s="186"/>
      <c r="F76" s="187" t="s">
        <v>53</v>
      </c>
      <c r="G76" s="185" t="s">
        <v>52</v>
      </c>
      <c r="H76" s="186"/>
      <c r="I76" s="186"/>
      <c r="J76" s="188" t="s">
        <v>53</v>
      </c>
      <c r="K76" s="186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125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194" t="str">
        <f>E7</f>
        <v xml:space="preserve">ZS 5.kvetna - šatny  SO 01 Etapa 2023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122</v>
      </c>
      <c r="D86" s="43"/>
      <c r="E86" s="43"/>
      <c r="F86" s="43"/>
      <c r="G86" s="43"/>
      <c r="H86" s="43"/>
      <c r="I86" s="43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>D.1.4.3.v_E22 - Vnitřní v...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20</v>
      </c>
      <c r="D89" s="43"/>
      <c r="E89" s="43"/>
      <c r="F89" s="28" t="str">
        <f>F12</f>
        <v xml:space="preserve"> </v>
      </c>
      <c r="G89" s="43"/>
      <c r="H89" s="43"/>
      <c r="I89" s="33" t="s">
        <v>22</v>
      </c>
      <c r="J89" s="82" t="str">
        <f>IF(J12="","",J12)</f>
        <v>17.3.2023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3" t="s">
        <v>24</v>
      </c>
      <c r="D91" s="43"/>
      <c r="E91" s="43"/>
      <c r="F91" s="28" t="str">
        <f>E15</f>
        <v>STATUTÁRNÍ MĚSTO LIBEREC</v>
      </c>
      <c r="G91" s="43"/>
      <c r="H91" s="43"/>
      <c r="I91" s="33" t="s">
        <v>31</v>
      </c>
      <c r="J91" s="37" t="str">
        <f>E21</f>
        <v xml:space="preserve"> 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3" t="s">
        <v>29</v>
      </c>
      <c r="D92" s="43"/>
      <c r="E92" s="43"/>
      <c r="F92" s="28" t="str">
        <f>IF(E18="","",E18)</f>
        <v>Vyplň údaj</v>
      </c>
      <c r="G92" s="43"/>
      <c r="H92" s="43"/>
      <c r="I92" s="33" t="s">
        <v>33</v>
      </c>
      <c r="J92" s="37" t="str">
        <f>E24</f>
        <v xml:space="preserve"> 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195" t="s">
        <v>126</v>
      </c>
      <c r="D94" s="152"/>
      <c r="E94" s="152"/>
      <c r="F94" s="152"/>
      <c r="G94" s="152"/>
      <c r="H94" s="152"/>
      <c r="I94" s="152"/>
      <c r="J94" s="196" t="s">
        <v>127</v>
      </c>
      <c r="K94" s="152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197" t="s">
        <v>128</v>
      </c>
      <c r="D96" s="43"/>
      <c r="E96" s="43"/>
      <c r="F96" s="43"/>
      <c r="G96" s="43"/>
      <c r="H96" s="43"/>
      <c r="I96" s="43"/>
      <c r="J96" s="113">
        <f>J133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129</v>
      </c>
    </row>
    <row r="97" spans="1:31" s="9" customFormat="1" ht="24.95" customHeight="1">
      <c r="A97" s="9"/>
      <c r="B97" s="198"/>
      <c r="C97" s="199"/>
      <c r="D97" s="200" t="s">
        <v>772</v>
      </c>
      <c r="E97" s="201"/>
      <c r="F97" s="201"/>
      <c r="G97" s="201"/>
      <c r="H97" s="201"/>
      <c r="I97" s="201"/>
      <c r="J97" s="202">
        <f>J134</f>
        <v>0</v>
      </c>
      <c r="K97" s="199"/>
      <c r="L97" s="20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8"/>
      <c r="C98" s="199"/>
      <c r="D98" s="200" t="s">
        <v>773</v>
      </c>
      <c r="E98" s="201"/>
      <c r="F98" s="201"/>
      <c r="G98" s="201"/>
      <c r="H98" s="201"/>
      <c r="I98" s="201"/>
      <c r="J98" s="202">
        <f>J137</f>
        <v>0</v>
      </c>
      <c r="K98" s="199"/>
      <c r="L98" s="20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98"/>
      <c r="C99" s="199"/>
      <c r="D99" s="200" t="s">
        <v>774</v>
      </c>
      <c r="E99" s="201"/>
      <c r="F99" s="201"/>
      <c r="G99" s="201"/>
      <c r="H99" s="201"/>
      <c r="I99" s="201"/>
      <c r="J99" s="202">
        <f>J141</f>
        <v>0</v>
      </c>
      <c r="K99" s="199"/>
      <c r="L99" s="20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8"/>
      <c r="C100" s="199"/>
      <c r="D100" s="200" t="s">
        <v>775</v>
      </c>
      <c r="E100" s="201"/>
      <c r="F100" s="201"/>
      <c r="G100" s="201"/>
      <c r="H100" s="201"/>
      <c r="I100" s="201"/>
      <c r="J100" s="202">
        <f>J144</f>
        <v>0</v>
      </c>
      <c r="K100" s="199"/>
      <c r="L100" s="20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8"/>
      <c r="C101" s="199"/>
      <c r="D101" s="200" t="s">
        <v>776</v>
      </c>
      <c r="E101" s="201"/>
      <c r="F101" s="201"/>
      <c r="G101" s="201"/>
      <c r="H101" s="201"/>
      <c r="I101" s="201"/>
      <c r="J101" s="202">
        <f>J149</f>
        <v>0</v>
      </c>
      <c r="K101" s="199"/>
      <c r="L101" s="20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8"/>
      <c r="C102" s="199"/>
      <c r="D102" s="200" t="s">
        <v>777</v>
      </c>
      <c r="E102" s="201"/>
      <c r="F102" s="201"/>
      <c r="G102" s="201"/>
      <c r="H102" s="201"/>
      <c r="I102" s="201"/>
      <c r="J102" s="202">
        <f>J157</f>
        <v>0</v>
      </c>
      <c r="K102" s="199"/>
      <c r="L102" s="20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8"/>
      <c r="C103" s="199"/>
      <c r="D103" s="200" t="s">
        <v>778</v>
      </c>
      <c r="E103" s="201"/>
      <c r="F103" s="201"/>
      <c r="G103" s="201"/>
      <c r="H103" s="201"/>
      <c r="I103" s="201"/>
      <c r="J103" s="202">
        <f>J161</f>
        <v>0</v>
      </c>
      <c r="K103" s="199"/>
      <c r="L103" s="20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66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6.95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29.25" customHeight="1">
      <c r="A106" s="41"/>
      <c r="B106" s="42"/>
      <c r="C106" s="197" t="s">
        <v>145</v>
      </c>
      <c r="D106" s="43"/>
      <c r="E106" s="43"/>
      <c r="F106" s="43"/>
      <c r="G106" s="43"/>
      <c r="H106" s="43"/>
      <c r="I106" s="43"/>
      <c r="J106" s="210">
        <f>ROUND(J107+J108+J109+J110+J111+J112,2)</f>
        <v>0</v>
      </c>
      <c r="K106" s="43"/>
      <c r="L106" s="66"/>
      <c r="N106" s="211" t="s">
        <v>41</v>
      </c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65" s="2" customFormat="1" ht="18" customHeight="1">
      <c r="A107" s="41"/>
      <c r="B107" s="42"/>
      <c r="C107" s="43"/>
      <c r="D107" s="147" t="s">
        <v>146</v>
      </c>
      <c r="E107" s="140"/>
      <c r="F107" s="140"/>
      <c r="G107" s="43"/>
      <c r="H107" s="43"/>
      <c r="I107" s="43"/>
      <c r="J107" s="141">
        <v>0</v>
      </c>
      <c r="K107" s="43"/>
      <c r="L107" s="212"/>
      <c r="M107" s="213"/>
      <c r="N107" s="214" t="s">
        <v>42</v>
      </c>
      <c r="O107" s="213"/>
      <c r="P107" s="213"/>
      <c r="Q107" s="213"/>
      <c r="R107" s="213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6" t="s">
        <v>147</v>
      </c>
      <c r="AZ107" s="213"/>
      <c r="BA107" s="213"/>
      <c r="BB107" s="213"/>
      <c r="BC107" s="213"/>
      <c r="BD107" s="213"/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216" t="s">
        <v>85</v>
      </c>
      <c r="BK107" s="213"/>
      <c r="BL107" s="213"/>
      <c r="BM107" s="213"/>
    </row>
    <row r="108" spans="1:65" s="2" customFormat="1" ht="18" customHeight="1">
      <c r="A108" s="41"/>
      <c r="B108" s="42"/>
      <c r="C108" s="43"/>
      <c r="D108" s="147" t="s">
        <v>148</v>
      </c>
      <c r="E108" s="140"/>
      <c r="F108" s="140"/>
      <c r="G108" s="43"/>
      <c r="H108" s="43"/>
      <c r="I108" s="43"/>
      <c r="J108" s="141">
        <v>0</v>
      </c>
      <c r="K108" s="43"/>
      <c r="L108" s="212"/>
      <c r="M108" s="213"/>
      <c r="N108" s="214" t="s">
        <v>42</v>
      </c>
      <c r="O108" s="213"/>
      <c r="P108" s="213"/>
      <c r="Q108" s="213"/>
      <c r="R108" s="213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6" t="s">
        <v>147</v>
      </c>
      <c r="AZ108" s="213"/>
      <c r="BA108" s="213"/>
      <c r="BB108" s="213"/>
      <c r="BC108" s="213"/>
      <c r="BD108" s="213"/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16" t="s">
        <v>85</v>
      </c>
      <c r="BK108" s="213"/>
      <c r="BL108" s="213"/>
      <c r="BM108" s="213"/>
    </row>
    <row r="109" spans="1:65" s="2" customFormat="1" ht="18" customHeight="1">
      <c r="A109" s="41"/>
      <c r="B109" s="42"/>
      <c r="C109" s="43"/>
      <c r="D109" s="147" t="s">
        <v>149</v>
      </c>
      <c r="E109" s="140"/>
      <c r="F109" s="140"/>
      <c r="G109" s="43"/>
      <c r="H109" s="43"/>
      <c r="I109" s="43"/>
      <c r="J109" s="141">
        <v>0</v>
      </c>
      <c r="K109" s="43"/>
      <c r="L109" s="212"/>
      <c r="M109" s="213"/>
      <c r="N109" s="214" t="s">
        <v>42</v>
      </c>
      <c r="O109" s="213"/>
      <c r="P109" s="213"/>
      <c r="Q109" s="213"/>
      <c r="R109" s="213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6" t="s">
        <v>147</v>
      </c>
      <c r="AZ109" s="213"/>
      <c r="BA109" s="213"/>
      <c r="BB109" s="213"/>
      <c r="BC109" s="213"/>
      <c r="BD109" s="213"/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216" t="s">
        <v>85</v>
      </c>
      <c r="BK109" s="213"/>
      <c r="BL109" s="213"/>
      <c r="BM109" s="213"/>
    </row>
    <row r="110" spans="1:65" s="2" customFormat="1" ht="18" customHeight="1">
      <c r="A110" s="41"/>
      <c r="B110" s="42"/>
      <c r="C110" s="43"/>
      <c r="D110" s="147" t="s">
        <v>150</v>
      </c>
      <c r="E110" s="140"/>
      <c r="F110" s="140"/>
      <c r="G110" s="43"/>
      <c r="H110" s="43"/>
      <c r="I110" s="43"/>
      <c r="J110" s="141">
        <v>0</v>
      </c>
      <c r="K110" s="43"/>
      <c r="L110" s="212"/>
      <c r="M110" s="213"/>
      <c r="N110" s="214" t="s">
        <v>42</v>
      </c>
      <c r="O110" s="213"/>
      <c r="P110" s="213"/>
      <c r="Q110" s="213"/>
      <c r="R110" s="213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6" t="s">
        <v>147</v>
      </c>
      <c r="AZ110" s="213"/>
      <c r="BA110" s="213"/>
      <c r="BB110" s="213"/>
      <c r="BC110" s="213"/>
      <c r="BD110" s="213"/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216" t="s">
        <v>85</v>
      </c>
      <c r="BK110" s="213"/>
      <c r="BL110" s="213"/>
      <c r="BM110" s="213"/>
    </row>
    <row r="111" spans="1:65" s="2" customFormat="1" ht="18" customHeight="1">
      <c r="A111" s="41"/>
      <c r="B111" s="42"/>
      <c r="C111" s="43"/>
      <c r="D111" s="147" t="s">
        <v>151</v>
      </c>
      <c r="E111" s="140"/>
      <c r="F111" s="140"/>
      <c r="G111" s="43"/>
      <c r="H111" s="43"/>
      <c r="I111" s="43"/>
      <c r="J111" s="141">
        <v>0</v>
      </c>
      <c r="K111" s="43"/>
      <c r="L111" s="212"/>
      <c r="M111" s="213"/>
      <c r="N111" s="214" t="s">
        <v>42</v>
      </c>
      <c r="O111" s="213"/>
      <c r="P111" s="213"/>
      <c r="Q111" s="213"/>
      <c r="R111" s="213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6" t="s">
        <v>147</v>
      </c>
      <c r="AZ111" s="213"/>
      <c r="BA111" s="213"/>
      <c r="BB111" s="213"/>
      <c r="BC111" s="213"/>
      <c r="BD111" s="213"/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216" t="s">
        <v>85</v>
      </c>
      <c r="BK111" s="213"/>
      <c r="BL111" s="213"/>
      <c r="BM111" s="213"/>
    </row>
    <row r="112" spans="1:65" s="2" customFormat="1" ht="18" customHeight="1">
      <c r="A112" s="41"/>
      <c r="B112" s="42"/>
      <c r="C112" s="43"/>
      <c r="D112" s="140" t="s">
        <v>152</v>
      </c>
      <c r="E112" s="43"/>
      <c r="F112" s="43"/>
      <c r="G112" s="43"/>
      <c r="H112" s="43"/>
      <c r="I112" s="43"/>
      <c r="J112" s="141">
        <f>ROUND(J30*T112,2)</f>
        <v>0</v>
      </c>
      <c r="K112" s="43"/>
      <c r="L112" s="212"/>
      <c r="M112" s="213"/>
      <c r="N112" s="214" t="s">
        <v>43</v>
      </c>
      <c r="O112" s="213"/>
      <c r="P112" s="213"/>
      <c r="Q112" s="213"/>
      <c r="R112" s="213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3"/>
      <c r="AG112" s="213"/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6" t="s">
        <v>153</v>
      </c>
      <c r="AZ112" s="213"/>
      <c r="BA112" s="213"/>
      <c r="BB112" s="213"/>
      <c r="BC112" s="213"/>
      <c r="BD112" s="213"/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16" t="s">
        <v>87</v>
      </c>
      <c r="BK112" s="213"/>
      <c r="BL112" s="213"/>
      <c r="BM112" s="213"/>
    </row>
    <row r="113" spans="1:31" s="2" customFormat="1" ht="12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29.25" customHeight="1">
      <c r="A114" s="41"/>
      <c r="B114" s="42"/>
      <c r="C114" s="151" t="s">
        <v>120</v>
      </c>
      <c r="D114" s="152"/>
      <c r="E114" s="152"/>
      <c r="F114" s="152"/>
      <c r="G114" s="152"/>
      <c r="H114" s="152"/>
      <c r="I114" s="152"/>
      <c r="J114" s="153">
        <f>ROUND(J96+J106,2)</f>
        <v>0</v>
      </c>
      <c r="K114" s="152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6.95" customHeight="1">
      <c r="A115" s="41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9" spans="1:31" s="2" customFormat="1" ht="6.95" customHeight="1">
      <c r="A119" s="41"/>
      <c r="B119" s="71"/>
      <c r="C119" s="72"/>
      <c r="D119" s="72"/>
      <c r="E119" s="72"/>
      <c r="F119" s="72"/>
      <c r="G119" s="72"/>
      <c r="H119" s="72"/>
      <c r="I119" s="72"/>
      <c r="J119" s="72"/>
      <c r="K119" s="72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24.95" customHeight="1">
      <c r="A120" s="41"/>
      <c r="B120" s="42"/>
      <c r="C120" s="24" t="s">
        <v>154</v>
      </c>
      <c r="D120" s="43"/>
      <c r="E120" s="43"/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2" customHeight="1">
      <c r="A122" s="41"/>
      <c r="B122" s="42"/>
      <c r="C122" s="33" t="s">
        <v>16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6.5" customHeight="1">
      <c r="A123" s="41"/>
      <c r="B123" s="42"/>
      <c r="C123" s="43"/>
      <c r="D123" s="43"/>
      <c r="E123" s="194" t="str">
        <f>E7</f>
        <v xml:space="preserve">ZS 5.kvetna - šatny  SO 01 Etapa 2023</v>
      </c>
      <c r="F123" s="33"/>
      <c r="G123" s="33"/>
      <c r="H123" s="3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2" customHeight="1">
      <c r="A124" s="41"/>
      <c r="B124" s="42"/>
      <c r="C124" s="33" t="s">
        <v>122</v>
      </c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16.5" customHeight="1">
      <c r="A125" s="41"/>
      <c r="B125" s="42"/>
      <c r="C125" s="43"/>
      <c r="D125" s="43"/>
      <c r="E125" s="79" t="str">
        <f>E9</f>
        <v>D.1.4.3.v_E22 - Vnitřní v...</v>
      </c>
      <c r="F125" s="43"/>
      <c r="G125" s="43"/>
      <c r="H125" s="4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6.95" customHeight="1">
      <c r="A126" s="41"/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12" customHeight="1">
      <c r="A127" s="41"/>
      <c r="B127" s="42"/>
      <c r="C127" s="33" t="s">
        <v>20</v>
      </c>
      <c r="D127" s="43"/>
      <c r="E127" s="43"/>
      <c r="F127" s="28" t="str">
        <f>F12</f>
        <v xml:space="preserve"> </v>
      </c>
      <c r="G127" s="43"/>
      <c r="H127" s="43"/>
      <c r="I127" s="33" t="s">
        <v>22</v>
      </c>
      <c r="J127" s="82" t="str">
        <f>IF(J12="","",J12)</f>
        <v>17.3.2023</v>
      </c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6.95" customHeight="1">
      <c r="A128" s="41"/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5.15" customHeight="1">
      <c r="A129" s="41"/>
      <c r="B129" s="42"/>
      <c r="C129" s="33" t="s">
        <v>24</v>
      </c>
      <c r="D129" s="43"/>
      <c r="E129" s="43"/>
      <c r="F129" s="28" t="str">
        <f>E15</f>
        <v>STATUTÁRNÍ MĚSTO LIBEREC</v>
      </c>
      <c r="G129" s="43"/>
      <c r="H129" s="43"/>
      <c r="I129" s="33" t="s">
        <v>31</v>
      </c>
      <c r="J129" s="37" t="str">
        <f>E21</f>
        <v xml:space="preserve"> </v>
      </c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5.15" customHeight="1">
      <c r="A130" s="41"/>
      <c r="B130" s="42"/>
      <c r="C130" s="33" t="s">
        <v>29</v>
      </c>
      <c r="D130" s="43"/>
      <c r="E130" s="43"/>
      <c r="F130" s="28" t="str">
        <f>IF(E18="","",E18)</f>
        <v>Vyplň údaj</v>
      </c>
      <c r="G130" s="43"/>
      <c r="H130" s="43"/>
      <c r="I130" s="33" t="s">
        <v>33</v>
      </c>
      <c r="J130" s="37" t="str">
        <f>E24</f>
        <v xml:space="preserve"> </v>
      </c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0.3" customHeight="1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11" customFormat="1" ht="29.25" customHeight="1">
      <c r="A132" s="218"/>
      <c r="B132" s="219"/>
      <c r="C132" s="220" t="s">
        <v>155</v>
      </c>
      <c r="D132" s="221" t="s">
        <v>62</v>
      </c>
      <c r="E132" s="221" t="s">
        <v>58</v>
      </c>
      <c r="F132" s="221" t="s">
        <v>59</v>
      </c>
      <c r="G132" s="221" t="s">
        <v>156</v>
      </c>
      <c r="H132" s="221" t="s">
        <v>157</v>
      </c>
      <c r="I132" s="221" t="s">
        <v>158</v>
      </c>
      <c r="J132" s="221" t="s">
        <v>127</v>
      </c>
      <c r="K132" s="222" t="s">
        <v>159</v>
      </c>
      <c r="L132" s="223"/>
      <c r="M132" s="103" t="s">
        <v>1</v>
      </c>
      <c r="N132" s="104" t="s">
        <v>41</v>
      </c>
      <c r="O132" s="104" t="s">
        <v>160</v>
      </c>
      <c r="P132" s="104" t="s">
        <v>161</v>
      </c>
      <c r="Q132" s="104" t="s">
        <v>162</v>
      </c>
      <c r="R132" s="104" t="s">
        <v>163</v>
      </c>
      <c r="S132" s="104" t="s">
        <v>164</v>
      </c>
      <c r="T132" s="105" t="s">
        <v>165</v>
      </c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</row>
    <row r="133" spans="1:63" s="2" customFormat="1" ht="22.8" customHeight="1">
      <c r="A133" s="41"/>
      <c r="B133" s="42"/>
      <c r="C133" s="110" t="s">
        <v>166</v>
      </c>
      <c r="D133" s="43"/>
      <c r="E133" s="43"/>
      <c r="F133" s="43"/>
      <c r="G133" s="43"/>
      <c r="H133" s="43"/>
      <c r="I133" s="43"/>
      <c r="J133" s="224">
        <f>BK133</f>
        <v>0</v>
      </c>
      <c r="K133" s="43"/>
      <c r="L133" s="44"/>
      <c r="M133" s="106"/>
      <c r="N133" s="225"/>
      <c r="O133" s="107"/>
      <c r="P133" s="226">
        <f>P134+P137+P141+P144+P149+P157+P161</f>
        <v>0</v>
      </c>
      <c r="Q133" s="107"/>
      <c r="R133" s="226">
        <f>R134+R137+R141+R144+R149+R157+R161</f>
        <v>0</v>
      </c>
      <c r="S133" s="107"/>
      <c r="T133" s="227">
        <f>T134+T137+T141+T144+T149+T157+T161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18" t="s">
        <v>76</v>
      </c>
      <c r="AU133" s="18" t="s">
        <v>129</v>
      </c>
      <c r="BK133" s="228">
        <f>BK134+BK137+BK141+BK144+BK149+BK157+BK161</f>
        <v>0</v>
      </c>
    </row>
    <row r="134" spans="1:63" s="12" customFormat="1" ht="25.9" customHeight="1">
      <c r="A134" s="12"/>
      <c r="B134" s="229"/>
      <c r="C134" s="230"/>
      <c r="D134" s="231" t="s">
        <v>76</v>
      </c>
      <c r="E134" s="232" t="s">
        <v>779</v>
      </c>
      <c r="F134" s="232" t="s">
        <v>780</v>
      </c>
      <c r="G134" s="230"/>
      <c r="H134" s="230"/>
      <c r="I134" s="233"/>
      <c r="J134" s="234">
        <f>BK134</f>
        <v>0</v>
      </c>
      <c r="K134" s="230"/>
      <c r="L134" s="235"/>
      <c r="M134" s="236"/>
      <c r="N134" s="237"/>
      <c r="O134" s="237"/>
      <c r="P134" s="238">
        <f>SUM(P135:P136)</f>
        <v>0</v>
      </c>
      <c r="Q134" s="237"/>
      <c r="R134" s="238">
        <f>SUM(R135:R136)</f>
        <v>0</v>
      </c>
      <c r="S134" s="237"/>
      <c r="T134" s="239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0" t="s">
        <v>85</v>
      </c>
      <c r="AT134" s="241" t="s">
        <v>76</v>
      </c>
      <c r="AU134" s="241" t="s">
        <v>77</v>
      </c>
      <c r="AY134" s="240" t="s">
        <v>169</v>
      </c>
      <c r="BK134" s="242">
        <f>SUM(BK135:BK136)</f>
        <v>0</v>
      </c>
    </row>
    <row r="135" spans="1:65" s="2" customFormat="1" ht="24.15" customHeight="1">
      <c r="A135" s="41"/>
      <c r="B135" s="42"/>
      <c r="C135" s="245" t="s">
        <v>85</v>
      </c>
      <c r="D135" s="245" t="s">
        <v>172</v>
      </c>
      <c r="E135" s="246" t="s">
        <v>781</v>
      </c>
      <c r="F135" s="247" t="s">
        <v>782</v>
      </c>
      <c r="G135" s="248" t="s">
        <v>195</v>
      </c>
      <c r="H135" s="249">
        <v>78</v>
      </c>
      <c r="I135" s="250"/>
      <c r="J135" s="251">
        <f>ROUND(I135*H135,2)</f>
        <v>0</v>
      </c>
      <c r="K135" s="247" t="s">
        <v>1</v>
      </c>
      <c r="L135" s="44"/>
      <c r="M135" s="252" t="s">
        <v>1</v>
      </c>
      <c r="N135" s="253" t="s">
        <v>42</v>
      </c>
      <c r="O135" s="94"/>
      <c r="P135" s="254">
        <f>O135*H135</f>
        <v>0</v>
      </c>
      <c r="Q135" s="254">
        <v>0</v>
      </c>
      <c r="R135" s="254">
        <f>Q135*H135</f>
        <v>0</v>
      </c>
      <c r="S135" s="254">
        <v>0</v>
      </c>
      <c r="T135" s="255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56" t="s">
        <v>177</v>
      </c>
      <c r="AT135" s="256" t="s">
        <v>172</v>
      </c>
      <c r="AU135" s="256" t="s">
        <v>85</v>
      </c>
      <c r="AY135" s="18" t="s">
        <v>169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8" t="s">
        <v>85</v>
      </c>
      <c r="BK135" s="146">
        <f>ROUND(I135*H135,2)</f>
        <v>0</v>
      </c>
      <c r="BL135" s="18" t="s">
        <v>177</v>
      </c>
      <c r="BM135" s="256" t="s">
        <v>87</v>
      </c>
    </row>
    <row r="136" spans="1:47" s="2" customFormat="1" ht="12">
      <c r="A136" s="41"/>
      <c r="B136" s="42"/>
      <c r="C136" s="43"/>
      <c r="D136" s="259" t="s">
        <v>728</v>
      </c>
      <c r="E136" s="43"/>
      <c r="F136" s="316" t="s">
        <v>783</v>
      </c>
      <c r="G136" s="43"/>
      <c r="H136" s="43"/>
      <c r="I136" s="215"/>
      <c r="J136" s="43"/>
      <c r="K136" s="43"/>
      <c r="L136" s="44"/>
      <c r="M136" s="317"/>
      <c r="N136" s="318"/>
      <c r="O136" s="94"/>
      <c r="P136" s="94"/>
      <c r="Q136" s="94"/>
      <c r="R136" s="94"/>
      <c r="S136" s="94"/>
      <c r="T136" s="95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8" t="s">
        <v>728</v>
      </c>
      <c r="AU136" s="18" t="s">
        <v>85</v>
      </c>
    </row>
    <row r="137" spans="1:63" s="12" customFormat="1" ht="25.9" customHeight="1">
      <c r="A137" s="12"/>
      <c r="B137" s="229"/>
      <c r="C137" s="230"/>
      <c r="D137" s="231" t="s">
        <v>76</v>
      </c>
      <c r="E137" s="232" t="s">
        <v>784</v>
      </c>
      <c r="F137" s="232" t="s">
        <v>785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SUM(P138:P140)</f>
        <v>0</v>
      </c>
      <c r="Q137" s="237"/>
      <c r="R137" s="238">
        <f>SUM(R138:R140)</f>
        <v>0</v>
      </c>
      <c r="S137" s="237"/>
      <c r="T137" s="239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85</v>
      </c>
      <c r="AT137" s="241" t="s">
        <v>76</v>
      </c>
      <c r="AU137" s="241" t="s">
        <v>77</v>
      </c>
      <c r="AY137" s="240" t="s">
        <v>169</v>
      </c>
      <c r="BK137" s="242">
        <f>SUM(BK138:BK140)</f>
        <v>0</v>
      </c>
    </row>
    <row r="138" spans="1:65" s="2" customFormat="1" ht="16.5" customHeight="1">
      <c r="A138" s="41"/>
      <c r="B138" s="42"/>
      <c r="C138" s="245" t="s">
        <v>87</v>
      </c>
      <c r="D138" s="245" t="s">
        <v>172</v>
      </c>
      <c r="E138" s="246" t="s">
        <v>786</v>
      </c>
      <c r="F138" s="247" t="s">
        <v>787</v>
      </c>
      <c r="G138" s="248" t="s">
        <v>195</v>
      </c>
      <c r="H138" s="249">
        <v>29.5</v>
      </c>
      <c r="I138" s="250"/>
      <c r="J138" s="251">
        <f>ROUND(I138*H138,2)</f>
        <v>0</v>
      </c>
      <c r="K138" s="247" t="s">
        <v>1</v>
      </c>
      <c r="L138" s="44"/>
      <c r="M138" s="252" t="s">
        <v>1</v>
      </c>
      <c r="N138" s="253" t="s">
        <v>42</v>
      </c>
      <c r="O138" s="94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5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56" t="s">
        <v>177</v>
      </c>
      <c r="AT138" s="256" t="s">
        <v>172</v>
      </c>
      <c r="AU138" s="256" t="s">
        <v>85</v>
      </c>
      <c r="AY138" s="18" t="s">
        <v>169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8" t="s">
        <v>85</v>
      </c>
      <c r="BK138" s="146">
        <f>ROUND(I138*H138,2)</f>
        <v>0</v>
      </c>
      <c r="BL138" s="18" t="s">
        <v>177</v>
      </c>
      <c r="BM138" s="256" t="s">
        <v>177</v>
      </c>
    </row>
    <row r="139" spans="1:47" s="2" customFormat="1" ht="12">
      <c r="A139" s="41"/>
      <c r="B139" s="42"/>
      <c r="C139" s="43"/>
      <c r="D139" s="259" t="s">
        <v>728</v>
      </c>
      <c r="E139" s="43"/>
      <c r="F139" s="316" t="s">
        <v>788</v>
      </c>
      <c r="G139" s="43"/>
      <c r="H139" s="43"/>
      <c r="I139" s="215"/>
      <c r="J139" s="43"/>
      <c r="K139" s="43"/>
      <c r="L139" s="44"/>
      <c r="M139" s="317"/>
      <c r="N139" s="318"/>
      <c r="O139" s="94"/>
      <c r="P139" s="94"/>
      <c r="Q139" s="94"/>
      <c r="R139" s="94"/>
      <c r="S139" s="94"/>
      <c r="T139" s="95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8" t="s">
        <v>728</v>
      </c>
      <c r="AU139" s="18" t="s">
        <v>85</v>
      </c>
    </row>
    <row r="140" spans="1:65" s="2" customFormat="1" ht="16.5" customHeight="1">
      <c r="A140" s="41"/>
      <c r="B140" s="42"/>
      <c r="C140" s="245" t="s">
        <v>170</v>
      </c>
      <c r="D140" s="245" t="s">
        <v>172</v>
      </c>
      <c r="E140" s="246" t="s">
        <v>789</v>
      </c>
      <c r="F140" s="247" t="s">
        <v>790</v>
      </c>
      <c r="G140" s="248" t="s">
        <v>195</v>
      </c>
      <c r="H140" s="249">
        <v>10</v>
      </c>
      <c r="I140" s="250"/>
      <c r="J140" s="251">
        <f>ROUND(I140*H140,2)</f>
        <v>0</v>
      </c>
      <c r="K140" s="247" t="s">
        <v>1</v>
      </c>
      <c r="L140" s="44"/>
      <c r="M140" s="252" t="s">
        <v>1</v>
      </c>
      <c r="N140" s="253" t="s">
        <v>42</v>
      </c>
      <c r="O140" s="94"/>
      <c r="P140" s="254">
        <f>O140*H140</f>
        <v>0</v>
      </c>
      <c r="Q140" s="254">
        <v>0</v>
      </c>
      <c r="R140" s="254">
        <f>Q140*H140</f>
        <v>0</v>
      </c>
      <c r="S140" s="254">
        <v>0</v>
      </c>
      <c r="T140" s="25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56" t="s">
        <v>177</v>
      </c>
      <c r="AT140" s="256" t="s">
        <v>172</v>
      </c>
      <c r="AU140" s="256" t="s">
        <v>85</v>
      </c>
      <c r="AY140" s="18" t="s">
        <v>169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8" t="s">
        <v>85</v>
      </c>
      <c r="BK140" s="146">
        <f>ROUND(I140*H140,2)</f>
        <v>0</v>
      </c>
      <c r="BL140" s="18" t="s">
        <v>177</v>
      </c>
      <c r="BM140" s="256" t="s">
        <v>187</v>
      </c>
    </row>
    <row r="141" spans="1:63" s="12" customFormat="1" ht="25.9" customHeight="1">
      <c r="A141" s="12"/>
      <c r="B141" s="229"/>
      <c r="C141" s="230"/>
      <c r="D141" s="231" t="s">
        <v>76</v>
      </c>
      <c r="E141" s="232" t="s">
        <v>791</v>
      </c>
      <c r="F141" s="232" t="s">
        <v>792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SUM(P142:P143)</f>
        <v>0</v>
      </c>
      <c r="Q141" s="237"/>
      <c r="R141" s="238">
        <f>SUM(R142:R143)</f>
        <v>0</v>
      </c>
      <c r="S141" s="237"/>
      <c r="T141" s="239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85</v>
      </c>
      <c r="AT141" s="241" t="s">
        <v>76</v>
      </c>
      <c r="AU141" s="241" t="s">
        <v>77</v>
      </c>
      <c r="AY141" s="240" t="s">
        <v>169</v>
      </c>
      <c r="BK141" s="242">
        <f>SUM(BK142:BK143)</f>
        <v>0</v>
      </c>
    </row>
    <row r="142" spans="1:65" s="2" customFormat="1" ht="16.5" customHeight="1">
      <c r="A142" s="41"/>
      <c r="B142" s="42"/>
      <c r="C142" s="245" t="s">
        <v>177</v>
      </c>
      <c r="D142" s="245" t="s">
        <v>172</v>
      </c>
      <c r="E142" s="246" t="s">
        <v>793</v>
      </c>
      <c r="F142" s="247" t="s">
        <v>794</v>
      </c>
      <c r="G142" s="248" t="s">
        <v>195</v>
      </c>
      <c r="H142" s="249">
        <v>5.5</v>
      </c>
      <c r="I142" s="250"/>
      <c r="J142" s="251">
        <f>ROUND(I142*H142,2)</f>
        <v>0</v>
      </c>
      <c r="K142" s="247" t="s">
        <v>1</v>
      </c>
      <c r="L142" s="44"/>
      <c r="M142" s="252" t="s">
        <v>1</v>
      </c>
      <c r="N142" s="253" t="s">
        <v>42</v>
      </c>
      <c r="O142" s="94"/>
      <c r="P142" s="254">
        <f>O142*H142</f>
        <v>0</v>
      </c>
      <c r="Q142" s="254">
        <v>0</v>
      </c>
      <c r="R142" s="254">
        <f>Q142*H142</f>
        <v>0</v>
      </c>
      <c r="S142" s="254">
        <v>0</v>
      </c>
      <c r="T142" s="255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56" t="s">
        <v>177</v>
      </c>
      <c r="AT142" s="256" t="s">
        <v>172</v>
      </c>
      <c r="AU142" s="256" t="s">
        <v>85</v>
      </c>
      <c r="AY142" s="18" t="s">
        <v>169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8" t="s">
        <v>85</v>
      </c>
      <c r="BK142" s="146">
        <f>ROUND(I142*H142,2)</f>
        <v>0</v>
      </c>
      <c r="BL142" s="18" t="s">
        <v>177</v>
      </c>
      <c r="BM142" s="256" t="s">
        <v>190</v>
      </c>
    </row>
    <row r="143" spans="1:47" s="2" customFormat="1" ht="12">
      <c r="A143" s="41"/>
      <c r="B143" s="42"/>
      <c r="C143" s="43"/>
      <c r="D143" s="259" t="s">
        <v>728</v>
      </c>
      <c r="E143" s="43"/>
      <c r="F143" s="316" t="s">
        <v>795</v>
      </c>
      <c r="G143" s="43"/>
      <c r="H143" s="43"/>
      <c r="I143" s="215"/>
      <c r="J143" s="43"/>
      <c r="K143" s="43"/>
      <c r="L143" s="44"/>
      <c r="M143" s="317"/>
      <c r="N143" s="318"/>
      <c r="O143" s="94"/>
      <c r="P143" s="94"/>
      <c r="Q143" s="94"/>
      <c r="R143" s="94"/>
      <c r="S143" s="94"/>
      <c r="T143" s="95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8" t="s">
        <v>728</v>
      </c>
      <c r="AU143" s="18" t="s">
        <v>85</v>
      </c>
    </row>
    <row r="144" spans="1:63" s="12" customFormat="1" ht="25.9" customHeight="1">
      <c r="A144" s="12"/>
      <c r="B144" s="229"/>
      <c r="C144" s="230"/>
      <c r="D144" s="231" t="s">
        <v>76</v>
      </c>
      <c r="E144" s="232" t="s">
        <v>796</v>
      </c>
      <c r="F144" s="232" t="s">
        <v>797</v>
      </c>
      <c r="G144" s="230"/>
      <c r="H144" s="230"/>
      <c r="I144" s="233"/>
      <c r="J144" s="234">
        <f>BK144</f>
        <v>0</v>
      </c>
      <c r="K144" s="230"/>
      <c r="L144" s="235"/>
      <c r="M144" s="236"/>
      <c r="N144" s="237"/>
      <c r="O144" s="237"/>
      <c r="P144" s="238">
        <f>SUM(P145:P148)</f>
        <v>0</v>
      </c>
      <c r="Q144" s="237"/>
      <c r="R144" s="238">
        <f>SUM(R145:R148)</f>
        <v>0</v>
      </c>
      <c r="S144" s="237"/>
      <c r="T144" s="239">
        <f>SUM(T145:T148)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0" t="s">
        <v>85</v>
      </c>
      <c r="AT144" s="241" t="s">
        <v>76</v>
      </c>
      <c r="AU144" s="241" t="s">
        <v>77</v>
      </c>
      <c r="AY144" s="240" t="s">
        <v>169</v>
      </c>
      <c r="BK144" s="242">
        <f>SUM(BK145:BK148)</f>
        <v>0</v>
      </c>
    </row>
    <row r="145" spans="1:65" s="2" customFormat="1" ht="24.15" customHeight="1">
      <c r="A145" s="41"/>
      <c r="B145" s="42"/>
      <c r="C145" s="245" t="s">
        <v>394</v>
      </c>
      <c r="D145" s="245" t="s">
        <v>172</v>
      </c>
      <c r="E145" s="246" t="s">
        <v>798</v>
      </c>
      <c r="F145" s="247" t="s">
        <v>799</v>
      </c>
      <c r="G145" s="248" t="s">
        <v>195</v>
      </c>
      <c r="H145" s="249">
        <v>29.5</v>
      </c>
      <c r="I145" s="250"/>
      <c r="J145" s="251">
        <f>ROUND(I145*H145,2)</f>
        <v>0</v>
      </c>
      <c r="K145" s="247" t="s">
        <v>1</v>
      </c>
      <c r="L145" s="44"/>
      <c r="M145" s="252" t="s">
        <v>1</v>
      </c>
      <c r="N145" s="253" t="s">
        <v>42</v>
      </c>
      <c r="O145" s="94"/>
      <c r="P145" s="254">
        <f>O145*H145</f>
        <v>0</v>
      </c>
      <c r="Q145" s="254">
        <v>0</v>
      </c>
      <c r="R145" s="254">
        <f>Q145*H145</f>
        <v>0</v>
      </c>
      <c r="S145" s="254">
        <v>0</v>
      </c>
      <c r="T145" s="255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56" t="s">
        <v>177</v>
      </c>
      <c r="AT145" s="256" t="s">
        <v>172</v>
      </c>
      <c r="AU145" s="256" t="s">
        <v>85</v>
      </c>
      <c r="AY145" s="18" t="s">
        <v>169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8" t="s">
        <v>85</v>
      </c>
      <c r="BK145" s="146">
        <f>ROUND(I145*H145,2)</f>
        <v>0</v>
      </c>
      <c r="BL145" s="18" t="s">
        <v>177</v>
      </c>
      <c r="BM145" s="256" t="s">
        <v>196</v>
      </c>
    </row>
    <row r="146" spans="1:47" s="2" customFormat="1" ht="12">
      <c r="A146" s="41"/>
      <c r="B146" s="42"/>
      <c r="C146" s="43"/>
      <c r="D146" s="259" t="s">
        <v>728</v>
      </c>
      <c r="E146" s="43"/>
      <c r="F146" s="316" t="s">
        <v>800</v>
      </c>
      <c r="G146" s="43"/>
      <c r="H146" s="43"/>
      <c r="I146" s="215"/>
      <c r="J146" s="43"/>
      <c r="K146" s="43"/>
      <c r="L146" s="44"/>
      <c r="M146" s="317"/>
      <c r="N146" s="318"/>
      <c r="O146" s="94"/>
      <c r="P146" s="94"/>
      <c r="Q146" s="94"/>
      <c r="R146" s="94"/>
      <c r="S146" s="94"/>
      <c r="T146" s="95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8" t="s">
        <v>728</v>
      </c>
      <c r="AU146" s="18" t="s">
        <v>85</v>
      </c>
    </row>
    <row r="147" spans="1:65" s="2" customFormat="1" ht="24.15" customHeight="1">
      <c r="A147" s="41"/>
      <c r="B147" s="42"/>
      <c r="C147" s="245" t="s">
        <v>187</v>
      </c>
      <c r="D147" s="245" t="s">
        <v>172</v>
      </c>
      <c r="E147" s="246" t="s">
        <v>801</v>
      </c>
      <c r="F147" s="247" t="s">
        <v>802</v>
      </c>
      <c r="G147" s="248" t="s">
        <v>195</v>
      </c>
      <c r="H147" s="249">
        <v>10</v>
      </c>
      <c r="I147" s="250"/>
      <c r="J147" s="251">
        <f>ROUND(I147*H147,2)</f>
        <v>0</v>
      </c>
      <c r="K147" s="247" t="s">
        <v>1</v>
      </c>
      <c r="L147" s="44"/>
      <c r="M147" s="252" t="s">
        <v>1</v>
      </c>
      <c r="N147" s="253" t="s">
        <v>42</v>
      </c>
      <c r="O147" s="94"/>
      <c r="P147" s="254">
        <f>O147*H147</f>
        <v>0</v>
      </c>
      <c r="Q147" s="254">
        <v>0</v>
      </c>
      <c r="R147" s="254">
        <f>Q147*H147</f>
        <v>0</v>
      </c>
      <c r="S147" s="254">
        <v>0</v>
      </c>
      <c r="T147" s="255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56" t="s">
        <v>177</v>
      </c>
      <c r="AT147" s="256" t="s">
        <v>172</v>
      </c>
      <c r="AU147" s="256" t="s">
        <v>85</v>
      </c>
      <c r="AY147" s="18" t="s">
        <v>169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8" t="s">
        <v>85</v>
      </c>
      <c r="BK147" s="146">
        <f>ROUND(I147*H147,2)</f>
        <v>0</v>
      </c>
      <c r="BL147" s="18" t="s">
        <v>177</v>
      </c>
      <c r="BM147" s="256" t="s">
        <v>200</v>
      </c>
    </row>
    <row r="148" spans="1:65" s="2" customFormat="1" ht="24.15" customHeight="1">
      <c r="A148" s="41"/>
      <c r="B148" s="42"/>
      <c r="C148" s="245" t="s">
        <v>180</v>
      </c>
      <c r="D148" s="245" t="s">
        <v>172</v>
      </c>
      <c r="E148" s="246" t="s">
        <v>803</v>
      </c>
      <c r="F148" s="247" t="s">
        <v>804</v>
      </c>
      <c r="G148" s="248" t="s">
        <v>195</v>
      </c>
      <c r="H148" s="249">
        <v>5.5</v>
      </c>
      <c r="I148" s="250"/>
      <c r="J148" s="251">
        <f>ROUND(I148*H148,2)</f>
        <v>0</v>
      </c>
      <c r="K148" s="247" t="s">
        <v>1</v>
      </c>
      <c r="L148" s="44"/>
      <c r="M148" s="252" t="s">
        <v>1</v>
      </c>
      <c r="N148" s="253" t="s">
        <v>42</v>
      </c>
      <c r="O148" s="94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56" t="s">
        <v>177</v>
      </c>
      <c r="AT148" s="256" t="s">
        <v>172</v>
      </c>
      <c r="AU148" s="256" t="s">
        <v>85</v>
      </c>
      <c r="AY148" s="18" t="s">
        <v>169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8" t="s">
        <v>85</v>
      </c>
      <c r="BK148" s="146">
        <f>ROUND(I148*H148,2)</f>
        <v>0</v>
      </c>
      <c r="BL148" s="18" t="s">
        <v>177</v>
      </c>
      <c r="BM148" s="256" t="s">
        <v>205</v>
      </c>
    </row>
    <row r="149" spans="1:63" s="12" customFormat="1" ht="25.9" customHeight="1">
      <c r="A149" s="12"/>
      <c r="B149" s="229"/>
      <c r="C149" s="230"/>
      <c r="D149" s="231" t="s">
        <v>76</v>
      </c>
      <c r="E149" s="232" t="s">
        <v>805</v>
      </c>
      <c r="F149" s="232" t="s">
        <v>806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SUM(P150:P156)</f>
        <v>0</v>
      </c>
      <c r="Q149" s="237"/>
      <c r="R149" s="238">
        <f>SUM(R150:R156)</f>
        <v>0</v>
      </c>
      <c r="S149" s="237"/>
      <c r="T149" s="239">
        <f>SUM(T150:T156)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85</v>
      </c>
      <c r="AT149" s="241" t="s">
        <v>76</v>
      </c>
      <c r="AU149" s="241" t="s">
        <v>77</v>
      </c>
      <c r="AY149" s="240" t="s">
        <v>169</v>
      </c>
      <c r="BK149" s="242">
        <f>SUM(BK150:BK156)</f>
        <v>0</v>
      </c>
    </row>
    <row r="150" spans="1:65" s="2" customFormat="1" ht="16.5" customHeight="1">
      <c r="A150" s="41"/>
      <c r="B150" s="42"/>
      <c r="C150" s="245" t="s">
        <v>190</v>
      </c>
      <c r="D150" s="245" t="s">
        <v>172</v>
      </c>
      <c r="E150" s="246" t="s">
        <v>807</v>
      </c>
      <c r="F150" s="247" t="s">
        <v>808</v>
      </c>
      <c r="G150" s="248" t="s">
        <v>413</v>
      </c>
      <c r="H150" s="249">
        <v>2</v>
      </c>
      <c r="I150" s="250"/>
      <c r="J150" s="251">
        <f>ROUND(I150*H150,2)</f>
        <v>0</v>
      </c>
      <c r="K150" s="247" t="s">
        <v>1</v>
      </c>
      <c r="L150" s="44"/>
      <c r="M150" s="252" t="s">
        <v>1</v>
      </c>
      <c r="N150" s="253" t="s">
        <v>42</v>
      </c>
      <c r="O150" s="94"/>
      <c r="P150" s="254">
        <f>O150*H150</f>
        <v>0</v>
      </c>
      <c r="Q150" s="254">
        <v>0</v>
      </c>
      <c r="R150" s="254">
        <f>Q150*H150</f>
        <v>0</v>
      </c>
      <c r="S150" s="254">
        <v>0</v>
      </c>
      <c r="T150" s="255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56" t="s">
        <v>177</v>
      </c>
      <c r="AT150" s="256" t="s">
        <v>172</v>
      </c>
      <c r="AU150" s="256" t="s">
        <v>85</v>
      </c>
      <c r="AY150" s="18" t="s">
        <v>169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8" t="s">
        <v>85</v>
      </c>
      <c r="BK150" s="146">
        <f>ROUND(I150*H150,2)</f>
        <v>0</v>
      </c>
      <c r="BL150" s="18" t="s">
        <v>177</v>
      </c>
      <c r="BM150" s="256" t="s">
        <v>209</v>
      </c>
    </row>
    <row r="151" spans="1:47" s="2" customFormat="1" ht="12">
      <c r="A151" s="41"/>
      <c r="B151" s="42"/>
      <c r="C151" s="43"/>
      <c r="D151" s="259" t="s">
        <v>728</v>
      </c>
      <c r="E151" s="43"/>
      <c r="F151" s="316" t="s">
        <v>809</v>
      </c>
      <c r="G151" s="43"/>
      <c r="H151" s="43"/>
      <c r="I151" s="215"/>
      <c r="J151" s="43"/>
      <c r="K151" s="43"/>
      <c r="L151" s="44"/>
      <c r="M151" s="317"/>
      <c r="N151" s="318"/>
      <c r="O151" s="94"/>
      <c r="P151" s="94"/>
      <c r="Q151" s="94"/>
      <c r="R151" s="94"/>
      <c r="S151" s="94"/>
      <c r="T151" s="95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18" t="s">
        <v>728</v>
      </c>
      <c r="AU151" s="18" t="s">
        <v>85</v>
      </c>
    </row>
    <row r="152" spans="1:65" s="2" customFormat="1" ht="16.5" customHeight="1">
      <c r="A152" s="41"/>
      <c r="B152" s="42"/>
      <c r="C152" s="245" t="s">
        <v>294</v>
      </c>
      <c r="D152" s="245" t="s">
        <v>172</v>
      </c>
      <c r="E152" s="246" t="s">
        <v>810</v>
      </c>
      <c r="F152" s="247" t="s">
        <v>811</v>
      </c>
      <c r="G152" s="248" t="s">
        <v>413</v>
      </c>
      <c r="H152" s="249">
        <v>3</v>
      </c>
      <c r="I152" s="250"/>
      <c r="J152" s="251">
        <f>ROUND(I152*H152,2)</f>
        <v>0</v>
      </c>
      <c r="K152" s="247" t="s">
        <v>1</v>
      </c>
      <c r="L152" s="44"/>
      <c r="M152" s="252" t="s">
        <v>1</v>
      </c>
      <c r="N152" s="253" t="s">
        <v>42</v>
      </c>
      <c r="O152" s="94"/>
      <c r="P152" s="254">
        <f>O152*H152</f>
        <v>0</v>
      </c>
      <c r="Q152" s="254">
        <v>0</v>
      </c>
      <c r="R152" s="254">
        <f>Q152*H152</f>
        <v>0</v>
      </c>
      <c r="S152" s="254">
        <v>0</v>
      </c>
      <c r="T152" s="25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56" t="s">
        <v>177</v>
      </c>
      <c r="AT152" s="256" t="s">
        <v>172</v>
      </c>
      <c r="AU152" s="256" t="s">
        <v>85</v>
      </c>
      <c r="AY152" s="18" t="s">
        <v>169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18" t="s">
        <v>85</v>
      </c>
      <c r="BK152" s="146">
        <f>ROUND(I152*H152,2)</f>
        <v>0</v>
      </c>
      <c r="BL152" s="18" t="s">
        <v>177</v>
      </c>
      <c r="BM152" s="256" t="s">
        <v>212</v>
      </c>
    </row>
    <row r="153" spans="1:65" s="2" customFormat="1" ht="24.15" customHeight="1">
      <c r="A153" s="41"/>
      <c r="B153" s="42"/>
      <c r="C153" s="245" t="s">
        <v>196</v>
      </c>
      <c r="D153" s="245" t="s">
        <v>172</v>
      </c>
      <c r="E153" s="246" t="s">
        <v>812</v>
      </c>
      <c r="F153" s="247" t="s">
        <v>813</v>
      </c>
      <c r="G153" s="248" t="s">
        <v>413</v>
      </c>
      <c r="H153" s="249">
        <v>2</v>
      </c>
      <c r="I153" s="250"/>
      <c r="J153" s="251">
        <f>ROUND(I153*H153,2)</f>
        <v>0</v>
      </c>
      <c r="K153" s="247" t="s">
        <v>1</v>
      </c>
      <c r="L153" s="44"/>
      <c r="M153" s="252" t="s">
        <v>1</v>
      </c>
      <c r="N153" s="253" t="s">
        <v>42</v>
      </c>
      <c r="O153" s="94"/>
      <c r="P153" s="254">
        <f>O153*H153</f>
        <v>0</v>
      </c>
      <c r="Q153" s="254">
        <v>0</v>
      </c>
      <c r="R153" s="254">
        <f>Q153*H153</f>
        <v>0</v>
      </c>
      <c r="S153" s="254">
        <v>0</v>
      </c>
      <c r="T153" s="255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56" t="s">
        <v>177</v>
      </c>
      <c r="AT153" s="256" t="s">
        <v>172</v>
      </c>
      <c r="AU153" s="256" t="s">
        <v>85</v>
      </c>
      <c r="AY153" s="18" t="s">
        <v>169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8" t="s">
        <v>85</v>
      </c>
      <c r="BK153" s="146">
        <f>ROUND(I153*H153,2)</f>
        <v>0</v>
      </c>
      <c r="BL153" s="18" t="s">
        <v>177</v>
      </c>
      <c r="BM153" s="256" t="s">
        <v>216</v>
      </c>
    </row>
    <row r="154" spans="1:65" s="2" customFormat="1" ht="24.15" customHeight="1">
      <c r="A154" s="41"/>
      <c r="B154" s="42"/>
      <c r="C154" s="245" t="s">
        <v>206</v>
      </c>
      <c r="D154" s="245" t="s">
        <v>172</v>
      </c>
      <c r="E154" s="246" t="s">
        <v>814</v>
      </c>
      <c r="F154" s="247" t="s">
        <v>815</v>
      </c>
      <c r="G154" s="248" t="s">
        <v>413</v>
      </c>
      <c r="H154" s="249">
        <v>1</v>
      </c>
      <c r="I154" s="250"/>
      <c r="J154" s="251">
        <f>ROUND(I154*H154,2)</f>
        <v>0</v>
      </c>
      <c r="K154" s="247" t="s">
        <v>1</v>
      </c>
      <c r="L154" s="44"/>
      <c r="M154" s="252" t="s">
        <v>1</v>
      </c>
      <c r="N154" s="253" t="s">
        <v>42</v>
      </c>
      <c r="O154" s="94"/>
      <c r="P154" s="254">
        <f>O154*H154</f>
        <v>0</v>
      </c>
      <c r="Q154" s="254">
        <v>0</v>
      </c>
      <c r="R154" s="254">
        <f>Q154*H154</f>
        <v>0</v>
      </c>
      <c r="S154" s="254">
        <v>0</v>
      </c>
      <c r="T154" s="255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56" t="s">
        <v>177</v>
      </c>
      <c r="AT154" s="256" t="s">
        <v>172</v>
      </c>
      <c r="AU154" s="256" t="s">
        <v>85</v>
      </c>
      <c r="AY154" s="18" t="s">
        <v>169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8" t="s">
        <v>85</v>
      </c>
      <c r="BK154" s="146">
        <f>ROUND(I154*H154,2)</f>
        <v>0</v>
      </c>
      <c r="BL154" s="18" t="s">
        <v>177</v>
      </c>
      <c r="BM154" s="256" t="s">
        <v>219</v>
      </c>
    </row>
    <row r="155" spans="1:65" s="2" customFormat="1" ht="21.75" customHeight="1">
      <c r="A155" s="41"/>
      <c r="B155" s="42"/>
      <c r="C155" s="245" t="s">
        <v>200</v>
      </c>
      <c r="D155" s="245" t="s">
        <v>172</v>
      </c>
      <c r="E155" s="246" t="s">
        <v>816</v>
      </c>
      <c r="F155" s="247" t="s">
        <v>817</v>
      </c>
      <c r="G155" s="248" t="s">
        <v>413</v>
      </c>
      <c r="H155" s="249">
        <v>1</v>
      </c>
      <c r="I155" s="250"/>
      <c r="J155" s="251">
        <f>ROUND(I155*H155,2)</f>
        <v>0</v>
      </c>
      <c r="K155" s="247" t="s">
        <v>1</v>
      </c>
      <c r="L155" s="44"/>
      <c r="M155" s="252" t="s">
        <v>1</v>
      </c>
      <c r="N155" s="253" t="s">
        <v>42</v>
      </c>
      <c r="O155" s="94"/>
      <c r="P155" s="254">
        <f>O155*H155</f>
        <v>0</v>
      </c>
      <c r="Q155" s="254">
        <v>0</v>
      </c>
      <c r="R155" s="254">
        <f>Q155*H155</f>
        <v>0</v>
      </c>
      <c r="S155" s="254">
        <v>0</v>
      </c>
      <c r="T155" s="255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56" t="s">
        <v>177</v>
      </c>
      <c r="AT155" s="256" t="s">
        <v>172</v>
      </c>
      <c r="AU155" s="256" t="s">
        <v>85</v>
      </c>
      <c r="AY155" s="18" t="s">
        <v>169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8" t="s">
        <v>85</v>
      </c>
      <c r="BK155" s="146">
        <f>ROUND(I155*H155,2)</f>
        <v>0</v>
      </c>
      <c r="BL155" s="18" t="s">
        <v>177</v>
      </c>
      <c r="BM155" s="256" t="s">
        <v>222</v>
      </c>
    </row>
    <row r="156" spans="1:65" s="2" customFormat="1" ht="49.05" customHeight="1">
      <c r="A156" s="41"/>
      <c r="B156" s="42"/>
      <c r="C156" s="245" t="s">
        <v>213</v>
      </c>
      <c r="D156" s="245" t="s">
        <v>172</v>
      </c>
      <c r="E156" s="246" t="s">
        <v>818</v>
      </c>
      <c r="F156" s="247" t="s">
        <v>819</v>
      </c>
      <c r="G156" s="248" t="s">
        <v>413</v>
      </c>
      <c r="H156" s="249">
        <v>3</v>
      </c>
      <c r="I156" s="250"/>
      <c r="J156" s="251">
        <f>ROUND(I156*H156,2)</f>
        <v>0</v>
      </c>
      <c r="K156" s="247" t="s">
        <v>1</v>
      </c>
      <c r="L156" s="44"/>
      <c r="M156" s="252" t="s">
        <v>1</v>
      </c>
      <c r="N156" s="253" t="s">
        <v>42</v>
      </c>
      <c r="O156" s="94"/>
      <c r="P156" s="254">
        <f>O156*H156</f>
        <v>0</v>
      </c>
      <c r="Q156" s="254">
        <v>0</v>
      </c>
      <c r="R156" s="254">
        <f>Q156*H156</f>
        <v>0</v>
      </c>
      <c r="S156" s="254">
        <v>0</v>
      </c>
      <c r="T156" s="255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56" t="s">
        <v>177</v>
      </c>
      <c r="AT156" s="256" t="s">
        <v>172</v>
      </c>
      <c r="AU156" s="256" t="s">
        <v>85</v>
      </c>
      <c r="AY156" s="18" t="s">
        <v>169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8" t="s">
        <v>85</v>
      </c>
      <c r="BK156" s="146">
        <f>ROUND(I156*H156,2)</f>
        <v>0</v>
      </c>
      <c r="BL156" s="18" t="s">
        <v>177</v>
      </c>
      <c r="BM156" s="256" t="s">
        <v>226</v>
      </c>
    </row>
    <row r="157" spans="1:63" s="12" customFormat="1" ht="25.9" customHeight="1">
      <c r="A157" s="12"/>
      <c r="B157" s="229"/>
      <c r="C157" s="230"/>
      <c r="D157" s="231" t="s">
        <v>76</v>
      </c>
      <c r="E157" s="232" t="s">
        <v>820</v>
      </c>
      <c r="F157" s="232" t="s">
        <v>821</v>
      </c>
      <c r="G157" s="230"/>
      <c r="H157" s="230"/>
      <c r="I157" s="233"/>
      <c r="J157" s="234">
        <f>BK157</f>
        <v>0</v>
      </c>
      <c r="K157" s="230"/>
      <c r="L157" s="235"/>
      <c r="M157" s="236"/>
      <c r="N157" s="237"/>
      <c r="O157" s="237"/>
      <c r="P157" s="238">
        <f>SUM(P158:P160)</f>
        <v>0</v>
      </c>
      <c r="Q157" s="237"/>
      <c r="R157" s="238">
        <f>SUM(R158:R160)</f>
        <v>0</v>
      </c>
      <c r="S157" s="237"/>
      <c r="T157" s="239">
        <f>SUM(T158:T160)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40" t="s">
        <v>85</v>
      </c>
      <c r="AT157" s="241" t="s">
        <v>76</v>
      </c>
      <c r="AU157" s="241" t="s">
        <v>77</v>
      </c>
      <c r="AY157" s="240" t="s">
        <v>169</v>
      </c>
      <c r="BK157" s="242">
        <f>SUM(BK158:BK160)</f>
        <v>0</v>
      </c>
    </row>
    <row r="158" spans="1:65" s="2" customFormat="1" ht="44.25" customHeight="1">
      <c r="A158" s="41"/>
      <c r="B158" s="42"/>
      <c r="C158" s="245" t="s">
        <v>205</v>
      </c>
      <c r="D158" s="245" t="s">
        <v>172</v>
      </c>
      <c r="E158" s="246" t="s">
        <v>822</v>
      </c>
      <c r="F158" s="247" t="s">
        <v>823</v>
      </c>
      <c r="G158" s="248" t="s">
        <v>195</v>
      </c>
      <c r="H158" s="249">
        <v>2</v>
      </c>
      <c r="I158" s="250"/>
      <c r="J158" s="251">
        <f>ROUND(I158*H158,2)</f>
        <v>0</v>
      </c>
      <c r="K158" s="247" t="s">
        <v>1</v>
      </c>
      <c r="L158" s="44"/>
      <c r="M158" s="252" t="s">
        <v>1</v>
      </c>
      <c r="N158" s="253" t="s">
        <v>42</v>
      </c>
      <c r="O158" s="94"/>
      <c r="P158" s="254">
        <f>O158*H158</f>
        <v>0</v>
      </c>
      <c r="Q158" s="254">
        <v>0</v>
      </c>
      <c r="R158" s="254">
        <f>Q158*H158</f>
        <v>0</v>
      </c>
      <c r="S158" s="254">
        <v>0</v>
      </c>
      <c r="T158" s="255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56" t="s">
        <v>177</v>
      </c>
      <c r="AT158" s="256" t="s">
        <v>172</v>
      </c>
      <c r="AU158" s="256" t="s">
        <v>85</v>
      </c>
      <c r="AY158" s="18" t="s">
        <v>169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8" t="s">
        <v>85</v>
      </c>
      <c r="BK158" s="146">
        <f>ROUND(I158*H158,2)</f>
        <v>0</v>
      </c>
      <c r="BL158" s="18" t="s">
        <v>177</v>
      </c>
      <c r="BM158" s="256" t="s">
        <v>241</v>
      </c>
    </row>
    <row r="159" spans="1:65" s="2" customFormat="1" ht="49.05" customHeight="1">
      <c r="A159" s="41"/>
      <c r="B159" s="42"/>
      <c r="C159" s="245" t="s">
        <v>8</v>
      </c>
      <c r="D159" s="245" t="s">
        <v>172</v>
      </c>
      <c r="E159" s="246" t="s">
        <v>824</v>
      </c>
      <c r="F159" s="247" t="s">
        <v>825</v>
      </c>
      <c r="G159" s="248" t="s">
        <v>413</v>
      </c>
      <c r="H159" s="249">
        <v>4</v>
      </c>
      <c r="I159" s="250"/>
      <c r="J159" s="251">
        <f>ROUND(I159*H159,2)</f>
        <v>0</v>
      </c>
      <c r="K159" s="247" t="s">
        <v>1</v>
      </c>
      <c r="L159" s="44"/>
      <c r="M159" s="252" t="s">
        <v>1</v>
      </c>
      <c r="N159" s="253" t="s">
        <v>42</v>
      </c>
      <c r="O159" s="94"/>
      <c r="P159" s="254">
        <f>O159*H159</f>
        <v>0</v>
      </c>
      <c r="Q159" s="254">
        <v>0</v>
      </c>
      <c r="R159" s="254">
        <f>Q159*H159</f>
        <v>0</v>
      </c>
      <c r="S159" s="254">
        <v>0</v>
      </c>
      <c r="T159" s="255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56" t="s">
        <v>177</v>
      </c>
      <c r="AT159" s="256" t="s">
        <v>172</v>
      </c>
      <c r="AU159" s="256" t="s">
        <v>85</v>
      </c>
      <c r="AY159" s="18" t="s">
        <v>169</v>
      </c>
      <c r="BE159" s="146">
        <f>IF(N159="základní",J159,0)</f>
        <v>0</v>
      </c>
      <c r="BF159" s="146">
        <f>IF(N159="snížená",J159,0)</f>
        <v>0</v>
      </c>
      <c r="BG159" s="146">
        <f>IF(N159="zákl. přenesená",J159,0)</f>
        <v>0</v>
      </c>
      <c r="BH159" s="146">
        <f>IF(N159="sníž. přenesená",J159,0)</f>
        <v>0</v>
      </c>
      <c r="BI159" s="146">
        <f>IF(N159="nulová",J159,0)</f>
        <v>0</v>
      </c>
      <c r="BJ159" s="18" t="s">
        <v>85</v>
      </c>
      <c r="BK159" s="146">
        <f>ROUND(I159*H159,2)</f>
        <v>0</v>
      </c>
      <c r="BL159" s="18" t="s">
        <v>177</v>
      </c>
      <c r="BM159" s="256" t="s">
        <v>245</v>
      </c>
    </row>
    <row r="160" spans="1:65" s="2" customFormat="1" ht="16.5" customHeight="1">
      <c r="A160" s="41"/>
      <c r="B160" s="42"/>
      <c r="C160" s="245" t="s">
        <v>209</v>
      </c>
      <c r="D160" s="245" t="s">
        <v>172</v>
      </c>
      <c r="E160" s="246" t="s">
        <v>826</v>
      </c>
      <c r="F160" s="247" t="s">
        <v>753</v>
      </c>
      <c r="G160" s="248" t="s">
        <v>398</v>
      </c>
      <c r="H160" s="249">
        <v>32</v>
      </c>
      <c r="I160" s="250"/>
      <c r="J160" s="251">
        <f>ROUND(I160*H160,2)</f>
        <v>0</v>
      </c>
      <c r="K160" s="247" t="s">
        <v>1</v>
      </c>
      <c r="L160" s="44"/>
      <c r="M160" s="252" t="s">
        <v>1</v>
      </c>
      <c r="N160" s="253" t="s">
        <v>42</v>
      </c>
      <c r="O160" s="94"/>
      <c r="P160" s="254">
        <f>O160*H160</f>
        <v>0</v>
      </c>
      <c r="Q160" s="254">
        <v>0</v>
      </c>
      <c r="R160" s="254">
        <f>Q160*H160</f>
        <v>0</v>
      </c>
      <c r="S160" s="254">
        <v>0</v>
      </c>
      <c r="T160" s="255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56" t="s">
        <v>177</v>
      </c>
      <c r="AT160" s="256" t="s">
        <v>172</v>
      </c>
      <c r="AU160" s="256" t="s">
        <v>85</v>
      </c>
      <c r="AY160" s="18" t="s">
        <v>169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8" t="s">
        <v>85</v>
      </c>
      <c r="BK160" s="146">
        <f>ROUND(I160*H160,2)</f>
        <v>0</v>
      </c>
      <c r="BL160" s="18" t="s">
        <v>177</v>
      </c>
      <c r="BM160" s="256" t="s">
        <v>248</v>
      </c>
    </row>
    <row r="161" spans="1:63" s="12" customFormat="1" ht="25.9" customHeight="1">
      <c r="A161" s="12"/>
      <c r="B161" s="229"/>
      <c r="C161" s="230"/>
      <c r="D161" s="231" t="s">
        <v>76</v>
      </c>
      <c r="E161" s="232" t="s">
        <v>827</v>
      </c>
      <c r="F161" s="232" t="s">
        <v>828</v>
      </c>
      <c r="G161" s="230"/>
      <c r="H161" s="230"/>
      <c r="I161" s="233"/>
      <c r="J161" s="234">
        <f>BK161</f>
        <v>0</v>
      </c>
      <c r="K161" s="230"/>
      <c r="L161" s="235"/>
      <c r="M161" s="236"/>
      <c r="N161" s="237"/>
      <c r="O161" s="237"/>
      <c r="P161" s="238">
        <f>SUM(P162:P171)</f>
        <v>0</v>
      </c>
      <c r="Q161" s="237"/>
      <c r="R161" s="238">
        <f>SUM(R162:R171)</f>
        <v>0</v>
      </c>
      <c r="S161" s="237"/>
      <c r="T161" s="239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0" t="s">
        <v>85</v>
      </c>
      <c r="AT161" s="241" t="s">
        <v>76</v>
      </c>
      <c r="AU161" s="241" t="s">
        <v>77</v>
      </c>
      <c r="AY161" s="240" t="s">
        <v>169</v>
      </c>
      <c r="BK161" s="242">
        <f>SUM(BK162:BK171)</f>
        <v>0</v>
      </c>
    </row>
    <row r="162" spans="1:65" s="2" customFormat="1" ht="16.5" customHeight="1">
      <c r="A162" s="41"/>
      <c r="B162" s="42"/>
      <c r="C162" s="245" t="s">
        <v>223</v>
      </c>
      <c r="D162" s="245" t="s">
        <v>172</v>
      </c>
      <c r="E162" s="246" t="s">
        <v>829</v>
      </c>
      <c r="F162" s="247" t="s">
        <v>830</v>
      </c>
      <c r="G162" s="248" t="s">
        <v>413</v>
      </c>
      <c r="H162" s="249">
        <v>2</v>
      </c>
      <c r="I162" s="250"/>
      <c r="J162" s="251">
        <f>ROUND(I162*H162,2)</f>
        <v>0</v>
      </c>
      <c r="K162" s="247" t="s">
        <v>1</v>
      </c>
      <c r="L162" s="44"/>
      <c r="M162" s="252" t="s">
        <v>1</v>
      </c>
      <c r="N162" s="253" t="s">
        <v>42</v>
      </c>
      <c r="O162" s="94"/>
      <c r="P162" s="254">
        <f>O162*H162</f>
        <v>0</v>
      </c>
      <c r="Q162" s="254">
        <v>0</v>
      </c>
      <c r="R162" s="254">
        <f>Q162*H162</f>
        <v>0</v>
      </c>
      <c r="S162" s="254">
        <v>0</v>
      </c>
      <c r="T162" s="255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56" t="s">
        <v>177</v>
      </c>
      <c r="AT162" s="256" t="s">
        <v>172</v>
      </c>
      <c r="AU162" s="256" t="s">
        <v>85</v>
      </c>
      <c r="AY162" s="18" t="s">
        <v>169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8" t="s">
        <v>85</v>
      </c>
      <c r="BK162" s="146">
        <f>ROUND(I162*H162,2)</f>
        <v>0</v>
      </c>
      <c r="BL162" s="18" t="s">
        <v>177</v>
      </c>
      <c r="BM162" s="256" t="s">
        <v>257</v>
      </c>
    </row>
    <row r="163" spans="1:65" s="2" customFormat="1" ht="16.5" customHeight="1">
      <c r="A163" s="41"/>
      <c r="B163" s="42"/>
      <c r="C163" s="245" t="s">
        <v>212</v>
      </c>
      <c r="D163" s="245" t="s">
        <v>172</v>
      </c>
      <c r="E163" s="246" t="s">
        <v>831</v>
      </c>
      <c r="F163" s="247" t="s">
        <v>832</v>
      </c>
      <c r="G163" s="248" t="s">
        <v>413</v>
      </c>
      <c r="H163" s="249">
        <v>2</v>
      </c>
      <c r="I163" s="250"/>
      <c r="J163" s="251">
        <f>ROUND(I163*H163,2)</f>
        <v>0</v>
      </c>
      <c r="K163" s="247" t="s">
        <v>1</v>
      </c>
      <c r="L163" s="44"/>
      <c r="M163" s="252" t="s">
        <v>1</v>
      </c>
      <c r="N163" s="253" t="s">
        <v>42</v>
      </c>
      <c r="O163" s="94"/>
      <c r="P163" s="254">
        <f>O163*H163</f>
        <v>0</v>
      </c>
      <c r="Q163" s="254">
        <v>0</v>
      </c>
      <c r="R163" s="254">
        <f>Q163*H163</f>
        <v>0</v>
      </c>
      <c r="S163" s="254">
        <v>0</v>
      </c>
      <c r="T163" s="255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56" t="s">
        <v>177</v>
      </c>
      <c r="AT163" s="256" t="s">
        <v>172</v>
      </c>
      <c r="AU163" s="256" t="s">
        <v>85</v>
      </c>
      <c r="AY163" s="18" t="s">
        <v>169</v>
      </c>
      <c r="BE163" s="146">
        <f>IF(N163="základní",J163,0)</f>
        <v>0</v>
      </c>
      <c r="BF163" s="146">
        <f>IF(N163="snížená",J163,0)</f>
        <v>0</v>
      </c>
      <c r="BG163" s="146">
        <f>IF(N163="zákl. přenesená",J163,0)</f>
        <v>0</v>
      </c>
      <c r="BH163" s="146">
        <f>IF(N163="sníž. přenesená",J163,0)</f>
        <v>0</v>
      </c>
      <c r="BI163" s="146">
        <f>IF(N163="nulová",J163,0)</f>
        <v>0</v>
      </c>
      <c r="BJ163" s="18" t="s">
        <v>85</v>
      </c>
      <c r="BK163" s="146">
        <f>ROUND(I163*H163,2)</f>
        <v>0</v>
      </c>
      <c r="BL163" s="18" t="s">
        <v>177</v>
      </c>
      <c r="BM163" s="256" t="s">
        <v>264</v>
      </c>
    </row>
    <row r="164" spans="1:65" s="2" customFormat="1" ht="16.5" customHeight="1">
      <c r="A164" s="41"/>
      <c r="B164" s="42"/>
      <c r="C164" s="245" t="s">
        <v>242</v>
      </c>
      <c r="D164" s="245" t="s">
        <v>172</v>
      </c>
      <c r="E164" s="246" t="s">
        <v>833</v>
      </c>
      <c r="F164" s="247" t="s">
        <v>834</v>
      </c>
      <c r="G164" s="248" t="s">
        <v>413</v>
      </c>
      <c r="H164" s="249">
        <v>11</v>
      </c>
      <c r="I164" s="250"/>
      <c r="J164" s="251">
        <f>ROUND(I164*H164,2)</f>
        <v>0</v>
      </c>
      <c r="K164" s="247" t="s">
        <v>1</v>
      </c>
      <c r="L164" s="44"/>
      <c r="M164" s="252" t="s">
        <v>1</v>
      </c>
      <c r="N164" s="253" t="s">
        <v>42</v>
      </c>
      <c r="O164" s="94"/>
      <c r="P164" s="254">
        <f>O164*H164</f>
        <v>0</v>
      </c>
      <c r="Q164" s="254">
        <v>0</v>
      </c>
      <c r="R164" s="254">
        <f>Q164*H164</f>
        <v>0</v>
      </c>
      <c r="S164" s="254">
        <v>0</v>
      </c>
      <c r="T164" s="25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56" t="s">
        <v>177</v>
      </c>
      <c r="AT164" s="256" t="s">
        <v>172</v>
      </c>
      <c r="AU164" s="256" t="s">
        <v>85</v>
      </c>
      <c r="AY164" s="18" t="s">
        <v>169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8" t="s">
        <v>85</v>
      </c>
      <c r="BK164" s="146">
        <f>ROUND(I164*H164,2)</f>
        <v>0</v>
      </c>
      <c r="BL164" s="18" t="s">
        <v>177</v>
      </c>
      <c r="BM164" s="256" t="s">
        <v>268</v>
      </c>
    </row>
    <row r="165" spans="1:65" s="2" customFormat="1" ht="16.5" customHeight="1">
      <c r="A165" s="41"/>
      <c r="B165" s="42"/>
      <c r="C165" s="245" t="s">
        <v>216</v>
      </c>
      <c r="D165" s="245" t="s">
        <v>172</v>
      </c>
      <c r="E165" s="246" t="s">
        <v>835</v>
      </c>
      <c r="F165" s="247" t="s">
        <v>836</v>
      </c>
      <c r="G165" s="248" t="s">
        <v>195</v>
      </c>
      <c r="H165" s="249">
        <v>45</v>
      </c>
      <c r="I165" s="250"/>
      <c r="J165" s="251">
        <f>ROUND(I165*H165,2)</f>
        <v>0</v>
      </c>
      <c r="K165" s="247" t="s">
        <v>1</v>
      </c>
      <c r="L165" s="44"/>
      <c r="M165" s="252" t="s">
        <v>1</v>
      </c>
      <c r="N165" s="253" t="s">
        <v>42</v>
      </c>
      <c r="O165" s="94"/>
      <c r="P165" s="254">
        <f>O165*H165</f>
        <v>0</v>
      </c>
      <c r="Q165" s="254">
        <v>0</v>
      </c>
      <c r="R165" s="254">
        <f>Q165*H165</f>
        <v>0</v>
      </c>
      <c r="S165" s="254">
        <v>0</v>
      </c>
      <c r="T165" s="255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56" t="s">
        <v>177</v>
      </c>
      <c r="AT165" s="256" t="s">
        <v>172</v>
      </c>
      <c r="AU165" s="256" t="s">
        <v>85</v>
      </c>
      <c r="AY165" s="18" t="s">
        <v>169</v>
      </c>
      <c r="BE165" s="146">
        <f>IF(N165="základní",J165,0)</f>
        <v>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18" t="s">
        <v>85</v>
      </c>
      <c r="BK165" s="146">
        <f>ROUND(I165*H165,2)</f>
        <v>0</v>
      </c>
      <c r="BL165" s="18" t="s">
        <v>177</v>
      </c>
      <c r="BM165" s="256" t="s">
        <v>272</v>
      </c>
    </row>
    <row r="166" spans="1:65" s="2" customFormat="1" ht="21.75" customHeight="1">
      <c r="A166" s="41"/>
      <c r="B166" s="42"/>
      <c r="C166" s="245" t="s">
        <v>7</v>
      </c>
      <c r="D166" s="245" t="s">
        <v>172</v>
      </c>
      <c r="E166" s="246" t="s">
        <v>837</v>
      </c>
      <c r="F166" s="247" t="s">
        <v>838</v>
      </c>
      <c r="G166" s="248" t="s">
        <v>195</v>
      </c>
      <c r="H166" s="249">
        <v>45</v>
      </c>
      <c r="I166" s="250"/>
      <c r="J166" s="251">
        <f>ROUND(I166*H166,2)</f>
        <v>0</v>
      </c>
      <c r="K166" s="247" t="s">
        <v>1</v>
      </c>
      <c r="L166" s="44"/>
      <c r="M166" s="252" t="s">
        <v>1</v>
      </c>
      <c r="N166" s="253" t="s">
        <v>42</v>
      </c>
      <c r="O166" s="94"/>
      <c r="P166" s="254">
        <f>O166*H166</f>
        <v>0</v>
      </c>
      <c r="Q166" s="254">
        <v>0</v>
      </c>
      <c r="R166" s="254">
        <f>Q166*H166</f>
        <v>0</v>
      </c>
      <c r="S166" s="254">
        <v>0</v>
      </c>
      <c r="T166" s="255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56" t="s">
        <v>177</v>
      </c>
      <c r="AT166" s="256" t="s">
        <v>172</v>
      </c>
      <c r="AU166" s="256" t="s">
        <v>85</v>
      </c>
      <c r="AY166" s="18" t="s">
        <v>169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8" t="s">
        <v>85</v>
      </c>
      <c r="BK166" s="146">
        <f>ROUND(I166*H166,2)</f>
        <v>0</v>
      </c>
      <c r="BL166" s="18" t="s">
        <v>177</v>
      </c>
      <c r="BM166" s="256" t="s">
        <v>279</v>
      </c>
    </row>
    <row r="167" spans="1:65" s="2" customFormat="1" ht="16.5" customHeight="1">
      <c r="A167" s="41"/>
      <c r="B167" s="42"/>
      <c r="C167" s="245" t="s">
        <v>219</v>
      </c>
      <c r="D167" s="245" t="s">
        <v>172</v>
      </c>
      <c r="E167" s="246" t="s">
        <v>839</v>
      </c>
      <c r="F167" s="247" t="s">
        <v>840</v>
      </c>
      <c r="G167" s="248" t="s">
        <v>195</v>
      </c>
      <c r="H167" s="249">
        <v>45</v>
      </c>
      <c r="I167" s="250"/>
      <c r="J167" s="251">
        <f>ROUND(I167*H167,2)</f>
        <v>0</v>
      </c>
      <c r="K167" s="247" t="s">
        <v>1</v>
      </c>
      <c r="L167" s="44"/>
      <c r="M167" s="252" t="s">
        <v>1</v>
      </c>
      <c r="N167" s="253" t="s">
        <v>42</v>
      </c>
      <c r="O167" s="94"/>
      <c r="P167" s="254">
        <f>O167*H167</f>
        <v>0</v>
      </c>
      <c r="Q167" s="254">
        <v>0</v>
      </c>
      <c r="R167" s="254">
        <f>Q167*H167</f>
        <v>0</v>
      </c>
      <c r="S167" s="254">
        <v>0</v>
      </c>
      <c r="T167" s="255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56" t="s">
        <v>177</v>
      </c>
      <c r="AT167" s="256" t="s">
        <v>172</v>
      </c>
      <c r="AU167" s="256" t="s">
        <v>85</v>
      </c>
      <c r="AY167" s="18" t="s">
        <v>169</v>
      </c>
      <c r="BE167" s="146">
        <f>IF(N167="základní",J167,0)</f>
        <v>0</v>
      </c>
      <c r="BF167" s="146">
        <f>IF(N167="snížená",J167,0)</f>
        <v>0</v>
      </c>
      <c r="BG167" s="146">
        <f>IF(N167="zákl. přenesená",J167,0)</f>
        <v>0</v>
      </c>
      <c r="BH167" s="146">
        <f>IF(N167="sníž. přenesená",J167,0)</f>
        <v>0</v>
      </c>
      <c r="BI167" s="146">
        <f>IF(N167="nulová",J167,0)</f>
        <v>0</v>
      </c>
      <c r="BJ167" s="18" t="s">
        <v>85</v>
      </c>
      <c r="BK167" s="146">
        <f>ROUND(I167*H167,2)</f>
        <v>0</v>
      </c>
      <c r="BL167" s="18" t="s">
        <v>177</v>
      </c>
      <c r="BM167" s="256" t="s">
        <v>282</v>
      </c>
    </row>
    <row r="168" spans="1:65" s="2" customFormat="1" ht="24.15" customHeight="1">
      <c r="A168" s="41"/>
      <c r="B168" s="42"/>
      <c r="C168" s="245" t="s">
        <v>265</v>
      </c>
      <c r="D168" s="245" t="s">
        <v>172</v>
      </c>
      <c r="E168" s="246" t="s">
        <v>841</v>
      </c>
      <c r="F168" s="247" t="s">
        <v>765</v>
      </c>
      <c r="G168" s="248" t="s">
        <v>398</v>
      </c>
      <c r="H168" s="249">
        <v>28</v>
      </c>
      <c r="I168" s="250"/>
      <c r="J168" s="251">
        <f>ROUND(I168*H168,2)</f>
        <v>0</v>
      </c>
      <c r="K168" s="247" t="s">
        <v>1</v>
      </c>
      <c r="L168" s="44"/>
      <c r="M168" s="252" t="s">
        <v>1</v>
      </c>
      <c r="N168" s="253" t="s">
        <v>42</v>
      </c>
      <c r="O168" s="94"/>
      <c r="P168" s="254">
        <f>O168*H168</f>
        <v>0</v>
      </c>
      <c r="Q168" s="254">
        <v>0</v>
      </c>
      <c r="R168" s="254">
        <f>Q168*H168</f>
        <v>0</v>
      </c>
      <c r="S168" s="254">
        <v>0</v>
      </c>
      <c r="T168" s="255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56" t="s">
        <v>177</v>
      </c>
      <c r="AT168" s="256" t="s">
        <v>172</v>
      </c>
      <c r="AU168" s="256" t="s">
        <v>85</v>
      </c>
      <c r="AY168" s="18" t="s">
        <v>169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8" t="s">
        <v>85</v>
      </c>
      <c r="BK168" s="146">
        <f>ROUND(I168*H168,2)</f>
        <v>0</v>
      </c>
      <c r="BL168" s="18" t="s">
        <v>177</v>
      </c>
      <c r="BM168" s="256" t="s">
        <v>287</v>
      </c>
    </row>
    <row r="169" spans="1:65" s="2" customFormat="1" ht="16.5" customHeight="1">
      <c r="A169" s="41"/>
      <c r="B169" s="42"/>
      <c r="C169" s="245" t="s">
        <v>222</v>
      </c>
      <c r="D169" s="245" t="s">
        <v>172</v>
      </c>
      <c r="E169" s="246" t="s">
        <v>842</v>
      </c>
      <c r="F169" s="247" t="s">
        <v>435</v>
      </c>
      <c r="G169" s="248" t="s">
        <v>413</v>
      </c>
      <c r="H169" s="249">
        <v>1</v>
      </c>
      <c r="I169" s="250"/>
      <c r="J169" s="251">
        <f>ROUND(I169*H169,2)</f>
        <v>0</v>
      </c>
      <c r="K169" s="247" t="s">
        <v>1</v>
      </c>
      <c r="L169" s="44"/>
      <c r="M169" s="252" t="s">
        <v>1</v>
      </c>
      <c r="N169" s="253" t="s">
        <v>42</v>
      </c>
      <c r="O169" s="94"/>
      <c r="P169" s="254">
        <f>O169*H169</f>
        <v>0</v>
      </c>
      <c r="Q169" s="254">
        <v>0</v>
      </c>
      <c r="R169" s="254">
        <f>Q169*H169</f>
        <v>0</v>
      </c>
      <c r="S169" s="254">
        <v>0</v>
      </c>
      <c r="T169" s="255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56" t="s">
        <v>177</v>
      </c>
      <c r="AT169" s="256" t="s">
        <v>172</v>
      </c>
      <c r="AU169" s="256" t="s">
        <v>85</v>
      </c>
      <c r="AY169" s="18" t="s">
        <v>169</v>
      </c>
      <c r="BE169" s="146">
        <f>IF(N169="základní",J169,0)</f>
        <v>0</v>
      </c>
      <c r="BF169" s="146">
        <f>IF(N169="snížená",J169,0)</f>
        <v>0</v>
      </c>
      <c r="BG169" s="146">
        <f>IF(N169="zákl. přenesená",J169,0)</f>
        <v>0</v>
      </c>
      <c r="BH169" s="146">
        <f>IF(N169="sníž. přenesená",J169,0)</f>
        <v>0</v>
      </c>
      <c r="BI169" s="146">
        <f>IF(N169="nulová",J169,0)</f>
        <v>0</v>
      </c>
      <c r="BJ169" s="18" t="s">
        <v>85</v>
      </c>
      <c r="BK169" s="146">
        <f>ROUND(I169*H169,2)</f>
        <v>0</v>
      </c>
      <c r="BL169" s="18" t="s">
        <v>177</v>
      </c>
      <c r="BM169" s="256" t="s">
        <v>293</v>
      </c>
    </row>
    <row r="170" spans="1:65" s="2" customFormat="1" ht="24.15" customHeight="1">
      <c r="A170" s="41"/>
      <c r="B170" s="42"/>
      <c r="C170" s="245" t="s">
        <v>276</v>
      </c>
      <c r="D170" s="245" t="s">
        <v>172</v>
      </c>
      <c r="E170" s="246" t="s">
        <v>843</v>
      </c>
      <c r="F170" s="247" t="s">
        <v>768</v>
      </c>
      <c r="G170" s="248" t="s">
        <v>413</v>
      </c>
      <c r="H170" s="249">
        <v>1</v>
      </c>
      <c r="I170" s="250"/>
      <c r="J170" s="251">
        <f>ROUND(I170*H170,2)</f>
        <v>0</v>
      </c>
      <c r="K170" s="247" t="s">
        <v>1</v>
      </c>
      <c r="L170" s="44"/>
      <c r="M170" s="252" t="s">
        <v>1</v>
      </c>
      <c r="N170" s="253" t="s">
        <v>42</v>
      </c>
      <c r="O170" s="94"/>
      <c r="P170" s="254">
        <f>O170*H170</f>
        <v>0</v>
      </c>
      <c r="Q170" s="254">
        <v>0</v>
      </c>
      <c r="R170" s="254">
        <f>Q170*H170</f>
        <v>0</v>
      </c>
      <c r="S170" s="254">
        <v>0</v>
      </c>
      <c r="T170" s="255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56" t="s">
        <v>177</v>
      </c>
      <c r="AT170" s="256" t="s">
        <v>172</v>
      </c>
      <c r="AU170" s="256" t="s">
        <v>85</v>
      </c>
      <c r="AY170" s="18" t="s">
        <v>169</v>
      </c>
      <c r="BE170" s="146">
        <f>IF(N170="základní",J170,0)</f>
        <v>0</v>
      </c>
      <c r="BF170" s="146">
        <f>IF(N170="snížená",J170,0)</f>
        <v>0</v>
      </c>
      <c r="BG170" s="146">
        <f>IF(N170="zákl. přenesená",J170,0)</f>
        <v>0</v>
      </c>
      <c r="BH170" s="146">
        <f>IF(N170="sníž. přenesená",J170,0)</f>
        <v>0</v>
      </c>
      <c r="BI170" s="146">
        <f>IF(N170="nulová",J170,0)</f>
        <v>0</v>
      </c>
      <c r="BJ170" s="18" t="s">
        <v>85</v>
      </c>
      <c r="BK170" s="146">
        <f>ROUND(I170*H170,2)</f>
        <v>0</v>
      </c>
      <c r="BL170" s="18" t="s">
        <v>177</v>
      </c>
      <c r="BM170" s="256" t="s">
        <v>299</v>
      </c>
    </row>
    <row r="171" spans="1:65" s="2" customFormat="1" ht="16.5" customHeight="1">
      <c r="A171" s="41"/>
      <c r="B171" s="42"/>
      <c r="C171" s="245" t="s">
        <v>226</v>
      </c>
      <c r="D171" s="245" t="s">
        <v>172</v>
      </c>
      <c r="E171" s="246" t="s">
        <v>844</v>
      </c>
      <c r="F171" s="247" t="s">
        <v>770</v>
      </c>
      <c r="G171" s="248" t="s">
        <v>413</v>
      </c>
      <c r="H171" s="249">
        <v>1</v>
      </c>
      <c r="I171" s="250"/>
      <c r="J171" s="251">
        <f>ROUND(I171*H171,2)</f>
        <v>0</v>
      </c>
      <c r="K171" s="247" t="s">
        <v>1</v>
      </c>
      <c r="L171" s="44"/>
      <c r="M171" s="311" t="s">
        <v>1</v>
      </c>
      <c r="N171" s="312" t="s">
        <v>42</v>
      </c>
      <c r="O171" s="313"/>
      <c r="P171" s="314">
        <f>O171*H171</f>
        <v>0</v>
      </c>
      <c r="Q171" s="314">
        <v>0</v>
      </c>
      <c r="R171" s="314">
        <f>Q171*H171</f>
        <v>0</v>
      </c>
      <c r="S171" s="314">
        <v>0</v>
      </c>
      <c r="T171" s="315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56" t="s">
        <v>177</v>
      </c>
      <c r="AT171" s="256" t="s">
        <v>172</v>
      </c>
      <c r="AU171" s="256" t="s">
        <v>85</v>
      </c>
      <c r="AY171" s="18" t="s">
        <v>169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8" t="s">
        <v>85</v>
      </c>
      <c r="BK171" s="146">
        <f>ROUND(I171*H171,2)</f>
        <v>0</v>
      </c>
      <c r="BL171" s="18" t="s">
        <v>177</v>
      </c>
      <c r="BM171" s="256" t="s">
        <v>307</v>
      </c>
    </row>
    <row r="172" spans="1:31" s="2" customFormat="1" ht="6.95" customHeight="1">
      <c r="A172" s="41"/>
      <c r="B172" s="69"/>
      <c r="C172" s="70"/>
      <c r="D172" s="70"/>
      <c r="E172" s="70"/>
      <c r="F172" s="70"/>
      <c r="G172" s="70"/>
      <c r="H172" s="70"/>
      <c r="I172" s="70"/>
      <c r="J172" s="70"/>
      <c r="K172" s="70"/>
      <c r="L172" s="44"/>
      <c r="M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</row>
  </sheetData>
  <sheetProtection password="CC35" sheet="1" objects="1" scenarios="1" formatColumns="0" formatRows="0" autoFilter="0"/>
  <autoFilter ref="C132:K171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pans="2:46" s="1" customFormat="1" ht="6.95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87</v>
      </c>
    </row>
    <row r="4" spans="2:46" s="1" customFormat="1" ht="24.95" customHeight="1">
      <c r="B4" s="21"/>
      <c r="D4" s="156" t="s">
        <v>121</v>
      </c>
      <c r="L4" s="21"/>
      <c r="M4" s="157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8" t="s">
        <v>16</v>
      </c>
      <c r="L6" s="21"/>
    </row>
    <row r="7" spans="2:12" s="1" customFormat="1" ht="16.5" customHeight="1">
      <c r="B7" s="21"/>
      <c r="E7" s="159" t="str">
        <f>'Rekapitulace stavby'!K6</f>
        <v xml:space="preserve">ZS 5.kvetna - šatny  SO 01 Etapa 2023</v>
      </c>
      <c r="F7" s="158"/>
      <c r="G7" s="158"/>
      <c r="H7" s="158"/>
      <c r="L7" s="21"/>
    </row>
    <row r="8" spans="1:31" s="2" customFormat="1" ht="12" customHeight="1">
      <c r="A8" s="41"/>
      <c r="B8" s="44"/>
      <c r="C8" s="41"/>
      <c r="D8" s="158" t="s">
        <v>122</v>
      </c>
      <c r="E8" s="41"/>
      <c r="F8" s="41"/>
      <c r="G8" s="41"/>
      <c r="H8" s="41"/>
      <c r="I8" s="41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4"/>
      <c r="C9" s="41"/>
      <c r="D9" s="41"/>
      <c r="E9" s="160" t="s">
        <v>845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4"/>
      <c r="C11" s="41"/>
      <c r="D11" s="158" t="s">
        <v>18</v>
      </c>
      <c r="E11" s="41"/>
      <c r="F11" s="161" t="s">
        <v>1</v>
      </c>
      <c r="G11" s="41"/>
      <c r="H11" s="41"/>
      <c r="I11" s="158" t="s">
        <v>19</v>
      </c>
      <c r="J11" s="161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58" t="s">
        <v>20</v>
      </c>
      <c r="E12" s="41"/>
      <c r="F12" s="161" t="s">
        <v>21</v>
      </c>
      <c r="G12" s="41"/>
      <c r="H12" s="41"/>
      <c r="I12" s="158" t="s">
        <v>22</v>
      </c>
      <c r="J12" s="162" t="str">
        <f>'Rekapitulace stavby'!AN8</f>
        <v>17.3.2023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58" t="s">
        <v>24</v>
      </c>
      <c r="E14" s="41"/>
      <c r="F14" s="41"/>
      <c r="G14" s="41"/>
      <c r="H14" s="41"/>
      <c r="I14" s="158" t="s">
        <v>25</v>
      </c>
      <c r="J14" s="161" t="str">
        <f>IF('Rekapitulace stavby'!AN10="","",'Rekapitulace stavby'!AN10)</f>
        <v>00262978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4"/>
      <c r="C15" s="41"/>
      <c r="D15" s="41"/>
      <c r="E15" s="161" t="str">
        <f>IF('Rekapitulace stavby'!E11="","",'Rekapitulace stavby'!E11)</f>
        <v>STATUTÁRNÍ MĚSTO LIBEREC</v>
      </c>
      <c r="F15" s="41"/>
      <c r="G15" s="41"/>
      <c r="H15" s="41"/>
      <c r="I15" s="158" t="s">
        <v>28</v>
      </c>
      <c r="J15" s="161" t="str">
        <f>IF('Rekapitulace stavby'!AN11="","",'Rekapitulace stavby'!AN11)</f>
        <v/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4"/>
      <c r="C17" s="41"/>
      <c r="D17" s="158" t="s">
        <v>29</v>
      </c>
      <c r="E17" s="41"/>
      <c r="F17" s="41"/>
      <c r="G17" s="41"/>
      <c r="H17" s="41"/>
      <c r="I17" s="158" t="s">
        <v>25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61"/>
      <c r="G18" s="161"/>
      <c r="H18" s="161"/>
      <c r="I18" s="158" t="s">
        <v>28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41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58" t="s">
        <v>31</v>
      </c>
      <c r="E20" s="41"/>
      <c r="F20" s="41"/>
      <c r="G20" s="41"/>
      <c r="H20" s="41"/>
      <c r="I20" s="158" t="s">
        <v>25</v>
      </c>
      <c r="J20" s="161" t="str">
        <f>IF('Rekapitulace stavby'!AN16="","",'Rekapitulace stavby'!AN16)</f>
        <v/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61" t="str">
        <f>IF('Rekapitulace stavby'!E17="","",'Rekapitulace stavby'!E17)</f>
        <v xml:space="preserve"> </v>
      </c>
      <c r="F21" s="41"/>
      <c r="G21" s="41"/>
      <c r="H21" s="41"/>
      <c r="I21" s="158" t="s">
        <v>28</v>
      </c>
      <c r="J21" s="161" t="str">
        <f>IF('Rekapitulace stavby'!AN17="","",'Rekapitulace stavby'!AN17)</f>
        <v/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58" t="s">
        <v>33</v>
      </c>
      <c r="E23" s="41"/>
      <c r="F23" s="41"/>
      <c r="G23" s="41"/>
      <c r="H23" s="41"/>
      <c r="I23" s="158" t="s">
        <v>25</v>
      </c>
      <c r="J23" s="161" t="str">
        <f>IF('Rekapitulace stavby'!AN19="","",'Rekapitulace stavby'!AN19)</f>
        <v/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61" t="str">
        <f>IF('Rekapitulace stavby'!E20="","",'Rekapitulace stavby'!E20)</f>
        <v xml:space="preserve"> </v>
      </c>
      <c r="F24" s="41"/>
      <c r="G24" s="41"/>
      <c r="H24" s="41"/>
      <c r="I24" s="158" t="s">
        <v>28</v>
      </c>
      <c r="J24" s="161" t="str">
        <f>IF('Rekapitulace stavby'!AN20="","",'Rekapitulace stavby'!AN20)</f>
        <v/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58" t="s">
        <v>34</v>
      </c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63"/>
      <c r="B27" s="164"/>
      <c r="C27" s="163"/>
      <c r="D27" s="163"/>
      <c r="E27" s="165" t="s">
        <v>1</v>
      </c>
      <c r="F27" s="165"/>
      <c r="G27" s="165"/>
      <c r="H27" s="165"/>
      <c r="I27" s="163"/>
      <c r="J27" s="163"/>
      <c r="K27" s="163"/>
      <c r="L27" s="166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67"/>
      <c r="E29" s="167"/>
      <c r="F29" s="167"/>
      <c r="G29" s="167"/>
      <c r="H29" s="167"/>
      <c r="I29" s="167"/>
      <c r="J29" s="167"/>
      <c r="K29" s="167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61" t="s">
        <v>124</v>
      </c>
      <c r="E30" s="41"/>
      <c r="F30" s="41"/>
      <c r="G30" s="41"/>
      <c r="H30" s="41"/>
      <c r="I30" s="41"/>
      <c r="J30" s="168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69" t="s">
        <v>115</v>
      </c>
      <c r="E31" s="41"/>
      <c r="F31" s="41"/>
      <c r="G31" s="41"/>
      <c r="H31" s="41"/>
      <c r="I31" s="41"/>
      <c r="J31" s="168">
        <f>J104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70" t="s">
        <v>37</v>
      </c>
      <c r="E32" s="41"/>
      <c r="F32" s="41"/>
      <c r="G32" s="41"/>
      <c r="H32" s="41"/>
      <c r="I32" s="41"/>
      <c r="J32" s="171">
        <f>ROUND(J30+J31,2)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67"/>
      <c r="E33" s="167"/>
      <c r="F33" s="167"/>
      <c r="G33" s="167"/>
      <c r="H33" s="167"/>
      <c r="I33" s="167"/>
      <c r="J33" s="167"/>
      <c r="K33" s="167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72" t="s">
        <v>39</v>
      </c>
      <c r="G34" s="41"/>
      <c r="H34" s="41"/>
      <c r="I34" s="172" t="s">
        <v>38</v>
      </c>
      <c r="J34" s="172" t="s">
        <v>40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3" t="s">
        <v>41</v>
      </c>
      <c r="E35" s="158" t="s">
        <v>42</v>
      </c>
      <c r="F35" s="174">
        <f>ROUND((SUM(BE104:BE111)+SUM(BE131:BE156)),2)</f>
        <v>0</v>
      </c>
      <c r="G35" s="41"/>
      <c r="H35" s="41"/>
      <c r="I35" s="175">
        <v>0.21</v>
      </c>
      <c r="J35" s="174">
        <f>ROUND(((SUM(BE104:BE111)+SUM(BE131:BE156))*I35),2)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58" t="s">
        <v>43</v>
      </c>
      <c r="F36" s="174">
        <f>ROUND((SUM(BF104:BF111)+SUM(BF131:BF156)),2)</f>
        <v>0</v>
      </c>
      <c r="G36" s="41"/>
      <c r="H36" s="41"/>
      <c r="I36" s="175">
        <v>0.15</v>
      </c>
      <c r="J36" s="174">
        <f>ROUND(((SUM(BF104:BF111)+SUM(BF131:BF156))*I36),2)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58" t="s">
        <v>44</v>
      </c>
      <c r="F37" s="174">
        <f>ROUND((SUM(BG104:BG111)+SUM(BG131:BG156)),2)</f>
        <v>0</v>
      </c>
      <c r="G37" s="41"/>
      <c r="H37" s="41"/>
      <c r="I37" s="175">
        <v>0.21</v>
      </c>
      <c r="J37" s="174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58" t="s">
        <v>45</v>
      </c>
      <c r="F38" s="174">
        <f>ROUND((SUM(BH104:BH111)+SUM(BH131:BH156)),2)</f>
        <v>0</v>
      </c>
      <c r="G38" s="41"/>
      <c r="H38" s="41"/>
      <c r="I38" s="175">
        <v>0.15</v>
      </c>
      <c r="J38" s="174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58" t="s">
        <v>46</v>
      </c>
      <c r="F39" s="174">
        <f>ROUND((SUM(BI104:BI111)+SUM(BI131:BI156)),2)</f>
        <v>0</v>
      </c>
      <c r="G39" s="41"/>
      <c r="H39" s="41"/>
      <c r="I39" s="175">
        <v>0</v>
      </c>
      <c r="J39" s="174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41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76"/>
      <c r="D41" s="177" t="s">
        <v>47</v>
      </c>
      <c r="E41" s="178"/>
      <c r="F41" s="178"/>
      <c r="G41" s="179" t="s">
        <v>48</v>
      </c>
      <c r="H41" s="180" t="s">
        <v>49</v>
      </c>
      <c r="I41" s="178"/>
      <c r="J41" s="181">
        <f>SUM(J32:J39)</f>
        <v>0</v>
      </c>
      <c r="K41" s="182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83" t="s">
        <v>50</v>
      </c>
      <c r="E50" s="184"/>
      <c r="F50" s="184"/>
      <c r="G50" s="183" t="s">
        <v>51</v>
      </c>
      <c r="H50" s="184"/>
      <c r="I50" s="184"/>
      <c r="J50" s="184"/>
      <c r="K50" s="184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85" t="s">
        <v>52</v>
      </c>
      <c r="E61" s="186"/>
      <c r="F61" s="187" t="s">
        <v>53</v>
      </c>
      <c r="G61" s="185" t="s">
        <v>52</v>
      </c>
      <c r="H61" s="186"/>
      <c r="I61" s="186"/>
      <c r="J61" s="188" t="s">
        <v>53</v>
      </c>
      <c r="K61" s="186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83" t="s">
        <v>54</v>
      </c>
      <c r="E65" s="189"/>
      <c r="F65" s="189"/>
      <c r="G65" s="183" t="s">
        <v>55</v>
      </c>
      <c r="H65" s="189"/>
      <c r="I65" s="189"/>
      <c r="J65" s="189"/>
      <c r="K65" s="189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85" t="s">
        <v>52</v>
      </c>
      <c r="E76" s="186"/>
      <c r="F76" s="187" t="s">
        <v>53</v>
      </c>
      <c r="G76" s="185" t="s">
        <v>52</v>
      </c>
      <c r="H76" s="186"/>
      <c r="I76" s="186"/>
      <c r="J76" s="188" t="s">
        <v>53</v>
      </c>
      <c r="K76" s="186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125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194" t="str">
        <f>E7</f>
        <v xml:space="preserve">ZS 5.kvetna - šatny  SO 01 Etapa 2023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122</v>
      </c>
      <c r="D86" s="43"/>
      <c r="E86" s="43"/>
      <c r="F86" s="43"/>
      <c r="G86" s="43"/>
      <c r="H86" s="43"/>
      <c r="I86" s="43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>D.1.4.3.p_E22 - Odběrné p...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20</v>
      </c>
      <c r="D89" s="43"/>
      <c r="E89" s="43"/>
      <c r="F89" s="28" t="str">
        <f>F12</f>
        <v xml:space="preserve"> </v>
      </c>
      <c r="G89" s="43"/>
      <c r="H89" s="43"/>
      <c r="I89" s="33" t="s">
        <v>22</v>
      </c>
      <c r="J89" s="82" t="str">
        <f>IF(J12="","",J12)</f>
        <v>17.3.2023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3" t="s">
        <v>24</v>
      </c>
      <c r="D91" s="43"/>
      <c r="E91" s="43"/>
      <c r="F91" s="28" t="str">
        <f>E15</f>
        <v>STATUTÁRNÍ MĚSTO LIBEREC</v>
      </c>
      <c r="G91" s="43"/>
      <c r="H91" s="43"/>
      <c r="I91" s="33" t="s">
        <v>31</v>
      </c>
      <c r="J91" s="37" t="str">
        <f>E21</f>
        <v xml:space="preserve"> 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3" t="s">
        <v>29</v>
      </c>
      <c r="D92" s="43"/>
      <c r="E92" s="43"/>
      <c r="F92" s="28" t="str">
        <f>IF(E18="","",E18)</f>
        <v>Vyplň údaj</v>
      </c>
      <c r="G92" s="43"/>
      <c r="H92" s="43"/>
      <c r="I92" s="33" t="s">
        <v>33</v>
      </c>
      <c r="J92" s="37" t="str">
        <f>E24</f>
        <v xml:space="preserve"> 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195" t="s">
        <v>126</v>
      </c>
      <c r="D94" s="152"/>
      <c r="E94" s="152"/>
      <c r="F94" s="152"/>
      <c r="G94" s="152"/>
      <c r="H94" s="152"/>
      <c r="I94" s="152"/>
      <c r="J94" s="196" t="s">
        <v>127</v>
      </c>
      <c r="K94" s="152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197" t="s">
        <v>128</v>
      </c>
      <c r="D96" s="43"/>
      <c r="E96" s="43"/>
      <c r="F96" s="43"/>
      <c r="G96" s="43"/>
      <c r="H96" s="43"/>
      <c r="I96" s="43"/>
      <c r="J96" s="113">
        <f>J131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129</v>
      </c>
    </row>
    <row r="97" spans="1:31" s="9" customFormat="1" ht="24.95" customHeight="1">
      <c r="A97" s="9"/>
      <c r="B97" s="198"/>
      <c r="C97" s="199"/>
      <c r="D97" s="200" t="s">
        <v>846</v>
      </c>
      <c r="E97" s="201"/>
      <c r="F97" s="201"/>
      <c r="G97" s="201"/>
      <c r="H97" s="201"/>
      <c r="I97" s="201"/>
      <c r="J97" s="202">
        <f>J132</f>
        <v>0</v>
      </c>
      <c r="K97" s="199"/>
      <c r="L97" s="20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8"/>
      <c r="C98" s="199"/>
      <c r="D98" s="200" t="s">
        <v>847</v>
      </c>
      <c r="E98" s="201"/>
      <c r="F98" s="201"/>
      <c r="G98" s="201"/>
      <c r="H98" s="201"/>
      <c r="I98" s="201"/>
      <c r="J98" s="202">
        <f>J135</f>
        <v>0</v>
      </c>
      <c r="K98" s="199"/>
      <c r="L98" s="20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98"/>
      <c r="C99" s="199"/>
      <c r="D99" s="200" t="s">
        <v>848</v>
      </c>
      <c r="E99" s="201"/>
      <c r="F99" s="201"/>
      <c r="G99" s="201"/>
      <c r="H99" s="201"/>
      <c r="I99" s="201"/>
      <c r="J99" s="202">
        <f>J140</f>
        <v>0</v>
      </c>
      <c r="K99" s="199"/>
      <c r="L99" s="20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8"/>
      <c r="C100" s="199"/>
      <c r="D100" s="200" t="s">
        <v>849</v>
      </c>
      <c r="E100" s="201"/>
      <c r="F100" s="201"/>
      <c r="G100" s="201"/>
      <c r="H100" s="201"/>
      <c r="I100" s="201"/>
      <c r="J100" s="202">
        <f>J143</f>
        <v>0</v>
      </c>
      <c r="K100" s="199"/>
      <c r="L100" s="20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8"/>
      <c r="C101" s="199"/>
      <c r="D101" s="200" t="s">
        <v>850</v>
      </c>
      <c r="E101" s="201"/>
      <c r="F101" s="201"/>
      <c r="G101" s="201"/>
      <c r="H101" s="201"/>
      <c r="I101" s="201"/>
      <c r="J101" s="202">
        <f>J146</f>
        <v>0</v>
      </c>
      <c r="K101" s="199"/>
      <c r="L101" s="20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41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66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</row>
    <row r="103" spans="1:31" s="2" customFormat="1" ht="6.95" customHeight="1">
      <c r="A103" s="41"/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66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</row>
    <row r="104" spans="1:31" s="2" customFormat="1" ht="29.25" customHeight="1">
      <c r="A104" s="41"/>
      <c r="B104" s="42"/>
      <c r="C104" s="197" t="s">
        <v>145</v>
      </c>
      <c r="D104" s="43"/>
      <c r="E104" s="43"/>
      <c r="F104" s="43"/>
      <c r="G104" s="43"/>
      <c r="H104" s="43"/>
      <c r="I104" s="43"/>
      <c r="J104" s="210">
        <f>ROUND(J105+J106+J107+J108+J109+J110,2)</f>
        <v>0</v>
      </c>
      <c r="K104" s="43"/>
      <c r="L104" s="66"/>
      <c r="N104" s="211" t="s">
        <v>41</v>
      </c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65" s="2" customFormat="1" ht="18" customHeight="1">
      <c r="A105" s="41"/>
      <c r="B105" s="42"/>
      <c r="C105" s="43"/>
      <c r="D105" s="147" t="s">
        <v>146</v>
      </c>
      <c r="E105" s="140"/>
      <c r="F105" s="140"/>
      <c r="G105" s="43"/>
      <c r="H105" s="43"/>
      <c r="I105" s="43"/>
      <c r="J105" s="141">
        <v>0</v>
      </c>
      <c r="K105" s="43"/>
      <c r="L105" s="212"/>
      <c r="M105" s="213"/>
      <c r="N105" s="214" t="s">
        <v>42</v>
      </c>
      <c r="O105" s="213"/>
      <c r="P105" s="213"/>
      <c r="Q105" s="213"/>
      <c r="R105" s="213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6" t="s">
        <v>147</v>
      </c>
      <c r="AZ105" s="213"/>
      <c r="BA105" s="213"/>
      <c r="BB105" s="213"/>
      <c r="BC105" s="213"/>
      <c r="BD105" s="213"/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16" t="s">
        <v>85</v>
      </c>
      <c r="BK105" s="213"/>
      <c r="BL105" s="213"/>
      <c r="BM105" s="213"/>
    </row>
    <row r="106" spans="1:65" s="2" customFormat="1" ht="18" customHeight="1">
      <c r="A106" s="41"/>
      <c r="B106" s="42"/>
      <c r="C106" s="43"/>
      <c r="D106" s="147" t="s">
        <v>148</v>
      </c>
      <c r="E106" s="140"/>
      <c r="F106" s="140"/>
      <c r="G106" s="43"/>
      <c r="H106" s="43"/>
      <c r="I106" s="43"/>
      <c r="J106" s="141">
        <v>0</v>
      </c>
      <c r="K106" s="43"/>
      <c r="L106" s="212"/>
      <c r="M106" s="213"/>
      <c r="N106" s="214" t="s">
        <v>42</v>
      </c>
      <c r="O106" s="213"/>
      <c r="P106" s="213"/>
      <c r="Q106" s="213"/>
      <c r="R106" s="213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6" t="s">
        <v>147</v>
      </c>
      <c r="AZ106" s="213"/>
      <c r="BA106" s="213"/>
      <c r="BB106" s="213"/>
      <c r="BC106" s="213"/>
      <c r="BD106" s="213"/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16" t="s">
        <v>85</v>
      </c>
      <c r="BK106" s="213"/>
      <c r="BL106" s="213"/>
      <c r="BM106" s="213"/>
    </row>
    <row r="107" spans="1:65" s="2" customFormat="1" ht="18" customHeight="1">
      <c r="A107" s="41"/>
      <c r="B107" s="42"/>
      <c r="C107" s="43"/>
      <c r="D107" s="147" t="s">
        <v>149</v>
      </c>
      <c r="E107" s="140"/>
      <c r="F107" s="140"/>
      <c r="G107" s="43"/>
      <c r="H107" s="43"/>
      <c r="I107" s="43"/>
      <c r="J107" s="141">
        <v>0</v>
      </c>
      <c r="K107" s="43"/>
      <c r="L107" s="212"/>
      <c r="M107" s="213"/>
      <c r="N107" s="214" t="s">
        <v>42</v>
      </c>
      <c r="O107" s="213"/>
      <c r="P107" s="213"/>
      <c r="Q107" s="213"/>
      <c r="R107" s="213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6" t="s">
        <v>147</v>
      </c>
      <c r="AZ107" s="213"/>
      <c r="BA107" s="213"/>
      <c r="BB107" s="213"/>
      <c r="BC107" s="213"/>
      <c r="BD107" s="213"/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216" t="s">
        <v>85</v>
      </c>
      <c r="BK107" s="213"/>
      <c r="BL107" s="213"/>
      <c r="BM107" s="213"/>
    </row>
    <row r="108" spans="1:65" s="2" customFormat="1" ht="18" customHeight="1">
      <c r="A108" s="41"/>
      <c r="B108" s="42"/>
      <c r="C108" s="43"/>
      <c r="D108" s="147" t="s">
        <v>150</v>
      </c>
      <c r="E108" s="140"/>
      <c r="F108" s="140"/>
      <c r="G108" s="43"/>
      <c r="H108" s="43"/>
      <c r="I108" s="43"/>
      <c r="J108" s="141">
        <v>0</v>
      </c>
      <c r="K108" s="43"/>
      <c r="L108" s="212"/>
      <c r="M108" s="213"/>
      <c r="N108" s="214" t="s">
        <v>42</v>
      </c>
      <c r="O108" s="213"/>
      <c r="P108" s="213"/>
      <c r="Q108" s="213"/>
      <c r="R108" s="213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6" t="s">
        <v>147</v>
      </c>
      <c r="AZ108" s="213"/>
      <c r="BA108" s="213"/>
      <c r="BB108" s="213"/>
      <c r="BC108" s="213"/>
      <c r="BD108" s="213"/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16" t="s">
        <v>85</v>
      </c>
      <c r="BK108" s="213"/>
      <c r="BL108" s="213"/>
      <c r="BM108" s="213"/>
    </row>
    <row r="109" spans="1:65" s="2" customFormat="1" ht="18" customHeight="1">
      <c r="A109" s="41"/>
      <c r="B109" s="42"/>
      <c r="C109" s="43"/>
      <c r="D109" s="147" t="s">
        <v>151</v>
      </c>
      <c r="E109" s="140"/>
      <c r="F109" s="140"/>
      <c r="G109" s="43"/>
      <c r="H109" s="43"/>
      <c r="I109" s="43"/>
      <c r="J109" s="141">
        <v>0</v>
      </c>
      <c r="K109" s="43"/>
      <c r="L109" s="212"/>
      <c r="M109" s="213"/>
      <c r="N109" s="214" t="s">
        <v>42</v>
      </c>
      <c r="O109" s="213"/>
      <c r="P109" s="213"/>
      <c r="Q109" s="213"/>
      <c r="R109" s="213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6" t="s">
        <v>147</v>
      </c>
      <c r="AZ109" s="213"/>
      <c r="BA109" s="213"/>
      <c r="BB109" s="213"/>
      <c r="BC109" s="213"/>
      <c r="BD109" s="213"/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216" t="s">
        <v>85</v>
      </c>
      <c r="BK109" s="213"/>
      <c r="BL109" s="213"/>
      <c r="BM109" s="213"/>
    </row>
    <row r="110" spans="1:65" s="2" customFormat="1" ht="18" customHeight="1">
      <c r="A110" s="41"/>
      <c r="B110" s="42"/>
      <c r="C110" s="43"/>
      <c r="D110" s="140" t="s">
        <v>152</v>
      </c>
      <c r="E110" s="43"/>
      <c r="F110" s="43"/>
      <c r="G110" s="43"/>
      <c r="H110" s="43"/>
      <c r="I110" s="43"/>
      <c r="J110" s="141">
        <f>ROUND(J30*T110,2)</f>
        <v>0</v>
      </c>
      <c r="K110" s="43"/>
      <c r="L110" s="212"/>
      <c r="M110" s="213"/>
      <c r="N110" s="214" t="s">
        <v>43</v>
      </c>
      <c r="O110" s="213"/>
      <c r="P110" s="213"/>
      <c r="Q110" s="213"/>
      <c r="R110" s="213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6" t="s">
        <v>153</v>
      </c>
      <c r="AZ110" s="213"/>
      <c r="BA110" s="213"/>
      <c r="BB110" s="213"/>
      <c r="BC110" s="213"/>
      <c r="BD110" s="213"/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216" t="s">
        <v>87</v>
      </c>
      <c r="BK110" s="213"/>
      <c r="BL110" s="213"/>
      <c r="BM110" s="213"/>
    </row>
    <row r="111" spans="1:31" s="2" customFormat="1" ht="12">
      <c r="A111" s="41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66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</row>
    <row r="112" spans="1:31" s="2" customFormat="1" ht="29.25" customHeight="1">
      <c r="A112" s="41"/>
      <c r="B112" s="42"/>
      <c r="C112" s="151" t="s">
        <v>120</v>
      </c>
      <c r="D112" s="152"/>
      <c r="E112" s="152"/>
      <c r="F112" s="152"/>
      <c r="G112" s="152"/>
      <c r="H112" s="152"/>
      <c r="I112" s="152"/>
      <c r="J112" s="153">
        <f>ROUND(J96+J104,2)</f>
        <v>0</v>
      </c>
      <c r="K112" s="152"/>
      <c r="L112" s="66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31" s="2" customFormat="1" ht="6.95" customHeight="1">
      <c r="A113" s="41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7" spans="1:31" s="2" customFormat="1" ht="6.95" customHeight="1">
      <c r="A117" s="41"/>
      <c r="B117" s="71"/>
      <c r="C117" s="72"/>
      <c r="D117" s="72"/>
      <c r="E117" s="72"/>
      <c r="F117" s="72"/>
      <c r="G117" s="72"/>
      <c r="H117" s="72"/>
      <c r="I117" s="72"/>
      <c r="J117" s="72"/>
      <c r="K117" s="72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1:31" s="2" customFormat="1" ht="24.95" customHeight="1">
      <c r="A118" s="41"/>
      <c r="B118" s="42"/>
      <c r="C118" s="24" t="s">
        <v>154</v>
      </c>
      <c r="D118" s="43"/>
      <c r="E118" s="43"/>
      <c r="F118" s="43"/>
      <c r="G118" s="43"/>
      <c r="H118" s="43"/>
      <c r="I118" s="43"/>
      <c r="J118" s="43"/>
      <c r="K118" s="43"/>
      <c r="L118" s="66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31" s="2" customFormat="1" ht="6.95" customHeight="1">
      <c r="A119" s="41"/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12" customHeight="1">
      <c r="A120" s="41"/>
      <c r="B120" s="42"/>
      <c r="C120" s="33" t="s">
        <v>16</v>
      </c>
      <c r="D120" s="43"/>
      <c r="E120" s="43"/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16.5" customHeight="1">
      <c r="A121" s="41"/>
      <c r="B121" s="42"/>
      <c r="C121" s="43"/>
      <c r="D121" s="43"/>
      <c r="E121" s="194" t="str">
        <f>E7</f>
        <v xml:space="preserve">ZS 5.kvetna - šatny  SO 01 Etapa 2023</v>
      </c>
      <c r="F121" s="33"/>
      <c r="G121" s="33"/>
      <c r="H121" s="3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2" customHeight="1">
      <c r="A122" s="41"/>
      <c r="B122" s="42"/>
      <c r="C122" s="33" t="s">
        <v>122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6.5" customHeight="1">
      <c r="A123" s="41"/>
      <c r="B123" s="42"/>
      <c r="C123" s="43"/>
      <c r="D123" s="43"/>
      <c r="E123" s="79" t="str">
        <f>E9</f>
        <v>D.1.4.3.p_E22 - Odběrné p...</v>
      </c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6.95" customHeight="1">
      <c r="A124" s="41"/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12" customHeight="1">
      <c r="A125" s="41"/>
      <c r="B125" s="42"/>
      <c r="C125" s="33" t="s">
        <v>20</v>
      </c>
      <c r="D125" s="43"/>
      <c r="E125" s="43"/>
      <c r="F125" s="28" t="str">
        <f>F12</f>
        <v xml:space="preserve"> </v>
      </c>
      <c r="G125" s="43"/>
      <c r="H125" s="43"/>
      <c r="I125" s="33" t="s">
        <v>22</v>
      </c>
      <c r="J125" s="82" t="str">
        <f>IF(J12="","",J12)</f>
        <v>17.3.2023</v>
      </c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6.95" customHeight="1">
      <c r="A126" s="41"/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15.15" customHeight="1">
      <c r="A127" s="41"/>
      <c r="B127" s="42"/>
      <c r="C127" s="33" t="s">
        <v>24</v>
      </c>
      <c r="D127" s="43"/>
      <c r="E127" s="43"/>
      <c r="F127" s="28" t="str">
        <f>E15</f>
        <v>STATUTÁRNÍ MĚSTO LIBEREC</v>
      </c>
      <c r="G127" s="43"/>
      <c r="H127" s="43"/>
      <c r="I127" s="33" t="s">
        <v>31</v>
      </c>
      <c r="J127" s="37" t="str">
        <f>E21</f>
        <v xml:space="preserve"> </v>
      </c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5.15" customHeight="1">
      <c r="A128" s="41"/>
      <c r="B128" s="42"/>
      <c r="C128" s="33" t="s">
        <v>29</v>
      </c>
      <c r="D128" s="43"/>
      <c r="E128" s="43"/>
      <c r="F128" s="28" t="str">
        <f>IF(E18="","",E18)</f>
        <v>Vyplň údaj</v>
      </c>
      <c r="G128" s="43"/>
      <c r="H128" s="43"/>
      <c r="I128" s="33" t="s">
        <v>33</v>
      </c>
      <c r="J128" s="37" t="str">
        <f>E24</f>
        <v xml:space="preserve"> </v>
      </c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0.3" customHeight="1">
      <c r="A129" s="41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11" customFormat="1" ht="29.25" customHeight="1">
      <c r="A130" s="218"/>
      <c r="B130" s="219"/>
      <c r="C130" s="220" t="s">
        <v>155</v>
      </c>
      <c r="D130" s="221" t="s">
        <v>62</v>
      </c>
      <c r="E130" s="221" t="s">
        <v>58</v>
      </c>
      <c r="F130" s="221" t="s">
        <v>59</v>
      </c>
      <c r="G130" s="221" t="s">
        <v>156</v>
      </c>
      <c r="H130" s="221" t="s">
        <v>157</v>
      </c>
      <c r="I130" s="221" t="s">
        <v>158</v>
      </c>
      <c r="J130" s="221" t="s">
        <v>127</v>
      </c>
      <c r="K130" s="222" t="s">
        <v>159</v>
      </c>
      <c r="L130" s="223"/>
      <c r="M130" s="103" t="s">
        <v>1</v>
      </c>
      <c r="N130" s="104" t="s">
        <v>41</v>
      </c>
      <c r="O130" s="104" t="s">
        <v>160</v>
      </c>
      <c r="P130" s="104" t="s">
        <v>161</v>
      </c>
      <c r="Q130" s="104" t="s">
        <v>162</v>
      </c>
      <c r="R130" s="104" t="s">
        <v>163</v>
      </c>
      <c r="S130" s="104" t="s">
        <v>164</v>
      </c>
      <c r="T130" s="105" t="s">
        <v>165</v>
      </c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</row>
    <row r="131" spans="1:63" s="2" customFormat="1" ht="22.8" customHeight="1">
      <c r="A131" s="41"/>
      <c r="B131" s="42"/>
      <c r="C131" s="110" t="s">
        <v>166</v>
      </c>
      <c r="D131" s="43"/>
      <c r="E131" s="43"/>
      <c r="F131" s="43"/>
      <c r="G131" s="43"/>
      <c r="H131" s="43"/>
      <c r="I131" s="43"/>
      <c r="J131" s="224">
        <f>BK131</f>
        <v>0</v>
      </c>
      <c r="K131" s="43"/>
      <c r="L131" s="44"/>
      <c r="M131" s="106"/>
      <c r="N131" s="225"/>
      <c r="O131" s="107"/>
      <c r="P131" s="226">
        <f>P132+P135+P140+P143+P146</f>
        <v>0</v>
      </c>
      <c r="Q131" s="107"/>
      <c r="R131" s="226">
        <f>R132+R135+R140+R143+R146</f>
        <v>0</v>
      </c>
      <c r="S131" s="107"/>
      <c r="T131" s="227">
        <f>T132+T135+T140+T143+T146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18" t="s">
        <v>76</v>
      </c>
      <c r="AU131" s="18" t="s">
        <v>129</v>
      </c>
      <c r="BK131" s="228">
        <f>BK132+BK135+BK140+BK143+BK146</f>
        <v>0</v>
      </c>
    </row>
    <row r="132" spans="1:63" s="12" customFormat="1" ht="25.9" customHeight="1">
      <c r="A132" s="12"/>
      <c r="B132" s="229"/>
      <c r="C132" s="230"/>
      <c r="D132" s="231" t="s">
        <v>76</v>
      </c>
      <c r="E132" s="232" t="s">
        <v>851</v>
      </c>
      <c r="F132" s="232" t="s">
        <v>852</v>
      </c>
      <c r="G132" s="230"/>
      <c r="H132" s="230"/>
      <c r="I132" s="233"/>
      <c r="J132" s="234">
        <f>BK132</f>
        <v>0</v>
      </c>
      <c r="K132" s="230"/>
      <c r="L132" s="235"/>
      <c r="M132" s="236"/>
      <c r="N132" s="237"/>
      <c r="O132" s="237"/>
      <c r="P132" s="238">
        <f>SUM(P133:P134)</f>
        <v>0</v>
      </c>
      <c r="Q132" s="237"/>
      <c r="R132" s="238">
        <f>SUM(R133:R134)</f>
        <v>0</v>
      </c>
      <c r="S132" s="237"/>
      <c r="T132" s="239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40" t="s">
        <v>85</v>
      </c>
      <c r="AT132" s="241" t="s">
        <v>76</v>
      </c>
      <c r="AU132" s="241" t="s">
        <v>77</v>
      </c>
      <c r="AY132" s="240" t="s">
        <v>169</v>
      </c>
      <c r="BK132" s="242">
        <f>SUM(BK133:BK134)</f>
        <v>0</v>
      </c>
    </row>
    <row r="133" spans="1:65" s="2" customFormat="1" ht="21.75" customHeight="1">
      <c r="A133" s="41"/>
      <c r="B133" s="42"/>
      <c r="C133" s="245" t="s">
        <v>85</v>
      </c>
      <c r="D133" s="245" t="s">
        <v>172</v>
      </c>
      <c r="E133" s="246" t="s">
        <v>853</v>
      </c>
      <c r="F133" s="247" t="s">
        <v>854</v>
      </c>
      <c r="G133" s="248" t="s">
        <v>195</v>
      </c>
      <c r="H133" s="249">
        <v>24.15</v>
      </c>
      <c r="I133" s="250"/>
      <c r="J133" s="251">
        <f>ROUND(I133*H133,2)</f>
        <v>0</v>
      </c>
      <c r="K133" s="247" t="s">
        <v>1</v>
      </c>
      <c r="L133" s="44"/>
      <c r="M133" s="252" t="s">
        <v>1</v>
      </c>
      <c r="N133" s="253" t="s">
        <v>42</v>
      </c>
      <c r="O133" s="94"/>
      <c r="P133" s="254">
        <f>O133*H133</f>
        <v>0</v>
      </c>
      <c r="Q133" s="254">
        <v>0</v>
      </c>
      <c r="R133" s="254">
        <f>Q133*H133</f>
        <v>0</v>
      </c>
      <c r="S133" s="254">
        <v>0</v>
      </c>
      <c r="T133" s="255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56" t="s">
        <v>177</v>
      </c>
      <c r="AT133" s="256" t="s">
        <v>172</v>
      </c>
      <c r="AU133" s="256" t="s">
        <v>85</v>
      </c>
      <c r="AY133" s="18" t="s">
        <v>169</v>
      </c>
      <c r="BE133" s="146">
        <f>IF(N133="základní",J133,0)</f>
        <v>0</v>
      </c>
      <c r="BF133" s="146">
        <f>IF(N133="snížená",J133,0)</f>
        <v>0</v>
      </c>
      <c r="BG133" s="146">
        <f>IF(N133="zákl. přenesená",J133,0)</f>
        <v>0</v>
      </c>
      <c r="BH133" s="146">
        <f>IF(N133="sníž. přenesená",J133,0)</f>
        <v>0</v>
      </c>
      <c r="BI133" s="146">
        <f>IF(N133="nulová",J133,0)</f>
        <v>0</v>
      </c>
      <c r="BJ133" s="18" t="s">
        <v>85</v>
      </c>
      <c r="BK133" s="146">
        <f>ROUND(I133*H133,2)</f>
        <v>0</v>
      </c>
      <c r="BL133" s="18" t="s">
        <v>177</v>
      </c>
      <c r="BM133" s="256" t="s">
        <v>87</v>
      </c>
    </row>
    <row r="134" spans="1:47" s="2" customFormat="1" ht="12">
      <c r="A134" s="41"/>
      <c r="B134" s="42"/>
      <c r="C134" s="43"/>
      <c r="D134" s="259" t="s">
        <v>728</v>
      </c>
      <c r="E134" s="43"/>
      <c r="F134" s="316" t="s">
        <v>783</v>
      </c>
      <c r="G134" s="43"/>
      <c r="H134" s="43"/>
      <c r="I134" s="215"/>
      <c r="J134" s="43"/>
      <c r="K134" s="43"/>
      <c r="L134" s="44"/>
      <c r="M134" s="317"/>
      <c r="N134" s="318"/>
      <c r="O134" s="94"/>
      <c r="P134" s="94"/>
      <c r="Q134" s="94"/>
      <c r="R134" s="94"/>
      <c r="S134" s="94"/>
      <c r="T134" s="95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18" t="s">
        <v>728</v>
      </c>
      <c r="AU134" s="18" t="s">
        <v>85</v>
      </c>
    </row>
    <row r="135" spans="1:63" s="12" customFormat="1" ht="25.9" customHeight="1">
      <c r="A135" s="12"/>
      <c r="B135" s="229"/>
      <c r="C135" s="230"/>
      <c r="D135" s="231" t="s">
        <v>76</v>
      </c>
      <c r="E135" s="232" t="s">
        <v>855</v>
      </c>
      <c r="F135" s="232" t="s">
        <v>856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SUM(P136:P139)</f>
        <v>0</v>
      </c>
      <c r="Q135" s="237"/>
      <c r="R135" s="238">
        <f>SUM(R136:R139)</f>
        <v>0</v>
      </c>
      <c r="S135" s="237"/>
      <c r="T135" s="239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85</v>
      </c>
      <c r="AT135" s="241" t="s">
        <v>76</v>
      </c>
      <c r="AU135" s="241" t="s">
        <v>77</v>
      </c>
      <c r="AY135" s="240" t="s">
        <v>169</v>
      </c>
      <c r="BK135" s="242">
        <f>SUM(BK136:BK139)</f>
        <v>0</v>
      </c>
    </row>
    <row r="136" spans="1:65" s="2" customFormat="1" ht="16.5" customHeight="1">
      <c r="A136" s="41"/>
      <c r="B136" s="42"/>
      <c r="C136" s="245" t="s">
        <v>87</v>
      </c>
      <c r="D136" s="245" t="s">
        <v>172</v>
      </c>
      <c r="E136" s="246" t="s">
        <v>857</v>
      </c>
      <c r="F136" s="247" t="s">
        <v>858</v>
      </c>
      <c r="G136" s="248" t="s">
        <v>195</v>
      </c>
      <c r="H136" s="249">
        <v>17.5</v>
      </c>
      <c r="I136" s="250"/>
      <c r="J136" s="251">
        <f>ROUND(I136*H136,2)</f>
        <v>0</v>
      </c>
      <c r="K136" s="247" t="s">
        <v>1</v>
      </c>
      <c r="L136" s="44"/>
      <c r="M136" s="252" t="s">
        <v>1</v>
      </c>
      <c r="N136" s="253" t="s">
        <v>42</v>
      </c>
      <c r="O136" s="94"/>
      <c r="P136" s="254">
        <f>O136*H136</f>
        <v>0</v>
      </c>
      <c r="Q136" s="254">
        <v>0</v>
      </c>
      <c r="R136" s="254">
        <f>Q136*H136</f>
        <v>0</v>
      </c>
      <c r="S136" s="254">
        <v>0</v>
      </c>
      <c r="T136" s="255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56" t="s">
        <v>177</v>
      </c>
      <c r="AT136" s="256" t="s">
        <v>172</v>
      </c>
      <c r="AU136" s="256" t="s">
        <v>85</v>
      </c>
      <c r="AY136" s="18" t="s">
        <v>169</v>
      </c>
      <c r="BE136" s="146">
        <f>IF(N136="základní",J136,0)</f>
        <v>0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18" t="s">
        <v>85</v>
      </c>
      <c r="BK136" s="146">
        <f>ROUND(I136*H136,2)</f>
        <v>0</v>
      </c>
      <c r="BL136" s="18" t="s">
        <v>177</v>
      </c>
      <c r="BM136" s="256" t="s">
        <v>177</v>
      </c>
    </row>
    <row r="137" spans="1:47" s="2" customFormat="1" ht="12">
      <c r="A137" s="41"/>
      <c r="B137" s="42"/>
      <c r="C137" s="43"/>
      <c r="D137" s="259" t="s">
        <v>728</v>
      </c>
      <c r="E137" s="43"/>
      <c r="F137" s="316" t="s">
        <v>859</v>
      </c>
      <c r="G137" s="43"/>
      <c r="H137" s="43"/>
      <c r="I137" s="215"/>
      <c r="J137" s="43"/>
      <c r="K137" s="43"/>
      <c r="L137" s="44"/>
      <c r="M137" s="317"/>
      <c r="N137" s="318"/>
      <c r="O137" s="94"/>
      <c r="P137" s="94"/>
      <c r="Q137" s="94"/>
      <c r="R137" s="94"/>
      <c r="S137" s="94"/>
      <c r="T137" s="95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18" t="s">
        <v>728</v>
      </c>
      <c r="AU137" s="18" t="s">
        <v>85</v>
      </c>
    </row>
    <row r="138" spans="1:65" s="2" customFormat="1" ht="16.5" customHeight="1">
      <c r="A138" s="41"/>
      <c r="B138" s="42"/>
      <c r="C138" s="245" t="s">
        <v>170</v>
      </c>
      <c r="D138" s="245" t="s">
        <v>172</v>
      </c>
      <c r="E138" s="246" t="s">
        <v>860</v>
      </c>
      <c r="F138" s="247" t="s">
        <v>861</v>
      </c>
      <c r="G138" s="248" t="s">
        <v>195</v>
      </c>
      <c r="H138" s="249">
        <v>1.5</v>
      </c>
      <c r="I138" s="250"/>
      <c r="J138" s="251">
        <f>ROUND(I138*H138,2)</f>
        <v>0</v>
      </c>
      <c r="K138" s="247" t="s">
        <v>1</v>
      </c>
      <c r="L138" s="44"/>
      <c r="M138" s="252" t="s">
        <v>1</v>
      </c>
      <c r="N138" s="253" t="s">
        <v>42</v>
      </c>
      <c r="O138" s="94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5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56" t="s">
        <v>177</v>
      </c>
      <c r="AT138" s="256" t="s">
        <v>172</v>
      </c>
      <c r="AU138" s="256" t="s">
        <v>85</v>
      </c>
      <c r="AY138" s="18" t="s">
        <v>169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8" t="s">
        <v>85</v>
      </c>
      <c r="BK138" s="146">
        <f>ROUND(I138*H138,2)</f>
        <v>0</v>
      </c>
      <c r="BL138" s="18" t="s">
        <v>177</v>
      </c>
      <c r="BM138" s="256" t="s">
        <v>187</v>
      </c>
    </row>
    <row r="139" spans="1:65" s="2" customFormat="1" ht="16.5" customHeight="1">
      <c r="A139" s="41"/>
      <c r="B139" s="42"/>
      <c r="C139" s="245" t="s">
        <v>177</v>
      </c>
      <c r="D139" s="245" t="s">
        <v>172</v>
      </c>
      <c r="E139" s="246" t="s">
        <v>862</v>
      </c>
      <c r="F139" s="247" t="s">
        <v>863</v>
      </c>
      <c r="G139" s="248" t="s">
        <v>195</v>
      </c>
      <c r="H139" s="249">
        <v>9.5</v>
      </c>
      <c r="I139" s="250"/>
      <c r="J139" s="251">
        <f>ROUND(I139*H139,2)</f>
        <v>0</v>
      </c>
      <c r="K139" s="247" t="s">
        <v>1</v>
      </c>
      <c r="L139" s="44"/>
      <c r="M139" s="252" t="s">
        <v>1</v>
      </c>
      <c r="N139" s="253" t="s">
        <v>42</v>
      </c>
      <c r="O139" s="94"/>
      <c r="P139" s="254">
        <f>O139*H139</f>
        <v>0</v>
      </c>
      <c r="Q139" s="254">
        <v>0</v>
      </c>
      <c r="R139" s="254">
        <f>Q139*H139</f>
        <v>0</v>
      </c>
      <c r="S139" s="254">
        <v>0</v>
      </c>
      <c r="T139" s="255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56" t="s">
        <v>177</v>
      </c>
      <c r="AT139" s="256" t="s">
        <v>172</v>
      </c>
      <c r="AU139" s="256" t="s">
        <v>85</v>
      </c>
      <c r="AY139" s="18" t="s">
        <v>169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8" t="s">
        <v>85</v>
      </c>
      <c r="BK139" s="146">
        <f>ROUND(I139*H139,2)</f>
        <v>0</v>
      </c>
      <c r="BL139" s="18" t="s">
        <v>177</v>
      </c>
      <c r="BM139" s="256" t="s">
        <v>190</v>
      </c>
    </row>
    <row r="140" spans="1:63" s="12" customFormat="1" ht="25.9" customHeight="1">
      <c r="A140" s="12"/>
      <c r="B140" s="229"/>
      <c r="C140" s="230"/>
      <c r="D140" s="231" t="s">
        <v>76</v>
      </c>
      <c r="E140" s="232" t="s">
        <v>864</v>
      </c>
      <c r="F140" s="232" t="s">
        <v>865</v>
      </c>
      <c r="G140" s="230"/>
      <c r="H140" s="230"/>
      <c r="I140" s="233"/>
      <c r="J140" s="234">
        <f>BK140</f>
        <v>0</v>
      </c>
      <c r="K140" s="230"/>
      <c r="L140" s="235"/>
      <c r="M140" s="236"/>
      <c r="N140" s="237"/>
      <c r="O140" s="237"/>
      <c r="P140" s="238">
        <f>SUM(P141:P142)</f>
        <v>0</v>
      </c>
      <c r="Q140" s="237"/>
      <c r="R140" s="238">
        <f>SUM(R141:R142)</f>
        <v>0</v>
      </c>
      <c r="S140" s="237"/>
      <c r="T140" s="239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0" t="s">
        <v>85</v>
      </c>
      <c r="AT140" s="241" t="s">
        <v>76</v>
      </c>
      <c r="AU140" s="241" t="s">
        <v>77</v>
      </c>
      <c r="AY140" s="240" t="s">
        <v>169</v>
      </c>
      <c r="BK140" s="242">
        <f>SUM(BK141:BK142)</f>
        <v>0</v>
      </c>
    </row>
    <row r="141" spans="1:65" s="2" customFormat="1" ht="16.5" customHeight="1">
      <c r="A141" s="41"/>
      <c r="B141" s="42"/>
      <c r="C141" s="245" t="s">
        <v>394</v>
      </c>
      <c r="D141" s="245" t="s">
        <v>172</v>
      </c>
      <c r="E141" s="246" t="s">
        <v>866</v>
      </c>
      <c r="F141" s="247" t="s">
        <v>867</v>
      </c>
      <c r="G141" s="248" t="s">
        <v>195</v>
      </c>
      <c r="H141" s="249">
        <v>3</v>
      </c>
      <c r="I141" s="250"/>
      <c r="J141" s="251">
        <f>ROUND(I141*H141,2)</f>
        <v>0</v>
      </c>
      <c r="K141" s="247" t="s">
        <v>1</v>
      </c>
      <c r="L141" s="44"/>
      <c r="M141" s="252" t="s">
        <v>1</v>
      </c>
      <c r="N141" s="253" t="s">
        <v>42</v>
      </c>
      <c r="O141" s="94"/>
      <c r="P141" s="254">
        <f>O141*H141</f>
        <v>0</v>
      </c>
      <c r="Q141" s="254">
        <v>0</v>
      </c>
      <c r="R141" s="254">
        <f>Q141*H141</f>
        <v>0</v>
      </c>
      <c r="S141" s="254">
        <v>0</v>
      </c>
      <c r="T141" s="255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56" t="s">
        <v>177</v>
      </c>
      <c r="AT141" s="256" t="s">
        <v>172</v>
      </c>
      <c r="AU141" s="256" t="s">
        <v>85</v>
      </c>
      <c r="AY141" s="18" t="s">
        <v>169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8" t="s">
        <v>85</v>
      </c>
      <c r="BK141" s="146">
        <f>ROUND(I141*H141,2)</f>
        <v>0</v>
      </c>
      <c r="BL141" s="18" t="s">
        <v>177</v>
      </c>
      <c r="BM141" s="256" t="s">
        <v>196</v>
      </c>
    </row>
    <row r="142" spans="1:47" s="2" customFormat="1" ht="12">
      <c r="A142" s="41"/>
      <c r="B142" s="42"/>
      <c r="C142" s="43"/>
      <c r="D142" s="259" t="s">
        <v>728</v>
      </c>
      <c r="E142" s="43"/>
      <c r="F142" s="316" t="s">
        <v>868</v>
      </c>
      <c r="G142" s="43"/>
      <c r="H142" s="43"/>
      <c r="I142" s="215"/>
      <c r="J142" s="43"/>
      <c r="K142" s="43"/>
      <c r="L142" s="44"/>
      <c r="M142" s="317"/>
      <c r="N142" s="318"/>
      <c r="O142" s="94"/>
      <c r="P142" s="94"/>
      <c r="Q142" s="94"/>
      <c r="R142" s="94"/>
      <c r="S142" s="94"/>
      <c r="T142" s="95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18" t="s">
        <v>728</v>
      </c>
      <c r="AU142" s="18" t="s">
        <v>85</v>
      </c>
    </row>
    <row r="143" spans="1:63" s="12" customFormat="1" ht="25.9" customHeight="1">
      <c r="A143" s="12"/>
      <c r="B143" s="229"/>
      <c r="C143" s="230"/>
      <c r="D143" s="231" t="s">
        <v>76</v>
      </c>
      <c r="E143" s="232" t="s">
        <v>869</v>
      </c>
      <c r="F143" s="232" t="s">
        <v>870</v>
      </c>
      <c r="G143" s="230"/>
      <c r="H143" s="230"/>
      <c r="I143" s="233"/>
      <c r="J143" s="234">
        <f>BK143</f>
        <v>0</v>
      </c>
      <c r="K143" s="230"/>
      <c r="L143" s="235"/>
      <c r="M143" s="236"/>
      <c r="N143" s="237"/>
      <c r="O143" s="237"/>
      <c r="P143" s="238">
        <f>SUM(P144:P145)</f>
        <v>0</v>
      </c>
      <c r="Q143" s="237"/>
      <c r="R143" s="238">
        <f>SUM(R144:R145)</f>
        <v>0</v>
      </c>
      <c r="S143" s="237"/>
      <c r="T143" s="239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40" t="s">
        <v>85</v>
      </c>
      <c r="AT143" s="241" t="s">
        <v>76</v>
      </c>
      <c r="AU143" s="241" t="s">
        <v>77</v>
      </c>
      <c r="AY143" s="240" t="s">
        <v>169</v>
      </c>
      <c r="BK143" s="242">
        <f>SUM(BK144:BK145)</f>
        <v>0</v>
      </c>
    </row>
    <row r="144" spans="1:65" s="2" customFormat="1" ht="49.05" customHeight="1">
      <c r="A144" s="41"/>
      <c r="B144" s="42"/>
      <c r="C144" s="245" t="s">
        <v>187</v>
      </c>
      <c r="D144" s="245" t="s">
        <v>172</v>
      </c>
      <c r="E144" s="246" t="s">
        <v>871</v>
      </c>
      <c r="F144" s="247" t="s">
        <v>825</v>
      </c>
      <c r="G144" s="248" t="s">
        <v>413</v>
      </c>
      <c r="H144" s="249">
        <v>2</v>
      </c>
      <c r="I144" s="250"/>
      <c r="J144" s="251">
        <f>ROUND(I144*H144,2)</f>
        <v>0</v>
      </c>
      <c r="K144" s="247" t="s">
        <v>1</v>
      </c>
      <c r="L144" s="44"/>
      <c r="M144" s="252" t="s">
        <v>1</v>
      </c>
      <c r="N144" s="253" t="s">
        <v>42</v>
      </c>
      <c r="O144" s="94"/>
      <c r="P144" s="254">
        <f>O144*H144</f>
        <v>0</v>
      </c>
      <c r="Q144" s="254">
        <v>0</v>
      </c>
      <c r="R144" s="254">
        <f>Q144*H144</f>
        <v>0</v>
      </c>
      <c r="S144" s="254">
        <v>0</v>
      </c>
      <c r="T144" s="255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56" t="s">
        <v>177</v>
      </c>
      <c r="AT144" s="256" t="s">
        <v>172</v>
      </c>
      <c r="AU144" s="256" t="s">
        <v>85</v>
      </c>
      <c r="AY144" s="18" t="s">
        <v>169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8" t="s">
        <v>85</v>
      </c>
      <c r="BK144" s="146">
        <f>ROUND(I144*H144,2)</f>
        <v>0</v>
      </c>
      <c r="BL144" s="18" t="s">
        <v>177</v>
      </c>
      <c r="BM144" s="256" t="s">
        <v>200</v>
      </c>
    </row>
    <row r="145" spans="1:65" s="2" customFormat="1" ht="16.5" customHeight="1">
      <c r="A145" s="41"/>
      <c r="B145" s="42"/>
      <c r="C145" s="245" t="s">
        <v>180</v>
      </c>
      <c r="D145" s="245" t="s">
        <v>172</v>
      </c>
      <c r="E145" s="246" t="s">
        <v>872</v>
      </c>
      <c r="F145" s="247" t="s">
        <v>753</v>
      </c>
      <c r="G145" s="248" t="s">
        <v>398</v>
      </c>
      <c r="H145" s="249">
        <v>5</v>
      </c>
      <c r="I145" s="250"/>
      <c r="J145" s="251">
        <f>ROUND(I145*H145,2)</f>
        <v>0</v>
      </c>
      <c r="K145" s="247" t="s">
        <v>1</v>
      </c>
      <c r="L145" s="44"/>
      <c r="M145" s="252" t="s">
        <v>1</v>
      </c>
      <c r="N145" s="253" t="s">
        <v>42</v>
      </c>
      <c r="O145" s="94"/>
      <c r="P145" s="254">
        <f>O145*H145</f>
        <v>0</v>
      </c>
      <c r="Q145" s="254">
        <v>0</v>
      </c>
      <c r="R145" s="254">
        <f>Q145*H145</f>
        <v>0</v>
      </c>
      <c r="S145" s="254">
        <v>0</v>
      </c>
      <c r="T145" s="255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56" t="s">
        <v>177</v>
      </c>
      <c r="AT145" s="256" t="s">
        <v>172</v>
      </c>
      <c r="AU145" s="256" t="s">
        <v>85</v>
      </c>
      <c r="AY145" s="18" t="s">
        <v>169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8" t="s">
        <v>85</v>
      </c>
      <c r="BK145" s="146">
        <f>ROUND(I145*H145,2)</f>
        <v>0</v>
      </c>
      <c r="BL145" s="18" t="s">
        <v>177</v>
      </c>
      <c r="BM145" s="256" t="s">
        <v>205</v>
      </c>
    </row>
    <row r="146" spans="1:63" s="12" customFormat="1" ht="25.9" customHeight="1">
      <c r="A146" s="12"/>
      <c r="B146" s="229"/>
      <c r="C146" s="230"/>
      <c r="D146" s="231" t="s">
        <v>76</v>
      </c>
      <c r="E146" s="232" t="s">
        <v>873</v>
      </c>
      <c r="F146" s="232" t="s">
        <v>874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SUM(P147:P156)</f>
        <v>0</v>
      </c>
      <c r="Q146" s="237"/>
      <c r="R146" s="238">
        <f>SUM(R147:R156)</f>
        <v>0</v>
      </c>
      <c r="S146" s="237"/>
      <c r="T146" s="239">
        <f>SUM(T147:T156)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85</v>
      </c>
      <c r="AT146" s="241" t="s">
        <v>76</v>
      </c>
      <c r="AU146" s="241" t="s">
        <v>77</v>
      </c>
      <c r="AY146" s="240" t="s">
        <v>169</v>
      </c>
      <c r="BK146" s="242">
        <f>SUM(BK147:BK156)</f>
        <v>0</v>
      </c>
    </row>
    <row r="147" spans="1:65" s="2" customFormat="1" ht="16.5" customHeight="1">
      <c r="A147" s="41"/>
      <c r="B147" s="42"/>
      <c r="C147" s="245" t="s">
        <v>190</v>
      </c>
      <c r="D147" s="245" t="s">
        <v>172</v>
      </c>
      <c r="E147" s="246" t="s">
        <v>875</v>
      </c>
      <c r="F147" s="247" t="s">
        <v>876</v>
      </c>
      <c r="G147" s="248" t="s">
        <v>413</v>
      </c>
      <c r="H147" s="249">
        <v>1</v>
      </c>
      <c r="I147" s="250"/>
      <c r="J147" s="251">
        <f>ROUND(I147*H147,2)</f>
        <v>0</v>
      </c>
      <c r="K147" s="247" t="s">
        <v>1</v>
      </c>
      <c r="L147" s="44"/>
      <c r="M147" s="252" t="s">
        <v>1</v>
      </c>
      <c r="N147" s="253" t="s">
        <v>42</v>
      </c>
      <c r="O147" s="94"/>
      <c r="P147" s="254">
        <f>O147*H147</f>
        <v>0</v>
      </c>
      <c r="Q147" s="254">
        <v>0</v>
      </c>
      <c r="R147" s="254">
        <f>Q147*H147</f>
        <v>0</v>
      </c>
      <c r="S147" s="254">
        <v>0</v>
      </c>
      <c r="T147" s="255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56" t="s">
        <v>177</v>
      </c>
      <c r="AT147" s="256" t="s">
        <v>172</v>
      </c>
      <c r="AU147" s="256" t="s">
        <v>85</v>
      </c>
      <c r="AY147" s="18" t="s">
        <v>169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8" t="s">
        <v>85</v>
      </c>
      <c r="BK147" s="146">
        <f>ROUND(I147*H147,2)</f>
        <v>0</v>
      </c>
      <c r="BL147" s="18" t="s">
        <v>177</v>
      </c>
      <c r="BM147" s="256" t="s">
        <v>209</v>
      </c>
    </row>
    <row r="148" spans="1:65" s="2" customFormat="1" ht="16.5" customHeight="1">
      <c r="A148" s="41"/>
      <c r="B148" s="42"/>
      <c r="C148" s="245" t="s">
        <v>294</v>
      </c>
      <c r="D148" s="245" t="s">
        <v>172</v>
      </c>
      <c r="E148" s="246" t="s">
        <v>877</v>
      </c>
      <c r="F148" s="247" t="s">
        <v>878</v>
      </c>
      <c r="G148" s="248" t="s">
        <v>413</v>
      </c>
      <c r="H148" s="249">
        <v>1</v>
      </c>
      <c r="I148" s="250"/>
      <c r="J148" s="251">
        <f>ROUND(I148*H148,2)</f>
        <v>0</v>
      </c>
      <c r="K148" s="247" t="s">
        <v>1</v>
      </c>
      <c r="L148" s="44"/>
      <c r="M148" s="252" t="s">
        <v>1</v>
      </c>
      <c r="N148" s="253" t="s">
        <v>42</v>
      </c>
      <c r="O148" s="94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56" t="s">
        <v>177</v>
      </c>
      <c r="AT148" s="256" t="s">
        <v>172</v>
      </c>
      <c r="AU148" s="256" t="s">
        <v>85</v>
      </c>
      <c r="AY148" s="18" t="s">
        <v>169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8" t="s">
        <v>85</v>
      </c>
      <c r="BK148" s="146">
        <f>ROUND(I148*H148,2)</f>
        <v>0</v>
      </c>
      <c r="BL148" s="18" t="s">
        <v>177</v>
      </c>
      <c r="BM148" s="256" t="s">
        <v>212</v>
      </c>
    </row>
    <row r="149" spans="1:65" s="2" customFormat="1" ht="16.5" customHeight="1">
      <c r="A149" s="41"/>
      <c r="B149" s="42"/>
      <c r="C149" s="245" t="s">
        <v>196</v>
      </c>
      <c r="D149" s="245" t="s">
        <v>172</v>
      </c>
      <c r="E149" s="246" t="s">
        <v>879</v>
      </c>
      <c r="F149" s="247" t="s">
        <v>834</v>
      </c>
      <c r="G149" s="248" t="s">
        <v>413</v>
      </c>
      <c r="H149" s="249">
        <v>3</v>
      </c>
      <c r="I149" s="250"/>
      <c r="J149" s="251">
        <f>ROUND(I149*H149,2)</f>
        <v>0</v>
      </c>
      <c r="K149" s="247" t="s">
        <v>1</v>
      </c>
      <c r="L149" s="44"/>
      <c r="M149" s="252" t="s">
        <v>1</v>
      </c>
      <c r="N149" s="253" t="s">
        <v>42</v>
      </c>
      <c r="O149" s="94"/>
      <c r="P149" s="254">
        <f>O149*H149</f>
        <v>0</v>
      </c>
      <c r="Q149" s="254">
        <v>0</v>
      </c>
      <c r="R149" s="254">
        <f>Q149*H149</f>
        <v>0</v>
      </c>
      <c r="S149" s="254">
        <v>0</v>
      </c>
      <c r="T149" s="255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56" t="s">
        <v>177</v>
      </c>
      <c r="AT149" s="256" t="s">
        <v>172</v>
      </c>
      <c r="AU149" s="256" t="s">
        <v>85</v>
      </c>
      <c r="AY149" s="18" t="s">
        <v>169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8" t="s">
        <v>85</v>
      </c>
      <c r="BK149" s="146">
        <f>ROUND(I149*H149,2)</f>
        <v>0</v>
      </c>
      <c r="BL149" s="18" t="s">
        <v>177</v>
      </c>
      <c r="BM149" s="256" t="s">
        <v>216</v>
      </c>
    </row>
    <row r="150" spans="1:65" s="2" customFormat="1" ht="16.5" customHeight="1">
      <c r="A150" s="41"/>
      <c r="B150" s="42"/>
      <c r="C150" s="245" t="s">
        <v>206</v>
      </c>
      <c r="D150" s="245" t="s">
        <v>172</v>
      </c>
      <c r="E150" s="246" t="s">
        <v>880</v>
      </c>
      <c r="F150" s="247" t="s">
        <v>836</v>
      </c>
      <c r="G150" s="248" t="s">
        <v>195</v>
      </c>
      <c r="H150" s="249">
        <v>28.5</v>
      </c>
      <c r="I150" s="250"/>
      <c r="J150" s="251">
        <f>ROUND(I150*H150,2)</f>
        <v>0</v>
      </c>
      <c r="K150" s="247" t="s">
        <v>1</v>
      </c>
      <c r="L150" s="44"/>
      <c r="M150" s="252" t="s">
        <v>1</v>
      </c>
      <c r="N150" s="253" t="s">
        <v>42</v>
      </c>
      <c r="O150" s="94"/>
      <c r="P150" s="254">
        <f>O150*H150</f>
        <v>0</v>
      </c>
      <c r="Q150" s="254">
        <v>0</v>
      </c>
      <c r="R150" s="254">
        <f>Q150*H150</f>
        <v>0</v>
      </c>
      <c r="S150" s="254">
        <v>0</v>
      </c>
      <c r="T150" s="255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56" t="s">
        <v>177</v>
      </c>
      <c r="AT150" s="256" t="s">
        <v>172</v>
      </c>
      <c r="AU150" s="256" t="s">
        <v>85</v>
      </c>
      <c r="AY150" s="18" t="s">
        <v>169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8" t="s">
        <v>85</v>
      </c>
      <c r="BK150" s="146">
        <f>ROUND(I150*H150,2)</f>
        <v>0</v>
      </c>
      <c r="BL150" s="18" t="s">
        <v>177</v>
      </c>
      <c r="BM150" s="256" t="s">
        <v>219</v>
      </c>
    </row>
    <row r="151" spans="1:65" s="2" customFormat="1" ht="16.5" customHeight="1">
      <c r="A151" s="41"/>
      <c r="B151" s="42"/>
      <c r="C151" s="245" t="s">
        <v>200</v>
      </c>
      <c r="D151" s="245" t="s">
        <v>172</v>
      </c>
      <c r="E151" s="246" t="s">
        <v>881</v>
      </c>
      <c r="F151" s="247" t="s">
        <v>882</v>
      </c>
      <c r="G151" s="248" t="s">
        <v>195</v>
      </c>
      <c r="H151" s="249">
        <v>28.5</v>
      </c>
      <c r="I151" s="250"/>
      <c r="J151" s="251">
        <f>ROUND(I151*H151,2)</f>
        <v>0</v>
      </c>
      <c r="K151" s="247" t="s">
        <v>1</v>
      </c>
      <c r="L151" s="44"/>
      <c r="M151" s="252" t="s">
        <v>1</v>
      </c>
      <c r="N151" s="253" t="s">
        <v>42</v>
      </c>
      <c r="O151" s="94"/>
      <c r="P151" s="254">
        <f>O151*H151</f>
        <v>0</v>
      </c>
      <c r="Q151" s="254">
        <v>0</v>
      </c>
      <c r="R151" s="254">
        <f>Q151*H151</f>
        <v>0</v>
      </c>
      <c r="S151" s="254">
        <v>0</v>
      </c>
      <c r="T151" s="255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56" t="s">
        <v>177</v>
      </c>
      <c r="AT151" s="256" t="s">
        <v>172</v>
      </c>
      <c r="AU151" s="256" t="s">
        <v>85</v>
      </c>
      <c r="AY151" s="18" t="s">
        <v>169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8" t="s">
        <v>85</v>
      </c>
      <c r="BK151" s="146">
        <f>ROUND(I151*H151,2)</f>
        <v>0</v>
      </c>
      <c r="BL151" s="18" t="s">
        <v>177</v>
      </c>
      <c r="BM151" s="256" t="s">
        <v>222</v>
      </c>
    </row>
    <row r="152" spans="1:65" s="2" customFormat="1" ht="16.5" customHeight="1">
      <c r="A152" s="41"/>
      <c r="B152" s="42"/>
      <c r="C152" s="245" t="s">
        <v>213</v>
      </c>
      <c r="D152" s="245" t="s">
        <v>172</v>
      </c>
      <c r="E152" s="246" t="s">
        <v>883</v>
      </c>
      <c r="F152" s="247" t="s">
        <v>884</v>
      </c>
      <c r="G152" s="248" t="s">
        <v>413</v>
      </c>
      <c r="H152" s="249">
        <v>2</v>
      </c>
      <c r="I152" s="250"/>
      <c r="J152" s="251">
        <f>ROUND(I152*H152,2)</f>
        <v>0</v>
      </c>
      <c r="K152" s="247" t="s">
        <v>1</v>
      </c>
      <c r="L152" s="44"/>
      <c r="M152" s="252" t="s">
        <v>1</v>
      </c>
      <c r="N152" s="253" t="s">
        <v>42</v>
      </c>
      <c r="O152" s="94"/>
      <c r="P152" s="254">
        <f>O152*H152</f>
        <v>0</v>
      </c>
      <c r="Q152" s="254">
        <v>0</v>
      </c>
      <c r="R152" s="254">
        <f>Q152*H152</f>
        <v>0</v>
      </c>
      <c r="S152" s="254">
        <v>0</v>
      </c>
      <c r="T152" s="25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56" t="s">
        <v>177</v>
      </c>
      <c r="AT152" s="256" t="s">
        <v>172</v>
      </c>
      <c r="AU152" s="256" t="s">
        <v>85</v>
      </c>
      <c r="AY152" s="18" t="s">
        <v>169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18" t="s">
        <v>85</v>
      </c>
      <c r="BK152" s="146">
        <f>ROUND(I152*H152,2)</f>
        <v>0</v>
      </c>
      <c r="BL152" s="18" t="s">
        <v>177</v>
      </c>
      <c r="BM152" s="256" t="s">
        <v>226</v>
      </c>
    </row>
    <row r="153" spans="1:65" s="2" customFormat="1" ht="24.15" customHeight="1">
      <c r="A153" s="41"/>
      <c r="B153" s="42"/>
      <c r="C153" s="245" t="s">
        <v>205</v>
      </c>
      <c r="D153" s="245" t="s">
        <v>172</v>
      </c>
      <c r="E153" s="246" t="s">
        <v>885</v>
      </c>
      <c r="F153" s="247" t="s">
        <v>765</v>
      </c>
      <c r="G153" s="248" t="s">
        <v>398</v>
      </c>
      <c r="H153" s="249">
        <v>5</v>
      </c>
      <c r="I153" s="250"/>
      <c r="J153" s="251">
        <f>ROUND(I153*H153,2)</f>
        <v>0</v>
      </c>
      <c r="K153" s="247" t="s">
        <v>1</v>
      </c>
      <c r="L153" s="44"/>
      <c r="M153" s="252" t="s">
        <v>1</v>
      </c>
      <c r="N153" s="253" t="s">
        <v>42</v>
      </c>
      <c r="O153" s="94"/>
      <c r="P153" s="254">
        <f>O153*H153</f>
        <v>0</v>
      </c>
      <c r="Q153" s="254">
        <v>0</v>
      </c>
      <c r="R153" s="254">
        <f>Q153*H153</f>
        <v>0</v>
      </c>
      <c r="S153" s="254">
        <v>0</v>
      </c>
      <c r="T153" s="255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56" t="s">
        <v>177</v>
      </c>
      <c r="AT153" s="256" t="s">
        <v>172</v>
      </c>
      <c r="AU153" s="256" t="s">
        <v>85</v>
      </c>
      <c r="AY153" s="18" t="s">
        <v>169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8" t="s">
        <v>85</v>
      </c>
      <c r="BK153" s="146">
        <f>ROUND(I153*H153,2)</f>
        <v>0</v>
      </c>
      <c r="BL153" s="18" t="s">
        <v>177</v>
      </c>
      <c r="BM153" s="256" t="s">
        <v>241</v>
      </c>
    </row>
    <row r="154" spans="1:65" s="2" customFormat="1" ht="16.5" customHeight="1">
      <c r="A154" s="41"/>
      <c r="B154" s="42"/>
      <c r="C154" s="245" t="s">
        <v>8</v>
      </c>
      <c r="D154" s="245" t="s">
        <v>172</v>
      </c>
      <c r="E154" s="246" t="s">
        <v>886</v>
      </c>
      <c r="F154" s="247" t="s">
        <v>435</v>
      </c>
      <c r="G154" s="248" t="s">
        <v>413</v>
      </c>
      <c r="H154" s="249">
        <v>1</v>
      </c>
      <c r="I154" s="250"/>
      <c r="J154" s="251">
        <f>ROUND(I154*H154,2)</f>
        <v>0</v>
      </c>
      <c r="K154" s="247" t="s">
        <v>1</v>
      </c>
      <c r="L154" s="44"/>
      <c r="M154" s="252" t="s">
        <v>1</v>
      </c>
      <c r="N154" s="253" t="s">
        <v>42</v>
      </c>
      <c r="O154" s="94"/>
      <c r="P154" s="254">
        <f>O154*H154</f>
        <v>0</v>
      </c>
      <c r="Q154" s="254">
        <v>0</v>
      </c>
      <c r="R154" s="254">
        <f>Q154*H154</f>
        <v>0</v>
      </c>
      <c r="S154" s="254">
        <v>0</v>
      </c>
      <c r="T154" s="255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56" t="s">
        <v>177</v>
      </c>
      <c r="AT154" s="256" t="s">
        <v>172</v>
      </c>
      <c r="AU154" s="256" t="s">
        <v>85</v>
      </c>
      <c r="AY154" s="18" t="s">
        <v>169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8" t="s">
        <v>85</v>
      </c>
      <c r="BK154" s="146">
        <f>ROUND(I154*H154,2)</f>
        <v>0</v>
      </c>
      <c r="BL154" s="18" t="s">
        <v>177</v>
      </c>
      <c r="BM154" s="256" t="s">
        <v>245</v>
      </c>
    </row>
    <row r="155" spans="1:65" s="2" customFormat="1" ht="24.15" customHeight="1">
      <c r="A155" s="41"/>
      <c r="B155" s="42"/>
      <c r="C155" s="245" t="s">
        <v>209</v>
      </c>
      <c r="D155" s="245" t="s">
        <v>172</v>
      </c>
      <c r="E155" s="246" t="s">
        <v>887</v>
      </c>
      <c r="F155" s="247" t="s">
        <v>768</v>
      </c>
      <c r="G155" s="248" t="s">
        <v>413</v>
      </c>
      <c r="H155" s="249">
        <v>1</v>
      </c>
      <c r="I155" s="250"/>
      <c r="J155" s="251">
        <f>ROUND(I155*H155,2)</f>
        <v>0</v>
      </c>
      <c r="K155" s="247" t="s">
        <v>1</v>
      </c>
      <c r="L155" s="44"/>
      <c r="M155" s="252" t="s">
        <v>1</v>
      </c>
      <c r="N155" s="253" t="s">
        <v>42</v>
      </c>
      <c r="O155" s="94"/>
      <c r="P155" s="254">
        <f>O155*H155</f>
        <v>0</v>
      </c>
      <c r="Q155" s="254">
        <v>0</v>
      </c>
      <c r="R155" s="254">
        <f>Q155*H155</f>
        <v>0</v>
      </c>
      <c r="S155" s="254">
        <v>0</v>
      </c>
      <c r="T155" s="255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56" t="s">
        <v>177</v>
      </c>
      <c r="AT155" s="256" t="s">
        <v>172</v>
      </c>
      <c r="AU155" s="256" t="s">
        <v>85</v>
      </c>
      <c r="AY155" s="18" t="s">
        <v>169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8" t="s">
        <v>85</v>
      </c>
      <c r="BK155" s="146">
        <f>ROUND(I155*H155,2)</f>
        <v>0</v>
      </c>
      <c r="BL155" s="18" t="s">
        <v>177</v>
      </c>
      <c r="BM155" s="256" t="s">
        <v>248</v>
      </c>
    </row>
    <row r="156" spans="1:65" s="2" customFormat="1" ht="16.5" customHeight="1">
      <c r="A156" s="41"/>
      <c r="B156" s="42"/>
      <c r="C156" s="245" t="s">
        <v>223</v>
      </c>
      <c r="D156" s="245" t="s">
        <v>172</v>
      </c>
      <c r="E156" s="246" t="s">
        <v>888</v>
      </c>
      <c r="F156" s="247" t="s">
        <v>770</v>
      </c>
      <c r="G156" s="248" t="s">
        <v>413</v>
      </c>
      <c r="H156" s="249">
        <v>1</v>
      </c>
      <c r="I156" s="250"/>
      <c r="J156" s="251">
        <f>ROUND(I156*H156,2)</f>
        <v>0</v>
      </c>
      <c r="K156" s="247" t="s">
        <v>1</v>
      </c>
      <c r="L156" s="44"/>
      <c r="M156" s="311" t="s">
        <v>1</v>
      </c>
      <c r="N156" s="312" t="s">
        <v>42</v>
      </c>
      <c r="O156" s="313"/>
      <c r="P156" s="314">
        <f>O156*H156</f>
        <v>0</v>
      </c>
      <c r="Q156" s="314">
        <v>0</v>
      </c>
      <c r="R156" s="314">
        <f>Q156*H156</f>
        <v>0</v>
      </c>
      <c r="S156" s="314">
        <v>0</v>
      </c>
      <c r="T156" s="315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56" t="s">
        <v>177</v>
      </c>
      <c r="AT156" s="256" t="s">
        <v>172</v>
      </c>
      <c r="AU156" s="256" t="s">
        <v>85</v>
      </c>
      <c r="AY156" s="18" t="s">
        <v>169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8" t="s">
        <v>85</v>
      </c>
      <c r="BK156" s="146">
        <f>ROUND(I156*H156,2)</f>
        <v>0</v>
      </c>
      <c r="BL156" s="18" t="s">
        <v>177</v>
      </c>
      <c r="BM156" s="256" t="s">
        <v>257</v>
      </c>
    </row>
    <row r="157" spans="1:31" s="2" customFormat="1" ht="6.95" customHeight="1">
      <c r="A157" s="41"/>
      <c r="B157" s="69"/>
      <c r="C157" s="70"/>
      <c r="D157" s="70"/>
      <c r="E157" s="70"/>
      <c r="F157" s="70"/>
      <c r="G157" s="70"/>
      <c r="H157" s="70"/>
      <c r="I157" s="70"/>
      <c r="J157" s="70"/>
      <c r="K157" s="70"/>
      <c r="L157" s="44"/>
      <c r="M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</row>
  </sheetData>
  <sheetProtection password="CC35" sheet="1" objects="1" scenarios="1" formatColumns="0" formatRows="0" autoFilter="0"/>
  <autoFilter ref="C130:K156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87</v>
      </c>
    </row>
    <row r="4" spans="2:46" s="1" customFormat="1" ht="24.95" customHeight="1">
      <c r="B4" s="21"/>
      <c r="D4" s="156" t="s">
        <v>121</v>
      </c>
      <c r="L4" s="21"/>
      <c r="M4" s="157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8" t="s">
        <v>16</v>
      </c>
      <c r="L6" s="21"/>
    </row>
    <row r="7" spans="2:12" s="1" customFormat="1" ht="16.5" customHeight="1">
      <c r="B7" s="21"/>
      <c r="E7" s="159" t="str">
        <f>'Rekapitulace stavby'!K6</f>
        <v xml:space="preserve">ZS 5.kvetna - šatny  SO 01 Etapa 2023</v>
      </c>
      <c r="F7" s="158"/>
      <c r="G7" s="158"/>
      <c r="H7" s="158"/>
      <c r="L7" s="21"/>
    </row>
    <row r="8" spans="1:31" s="2" customFormat="1" ht="12" customHeight="1">
      <c r="A8" s="41"/>
      <c r="B8" s="44"/>
      <c r="C8" s="41"/>
      <c r="D8" s="158" t="s">
        <v>122</v>
      </c>
      <c r="E8" s="41"/>
      <c r="F8" s="41"/>
      <c r="G8" s="41"/>
      <c r="H8" s="41"/>
      <c r="I8" s="41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4"/>
      <c r="C9" s="41"/>
      <c r="D9" s="41"/>
      <c r="E9" s="160" t="s">
        <v>889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4"/>
      <c r="C11" s="41"/>
      <c r="D11" s="158" t="s">
        <v>18</v>
      </c>
      <c r="E11" s="41"/>
      <c r="F11" s="161" t="s">
        <v>1</v>
      </c>
      <c r="G11" s="41"/>
      <c r="H11" s="41"/>
      <c r="I11" s="158" t="s">
        <v>19</v>
      </c>
      <c r="J11" s="161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58" t="s">
        <v>20</v>
      </c>
      <c r="E12" s="41"/>
      <c r="F12" s="161" t="s">
        <v>21</v>
      </c>
      <c r="G12" s="41"/>
      <c r="H12" s="41"/>
      <c r="I12" s="158" t="s">
        <v>22</v>
      </c>
      <c r="J12" s="162" t="str">
        <f>'Rekapitulace stavby'!AN8</f>
        <v>17.3.2023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58" t="s">
        <v>24</v>
      </c>
      <c r="E14" s="41"/>
      <c r="F14" s="41"/>
      <c r="G14" s="41"/>
      <c r="H14" s="41"/>
      <c r="I14" s="158" t="s">
        <v>25</v>
      </c>
      <c r="J14" s="161" t="str">
        <f>IF('Rekapitulace stavby'!AN10="","",'Rekapitulace stavby'!AN10)</f>
        <v>00262978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4"/>
      <c r="C15" s="41"/>
      <c r="D15" s="41"/>
      <c r="E15" s="161" t="str">
        <f>IF('Rekapitulace stavby'!E11="","",'Rekapitulace stavby'!E11)</f>
        <v>STATUTÁRNÍ MĚSTO LIBEREC</v>
      </c>
      <c r="F15" s="41"/>
      <c r="G15" s="41"/>
      <c r="H15" s="41"/>
      <c r="I15" s="158" t="s">
        <v>28</v>
      </c>
      <c r="J15" s="161" t="str">
        <f>IF('Rekapitulace stavby'!AN11="","",'Rekapitulace stavby'!AN11)</f>
        <v/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4"/>
      <c r="C17" s="41"/>
      <c r="D17" s="158" t="s">
        <v>29</v>
      </c>
      <c r="E17" s="41"/>
      <c r="F17" s="41"/>
      <c r="G17" s="41"/>
      <c r="H17" s="41"/>
      <c r="I17" s="158" t="s">
        <v>25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61"/>
      <c r="G18" s="161"/>
      <c r="H18" s="161"/>
      <c r="I18" s="158" t="s">
        <v>28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41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58" t="s">
        <v>31</v>
      </c>
      <c r="E20" s="41"/>
      <c r="F20" s="41"/>
      <c r="G20" s="41"/>
      <c r="H20" s="41"/>
      <c r="I20" s="158" t="s">
        <v>25</v>
      </c>
      <c r="J20" s="161" t="str">
        <f>IF('Rekapitulace stavby'!AN16="","",'Rekapitulace stavby'!AN16)</f>
        <v/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61" t="str">
        <f>IF('Rekapitulace stavby'!E17="","",'Rekapitulace stavby'!E17)</f>
        <v xml:space="preserve"> </v>
      </c>
      <c r="F21" s="41"/>
      <c r="G21" s="41"/>
      <c r="H21" s="41"/>
      <c r="I21" s="158" t="s">
        <v>28</v>
      </c>
      <c r="J21" s="161" t="str">
        <f>IF('Rekapitulace stavby'!AN17="","",'Rekapitulace stavby'!AN17)</f>
        <v/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58" t="s">
        <v>33</v>
      </c>
      <c r="E23" s="41"/>
      <c r="F23" s="41"/>
      <c r="G23" s="41"/>
      <c r="H23" s="41"/>
      <c r="I23" s="158" t="s">
        <v>25</v>
      </c>
      <c r="J23" s="161" t="str">
        <f>IF('Rekapitulace stavby'!AN19="","",'Rekapitulace stavby'!AN19)</f>
        <v/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61" t="str">
        <f>IF('Rekapitulace stavby'!E20="","",'Rekapitulace stavby'!E20)</f>
        <v xml:space="preserve"> </v>
      </c>
      <c r="F24" s="41"/>
      <c r="G24" s="41"/>
      <c r="H24" s="41"/>
      <c r="I24" s="158" t="s">
        <v>28</v>
      </c>
      <c r="J24" s="161" t="str">
        <f>IF('Rekapitulace stavby'!AN20="","",'Rekapitulace stavby'!AN20)</f>
        <v/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58" t="s">
        <v>34</v>
      </c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63"/>
      <c r="B27" s="164"/>
      <c r="C27" s="163"/>
      <c r="D27" s="163"/>
      <c r="E27" s="165" t="s">
        <v>1</v>
      </c>
      <c r="F27" s="165"/>
      <c r="G27" s="165"/>
      <c r="H27" s="165"/>
      <c r="I27" s="163"/>
      <c r="J27" s="163"/>
      <c r="K27" s="163"/>
      <c r="L27" s="166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67"/>
      <c r="E29" s="167"/>
      <c r="F29" s="167"/>
      <c r="G29" s="167"/>
      <c r="H29" s="167"/>
      <c r="I29" s="167"/>
      <c r="J29" s="167"/>
      <c r="K29" s="167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61" t="s">
        <v>124</v>
      </c>
      <c r="E30" s="41"/>
      <c r="F30" s="41"/>
      <c r="G30" s="41"/>
      <c r="H30" s="41"/>
      <c r="I30" s="41"/>
      <c r="J30" s="168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69" t="s">
        <v>115</v>
      </c>
      <c r="E31" s="41"/>
      <c r="F31" s="41"/>
      <c r="G31" s="41"/>
      <c r="H31" s="41"/>
      <c r="I31" s="41"/>
      <c r="J31" s="168">
        <f>J108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70" t="s">
        <v>37</v>
      </c>
      <c r="E32" s="41"/>
      <c r="F32" s="41"/>
      <c r="G32" s="41"/>
      <c r="H32" s="41"/>
      <c r="I32" s="41"/>
      <c r="J32" s="171">
        <f>ROUND(J30+J31,2)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67"/>
      <c r="E33" s="167"/>
      <c r="F33" s="167"/>
      <c r="G33" s="167"/>
      <c r="H33" s="167"/>
      <c r="I33" s="167"/>
      <c r="J33" s="167"/>
      <c r="K33" s="167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72" t="s">
        <v>39</v>
      </c>
      <c r="G34" s="41"/>
      <c r="H34" s="41"/>
      <c r="I34" s="172" t="s">
        <v>38</v>
      </c>
      <c r="J34" s="172" t="s">
        <v>40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3" t="s">
        <v>41</v>
      </c>
      <c r="E35" s="158" t="s">
        <v>42</v>
      </c>
      <c r="F35" s="174">
        <f>ROUND((SUM(BE108:BE115)+SUM(BE135:BE202)),2)</f>
        <v>0</v>
      </c>
      <c r="G35" s="41"/>
      <c r="H35" s="41"/>
      <c r="I35" s="175">
        <v>0.21</v>
      </c>
      <c r="J35" s="174">
        <f>ROUND(((SUM(BE108:BE115)+SUM(BE135:BE202))*I35),2)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58" t="s">
        <v>43</v>
      </c>
      <c r="F36" s="174">
        <f>ROUND((SUM(BF108:BF115)+SUM(BF135:BF202)),2)</f>
        <v>0</v>
      </c>
      <c r="G36" s="41"/>
      <c r="H36" s="41"/>
      <c r="I36" s="175">
        <v>0.15</v>
      </c>
      <c r="J36" s="174">
        <f>ROUND(((SUM(BF108:BF115)+SUM(BF135:BF202))*I36),2)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58" t="s">
        <v>44</v>
      </c>
      <c r="F37" s="174">
        <f>ROUND((SUM(BG108:BG115)+SUM(BG135:BG202)),2)</f>
        <v>0</v>
      </c>
      <c r="G37" s="41"/>
      <c r="H37" s="41"/>
      <c r="I37" s="175">
        <v>0.21</v>
      </c>
      <c r="J37" s="174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58" t="s">
        <v>45</v>
      </c>
      <c r="F38" s="174">
        <f>ROUND((SUM(BH108:BH115)+SUM(BH135:BH202)),2)</f>
        <v>0</v>
      </c>
      <c r="G38" s="41"/>
      <c r="H38" s="41"/>
      <c r="I38" s="175">
        <v>0.15</v>
      </c>
      <c r="J38" s="174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58" t="s">
        <v>46</v>
      </c>
      <c r="F39" s="174">
        <f>ROUND((SUM(BI108:BI115)+SUM(BI135:BI202)),2)</f>
        <v>0</v>
      </c>
      <c r="G39" s="41"/>
      <c r="H39" s="41"/>
      <c r="I39" s="175">
        <v>0</v>
      </c>
      <c r="J39" s="174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41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76"/>
      <c r="D41" s="177" t="s">
        <v>47</v>
      </c>
      <c r="E41" s="178"/>
      <c r="F41" s="178"/>
      <c r="G41" s="179" t="s">
        <v>48</v>
      </c>
      <c r="H41" s="180" t="s">
        <v>49</v>
      </c>
      <c r="I41" s="178"/>
      <c r="J41" s="181">
        <f>SUM(J32:J39)</f>
        <v>0</v>
      </c>
      <c r="K41" s="182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83" t="s">
        <v>50</v>
      </c>
      <c r="E50" s="184"/>
      <c r="F50" s="184"/>
      <c r="G50" s="183" t="s">
        <v>51</v>
      </c>
      <c r="H50" s="184"/>
      <c r="I50" s="184"/>
      <c r="J50" s="184"/>
      <c r="K50" s="184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85" t="s">
        <v>52</v>
      </c>
      <c r="E61" s="186"/>
      <c r="F61" s="187" t="s">
        <v>53</v>
      </c>
      <c r="G61" s="185" t="s">
        <v>52</v>
      </c>
      <c r="H61" s="186"/>
      <c r="I61" s="186"/>
      <c r="J61" s="188" t="s">
        <v>53</v>
      </c>
      <c r="K61" s="186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83" t="s">
        <v>54</v>
      </c>
      <c r="E65" s="189"/>
      <c r="F65" s="189"/>
      <c r="G65" s="183" t="s">
        <v>55</v>
      </c>
      <c r="H65" s="189"/>
      <c r="I65" s="189"/>
      <c r="J65" s="189"/>
      <c r="K65" s="189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85" t="s">
        <v>52</v>
      </c>
      <c r="E76" s="186"/>
      <c r="F76" s="187" t="s">
        <v>53</v>
      </c>
      <c r="G76" s="185" t="s">
        <v>52</v>
      </c>
      <c r="H76" s="186"/>
      <c r="I76" s="186"/>
      <c r="J76" s="188" t="s">
        <v>53</v>
      </c>
      <c r="K76" s="186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125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194" t="str">
        <f>E7</f>
        <v xml:space="preserve">ZS 5.kvetna - šatny  SO 01 Etapa 2023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122</v>
      </c>
      <c r="D86" s="43"/>
      <c r="E86" s="43"/>
      <c r="F86" s="43"/>
      <c r="G86" s="43"/>
      <c r="H86" s="43"/>
      <c r="I86" s="43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>D.1.4.4_E22 - Ústřední vy...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20</v>
      </c>
      <c r="D89" s="43"/>
      <c r="E89" s="43"/>
      <c r="F89" s="28" t="str">
        <f>F12</f>
        <v xml:space="preserve"> </v>
      </c>
      <c r="G89" s="43"/>
      <c r="H89" s="43"/>
      <c r="I89" s="33" t="s">
        <v>22</v>
      </c>
      <c r="J89" s="82" t="str">
        <f>IF(J12="","",J12)</f>
        <v>17.3.2023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3" t="s">
        <v>24</v>
      </c>
      <c r="D91" s="43"/>
      <c r="E91" s="43"/>
      <c r="F91" s="28" t="str">
        <f>E15</f>
        <v>STATUTÁRNÍ MĚSTO LIBEREC</v>
      </c>
      <c r="G91" s="43"/>
      <c r="H91" s="43"/>
      <c r="I91" s="33" t="s">
        <v>31</v>
      </c>
      <c r="J91" s="37" t="str">
        <f>E21</f>
        <v xml:space="preserve"> 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3" t="s">
        <v>29</v>
      </c>
      <c r="D92" s="43"/>
      <c r="E92" s="43"/>
      <c r="F92" s="28" t="str">
        <f>IF(E18="","",E18)</f>
        <v>Vyplň údaj</v>
      </c>
      <c r="G92" s="43"/>
      <c r="H92" s="43"/>
      <c r="I92" s="33" t="s">
        <v>33</v>
      </c>
      <c r="J92" s="37" t="str">
        <f>E24</f>
        <v xml:space="preserve"> 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195" t="s">
        <v>126</v>
      </c>
      <c r="D94" s="152"/>
      <c r="E94" s="152"/>
      <c r="F94" s="152"/>
      <c r="G94" s="152"/>
      <c r="H94" s="152"/>
      <c r="I94" s="152"/>
      <c r="J94" s="196" t="s">
        <v>127</v>
      </c>
      <c r="K94" s="152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197" t="s">
        <v>128</v>
      </c>
      <c r="D96" s="43"/>
      <c r="E96" s="43"/>
      <c r="F96" s="43"/>
      <c r="G96" s="43"/>
      <c r="H96" s="43"/>
      <c r="I96" s="43"/>
      <c r="J96" s="113">
        <f>J135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129</v>
      </c>
    </row>
    <row r="97" spans="1:31" s="9" customFormat="1" ht="24.95" customHeight="1">
      <c r="A97" s="9"/>
      <c r="B97" s="198"/>
      <c r="C97" s="199"/>
      <c r="D97" s="200" t="s">
        <v>890</v>
      </c>
      <c r="E97" s="201"/>
      <c r="F97" s="201"/>
      <c r="G97" s="201"/>
      <c r="H97" s="201"/>
      <c r="I97" s="201"/>
      <c r="J97" s="202">
        <f>J136</f>
        <v>0</v>
      </c>
      <c r="K97" s="199"/>
      <c r="L97" s="20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8"/>
      <c r="C98" s="199"/>
      <c r="D98" s="200" t="s">
        <v>891</v>
      </c>
      <c r="E98" s="201"/>
      <c r="F98" s="201"/>
      <c r="G98" s="201"/>
      <c r="H98" s="201"/>
      <c r="I98" s="201"/>
      <c r="J98" s="202">
        <f>J143</f>
        <v>0</v>
      </c>
      <c r="K98" s="199"/>
      <c r="L98" s="20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98"/>
      <c r="C99" s="199"/>
      <c r="D99" s="200" t="s">
        <v>892</v>
      </c>
      <c r="E99" s="201"/>
      <c r="F99" s="201"/>
      <c r="G99" s="201"/>
      <c r="H99" s="201"/>
      <c r="I99" s="201"/>
      <c r="J99" s="202">
        <f>J150</f>
        <v>0</v>
      </c>
      <c r="K99" s="199"/>
      <c r="L99" s="20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8"/>
      <c r="C100" s="199"/>
      <c r="D100" s="200" t="s">
        <v>893</v>
      </c>
      <c r="E100" s="201"/>
      <c r="F100" s="201"/>
      <c r="G100" s="201"/>
      <c r="H100" s="201"/>
      <c r="I100" s="201"/>
      <c r="J100" s="202">
        <f>J157</f>
        <v>0</v>
      </c>
      <c r="K100" s="199"/>
      <c r="L100" s="20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8"/>
      <c r="C101" s="199"/>
      <c r="D101" s="200" t="s">
        <v>894</v>
      </c>
      <c r="E101" s="201"/>
      <c r="F101" s="201"/>
      <c r="G101" s="201"/>
      <c r="H101" s="201"/>
      <c r="I101" s="201"/>
      <c r="J101" s="202">
        <f>J167</f>
        <v>0</v>
      </c>
      <c r="K101" s="199"/>
      <c r="L101" s="20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8"/>
      <c r="C102" s="199"/>
      <c r="D102" s="200" t="s">
        <v>895</v>
      </c>
      <c r="E102" s="201"/>
      <c r="F102" s="201"/>
      <c r="G102" s="201"/>
      <c r="H102" s="201"/>
      <c r="I102" s="201"/>
      <c r="J102" s="202">
        <f>J177</f>
        <v>0</v>
      </c>
      <c r="K102" s="199"/>
      <c r="L102" s="20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8"/>
      <c r="C103" s="199"/>
      <c r="D103" s="200" t="s">
        <v>896</v>
      </c>
      <c r="E103" s="201"/>
      <c r="F103" s="201"/>
      <c r="G103" s="201"/>
      <c r="H103" s="201"/>
      <c r="I103" s="201"/>
      <c r="J103" s="202">
        <f>J183</f>
        <v>0</v>
      </c>
      <c r="K103" s="199"/>
      <c r="L103" s="20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8"/>
      <c r="C104" s="199"/>
      <c r="D104" s="200" t="s">
        <v>897</v>
      </c>
      <c r="E104" s="201"/>
      <c r="F104" s="201"/>
      <c r="G104" s="201"/>
      <c r="H104" s="201"/>
      <c r="I104" s="201"/>
      <c r="J104" s="202">
        <f>J188</f>
        <v>0</v>
      </c>
      <c r="K104" s="199"/>
      <c r="L104" s="20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8"/>
      <c r="C105" s="199"/>
      <c r="D105" s="200" t="s">
        <v>898</v>
      </c>
      <c r="E105" s="201"/>
      <c r="F105" s="201"/>
      <c r="G105" s="201"/>
      <c r="H105" s="201"/>
      <c r="I105" s="201"/>
      <c r="J105" s="202">
        <f>J191</f>
        <v>0</v>
      </c>
      <c r="K105" s="199"/>
      <c r="L105" s="20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6.95" customHeight="1">
      <c r="A107" s="41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66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31" s="2" customFormat="1" ht="29.25" customHeight="1">
      <c r="A108" s="41"/>
      <c r="B108" s="42"/>
      <c r="C108" s="197" t="s">
        <v>145</v>
      </c>
      <c r="D108" s="43"/>
      <c r="E108" s="43"/>
      <c r="F108" s="43"/>
      <c r="G108" s="43"/>
      <c r="H108" s="43"/>
      <c r="I108" s="43"/>
      <c r="J108" s="210">
        <f>ROUND(J109+J110+J111+J112+J113+J114,2)</f>
        <v>0</v>
      </c>
      <c r="K108" s="43"/>
      <c r="L108" s="66"/>
      <c r="N108" s="211" t="s">
        <v>41</v>
      </c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65" s="2" customFormat="1" ht="18" customHeight="1">
      <c r="A109" s="41"/>
      <c r="B109" s="42"/>
      <c r="C109" s="43"/>
      <c r="D109" s="147" t="s">
        <v>146</v>
      </c>
      <c r="E109" s="140"/>
      <c r="F109" s="140"/>
      <c r="G109" s="43"/>
      <c r="H109" s="43"/>
      <c r="I109" s="43"/>
      <c r="J109" s="141">
        <v>0</v>
      </c>
      <c r="K109" s="43"/>
      <c r="L109" s="212"/>
      <c r="M109" s="213"/>
      <c r="N109" s="214" t="s">
        <v>42</v>
      </c>
      <c r="O109" s="213"/>
      <c r="P109" s="213"/>
      <c r="Q109" s="213"/>
      <c r="R109" s="213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6" t="s">
        <v>147</v>
      </c>
      <c r="AZ109" s="213"/>
      <c r="BA109" s="213"/>
      <c r="BB109" s="213"/>
      <c r="BC109" s="213"/>
      <c r="BD109" s="213"/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216" t="s">
        <v>85</v>
      </c>
      <c r="BK109" s="213"/>
      <c r="BL109" s="213"/>
      <c r="BM109" s="213"/>
    </row>
    <row r="110" spans="1:65" s="2" customFormat="1" ht="18" customHeight="1">
      <c r="A110" s="41"/>
      <c r="B110" s="42"/>
      <c r="C110" s="43"/>
      <c r="D110" s="147" t="s">
        <v>148</v>
      </c>
      <c r="E110" s="140"/>
      <c r="F110" s="140"/>
      <c r="G110" s="43"/>
      <c r="H110" s="43"/>
      <c r="I110" s="43"/>
      <c r="J110" s="141">
        <v>0</v>
      </c>
      <c r="K110" s="43"/>
      <c r="L110" s="212"/>
      <c r="M110" s="213"/>
      <c r="N110" s="214" t="s">
        <v>42</v>
      </c>
      <c r="O110" s="213"/>
      <c r="P110" s="213"/>
      <c r="Q110" s="213"/>
      <c r="R110" s="213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6" t="s">
        <v>147</v>
      </c>
      <c r="AZ110" s="213"/>
      <c r="BA110" s="213"/>
      <c r="BB110" s="213"/>
      <c r="BC110" s="213"/>
      <c r="BD110" s="213"/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216" t="s">
        <v>85</v>
      </c>
      <c r="BK110" s="213"/>
      <c r="BL110" s="213"/>
      <c r="BM110" s="213"/>
    </row>
    <row r="111" spans="1:65" s="2" customFormat="1" ht="18" customHeight="1">
      <c r="A111" s="41"/>
      <c r="B111" s="42"/>
      <c r="C111" s="43"/>
      <c r="D111" s="147" t="s">
        <v>149</v>
      </c>
      <c r="E111" s="140"/>
      <c r="F111" s="140"/>
      <c r="G111" s="43"/>
      <c r="H111" s="43"/>
      <c r="I111" s="43"/>
      <c r="J111" s="141">
        <v>0</v>
      </c>
      <c r="K111" s="43"/>
      <c r="L111" s="212"/>
      <c r="M111" s="213"/>
      <c r="N111" s="214" t="s">
        <v>42</v>
      </c>
      <c r="O111" s="213"/>
      <c r="P111" s="213"/>
      <c r="Q111" s="213"/>
      <c r="R111" s="213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6" t="s">
        <v>147</v>
      </c>
      <c r="AZ111" s="213"/>
      <c r="BA111" s="213"/>
      <c r="BB111" s="213"/>
      <c r="BC111" s="213"/>
      <c r="BD111" s="213"/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216" t="s">
        <v>85</v>
      </c>
      <c r="BK111" s="213"/>
      <c r="BL111" s="213"/>
      <c r="BM111" s="213"/>
    </row>
    <row r="112" spans="1:65" s="2" customFormat="1" ht="18" customHeight="1">
      <c r="A112" s="41"/>
      <c r="B112" s="42"/>
      <c r="C112" s="43"/>
      <c r="D112" s="147" t="s">
        <v>150</v>
      </c>
      <c r="E112" s="140"/>
      <c r="F112" s="140"/>
      <c r="G112" s="43"/>
      <c r="H112" s="43"/>
      <c r="I112" s="43"/>
      <c r="J112" s="141">
        <v>0</v>
      </c>
      <c r="K112" s="43"/>
      <c r="L112" s="212"/>
      <c r="M112" s="213"/>
      <c r="N112" s="214" t="s">
        <v>42</v>
      </c>
      <c r="O112" s="213"/>
      <c r="P112" s="213"/>
      <c r="Q112" s="213"/>
      <c r="R112" s="213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3"/>
      <c r="AG112" s="213"/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6" t="s">
        <v>147</v>
      </c>
      <c r="AZ112" s="213"/>
      <c r="BA112" s="213"/>
      <c r="BB112" s="213"/>
      <c r="BC112" s="213"/>
      <c r="BD112" s="213"/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16" t="s">
        <v>85</v>
      </c>
      <c r="BK112" s="213"/>
      <c r="BL112" s="213"/>
      <c r="BM112" s="213"/>
    </row>
    <row r="113" spans="1:65" s="2" customFormat="1" ht="18" customHeight="1">
      <c r="A113" s="41"/>
      <c r="B113" s="42"/>
      <c r="C113" s="43"/>
      <c r="D113" s="147" t="s">
        <v>151</v>
      </c>
      <c r="E113" s="140"/>
      <c r="F113" s="140"/>
      <c r="G113" s="43"/>
      <c r="H113" s="43"/>
      <c r="I113" s="43"/>
      <c r="J113" s="141">
        <v>0</v>
      </c>
      <c r="K113" s="43"/>
      <c r="L113" s="212"/>
      <c r="M113" s="213"/>
      <c r="N113" s="214" t="s">
        <v>42</v>
      </c>
      <c r="O113" s="213"/>
      <c r="P113" s="213"/>
      <c r="Q113" s="213"/>
      <c r="R113" s="213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3"/>
      <c r="AG113" s="213"/>
      <c r="AH113" s="213"/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6" t="s">
        <v>147</v>
      </c>
      <c r="AZ113" s="213"/>
      <c r="BA113" s="213"/>
      <c r="BB113" s="213"/>
      <c r="BC113" s="213"/>
      <c r="BD113" s="213"/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216" t="s">
        <v>85</v>
      </c>
      <c r="BK113" s="213"/>
      <c r="BL113" s="213"/>
      <c r="BM113" s="213"/>
    </row>
    <row r="114" spans="1:65" s="2" customFormat="1" ht="18" customHeight="1">
      <c r="A114" s="41"/>
      <c r="B114" s="42"/>
      <c r="C114" s="43"/>
      <c r="D114" s="140" t="s">
        <v>152</v>
      </c>
      <c r="E114" s="43"/>
      <c r="F114" s="43"/>
      <c r="G114" s="43"/>
      <c r="H114" s="43"/>
      <c r="I114" s="43"/>
      <c r="J114" s="141">
        <f>ROUND(J30*T114,2)</f>
        <v>0</v>
      </c>
      <c r="K114" s="43"/>
      <c r="L114" s="212"/>
      <c r="M114" s="213"/>
      <c r="N114" s="214" t="s">
        <v>43</v>
      </c>
      <c r="O114" s="213"/>
      <c r="P114" s="213"/>
      <c r="Q114" s="213"/>
      <c r="R114" s="213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3"/>
      <c r="AG114" s="213"/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6" t="s">
        <v>153</v>
      </c>
      <c r="AZ114" s="213"/>
      <c r="BA114" s="213"/>
      <c r="BB114" s="213"/>
      <c r="BC114" s="213"/>
      <c r="BD114" s="213"/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216" t="s">
        <v>87</v>
      </c>
      <c r="BK114" s="213"/>
      <c r="BL114" s="213"/>
      <c r="BM114" s="213"/>
    </row>
    <row r="115" spans="1:31" s="2" customFormat="1" ht="12">
      <c r="A115" s="4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29.25" customHeight="1">
      <c r="A116" s="41"/>
      <c r="B116" s="42"/>
      <c r="C116" s="151" t="s">
        <v>120</v>
      </c>
      <c r="D116" s="152"/>
      <c r="E116" s="152"/>
      <c r="F116" s="152"/>
      <c r="G116" s="152"/>
      <c r="H116" s="152"/>
      <c r="I116" s="152"/>
      <c r="J116" s="153">
        <f>ROUND(J96+J108,2)</f>
        <v>0</v>
      </c>
      <c r="K116" s="152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6.95" customHeight="1">
      <c r="A117" s="41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21" spans="1:31" s="2" customFormat="1" ht="6.95" customHeight="1">
      <c r="A121" s="41"/>
      <c r="B121" s="71"/>
      <c r="C121" s="72"/>
      <c r="D121" s="72"/>
      <c r="E121" s="72"/>
      <c r="F121" s="72"/>
      <c r="G121" s="72"/>
      <c r="H121" s="72"/>
      <c r="I121" s="72"/>
      <c r="J121" s="72"/>
      <c r="K121" s="72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24.95" customHeight="1">
      <c r="A122" s="41"/>
      <c r="B122" s="42"/>
      <c r="C122" s="24" t="s">
        <v>154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2" customHeight="1">
      <c r="A124" s="41"/>
      <c r="B124" s="42"/>
      <c r="C124" s="33" t="s">
        <v>16</v>
      </c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16.5" customHeight="1">
      <c r="A125" s="41"/>
      <c r="B125" s="42"/>
      <c r="C125" s="43"/>
      <c r="D125" s="43"/>
      <c r="E125" s="194" t="str">
        <f>E7</f>
        <v xml:space="preserve">ZS 5.kvetna - šatny  SO 01 Etapa 2023</v>
      </c>
      <c r="F125" s="33"/>
      <c r="G125" s="33"/>
      <c r="H125" s="3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12" customHeight="1">
      <c r="A126" s="41"/>
      <c r="B126" s="42"/>
      <c r="C126" s="33" t="s">
        <v>122</v>
      </c>
      <c r="D126" s="43"/>
      <c r="E126" s="43"/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16.5" customHeight="1">
      <c r="A127" s="41"/>
      <c r="B127" s="42"/>
      <c r="C127" s="43"/>
      <c r="D127" s="43"/>
      <c r="E127" s="79" t="str">
        <f>E9</f>
        <v>D.1.4.4_E22 - Ústřední vy...</v>
      </c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6.95" customHeight="1">
      <c r="A128" s="41"/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2" customHeight="1">
      <c r="A129" s="41"/>
      <c r="B129" s="42"/>
      <c r="C129" s="33" t="s">
        <v>20</v>
      </c>
      <c r="D129" s="43"/>
      <c r="E129" s="43"/>
      <c r="F129" s="28" t="str">
        <f>F12</f>
        <v xml:space="preserve"> </v>
      </c>
      <c r="G129" s="43"/>
      <c r="H129" s="43"/>
      <c r="I129" s="33" t="s">
        <v>22</v>
      </c>
      <c r="J129" s="82" t="str">
        <f>IF(J12="","",J12)</f>
        <v>17.3.2023</v>
      </c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5.15" customHeight="1">
      <c r="A131" s="41"/>
      <c r="B131" s="42"/>
      <c r="C131" s="33" t="s">
        <v>24</v>
      </c>
      <c r="D131" s="43"/>
      <c r="E131" s="43"/>
      <c r="F131" s="28" t="str">
        <f>E15</f>
        <v>STATUTÁRNÍ MĚSTO LIBEREC</v>
      </c>
      <c r="G131" s="43"/>
      <c r="H131" s="43"/>
      <c r="I131" s="33" t="s">
        <v>31</v>
      </c>
      <c r="J131" s="37" t="str">
        <f>E21</f>
        <v xml:space="preserve"> </v>
      </c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5.15" customHeight="1">
      <c r="A132" s="41"/>
      <c r="B132" s="42"/>
      <c r="C132" s="33" t="s">
        <v>29</v>
      </c>
      <c r="D132" s="43"/>
      <c r="E132" s="43"/>
      <c r="F132" s="28" t="str">
        <f>IF(E18="","",E18)</f>
        <v>Vyplň údaj</v>
      </c>
      <c r="G132" s="43"/>
      <c r="H132" s="43"/>
      <c r="I132" s="33" t="s">
        <v>33</v>
      </c>
      <c r="J132" s="37" t="str">
        <f>E24</f>
        <v xml:space="preserve"> 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0.3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11" customFormat="1" ht="29.25" customHeight="1">
      <c r="A134" s="218"/>
      <c r="B134" s="219"/>
      <c r="C134" s="220" t="s">
        <v>155</v>
      </c>
      <c r="D134" s="221" t="s">
        <v>62</v>
      </c>
      <c r="E134" s="221" t="s">
        <v>58</v>
      </c>
      <c r="F134" s="221" t="s">
        <v>59</v>
      </c>
      <c r="G134" s="221" t="s">
        <v>156</v>
      </c>
      <c r="H134" s="221" t="s">
        <v>157</v>
      </c>
      <c r="I134" s="221" t="s">
        <v>158</v>
      </c>
      <c r="J134" s="221" t="s">
        <v>127</v>
      </c>
      <c r="K134" s="222" t="s">
        <v>159</v>
      </c>
      <c r="L134" s="223"/>
      <c r="M134" s="103" t="s">
        <v>1</v>
      </c>
      <c r="N134" s="104" t="s">
        <v>41</v>
      </c>
      <c r="O134" s="104" t="s">
        <v>160</v>
      </c>
      <c r="P134" s="104" t="s">
        <v>161</v>
      </c>
      <c r="Q134" s="104" t="s">
        <v>162</v>
      </c>
      <c r="R134" s="104" t="s">
        <v>163</v>
      </c>
      <c r="S134" s="104" t="s">
        <v>164</v>
      </c>
      <c r="T134" s="105" t="s">
        <v>165</v>
      </c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</row>
    <row r="135" spans="1:63" s="2" customFormat="1" ht="22.8" customHeight="1">
      <c r="A135" s="41"/>
      <c r="B135" s="42"/>
      <c r="C135" s="110" t="s">
        <v>166</v>
      </c>
      <c r="D135" s="43"/>
      <c r="E135" s="43"/>
      <c r="F135" s="43"/>
      <c r="G135" s="43"/>
      <c r="H135" s="43"/>
      <c r="I135" s="43"/>
      <c r="J135" s="224">
        <f>BK135</f>
        <v>0</v>
      </c>
      <c r="K135" s="43"/>
      <c r="L135" s="44"/>
      <c r="M135" s="106"/>
      <c r="N135" s="225"/>
      <c r="O135" s="107"/>
      <c r="P135" s="226">
        <f>P136+P143+P150+P157+P167+P177+P183+P188+P191</f>
        <v>0</v>
      </c>
      <c r="Q135" s="107"/>
      <c r="R135" s="226">
        <f>R136+R143+R150+R157+R167+R177+R183+R188+R191</f>
        <v>0</v>
      </c>
      <c r="S135" s="107"/>
      <c r="T135" s="227">
        <f>T136+T143+T150+T157+T167+T177+T183+T188+T191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8" t="s">
        <v>76</v>
      </c>
      <c r="AU135" s="18" t="s">
        <v>129</v>
      </c>
      <c r="BK135" s="228">
        <f>BK136+BK143+BK150+BK157+BK167+BK177+BK183+BK188+BK191</f>
        <v>0</v>
      </c>
    </row>
    <row r="136" spans="1:63" s="12" customFormat="1" ht="25.9" customHeight="1">
      <c r="A136" s="12"/>
      <c r="B136" s="229"/>
      <c r="C136" s="230"/>
      <c r="D136" s="231" t="s">
        <v>76</v>
      </c>
      <c r="E136" s="232" t="s">
        <v>899</v>
      </c>
      <c r="F136" s="232" t="s">
        <v>900</v>
      </c>
      <c r="G136" s="230"/>
      <c r="H136" s="230"/>
      <c r="I136" s="233"/>
      <c r="J136" s="234">
        <f>BK136</f>
        <v>0</v>
      </c>
      <c r="K136" s="230"/>
      <c r="L136" s="235"/>
      <c r="M136" s="236"/>
      <c r="N136" s="237"/>
      <c r="O136" s="237"/>
      <c r="P136" s="238">
        <f>SUM(P137:P142)</f>
        <v>0</v>
      </c>
      <c r="Q136" s="237"/>
      <c r="R136" s="238">
        <f>SUM(R137:R142)</f>
        <v>0</v>
      </c>
      <c r="S136" s="237"/>
      <c r="T136" s="239">
        <f>SUM(T137:T142)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40" t="s">
        <v>85</v>
      </c>
      <c r="AT136" s="241" t="s">
        <v>76</v>
      </c>
      <c r="AU136" s="241" t="s">
        <v>77</v>
      </c>
      <c r="AY136" s="240" t="s">
        <v>169</v>
      </c>
      <c r="BK136" s="242">
        <f>SUM(BK137:BK142)</f>
        <v>0</v>
      </c>
    </row>
    <row r="137" spans="1:65" s="2" customFormat="1" ht="24.15" customHeight="1">
      <c r="A137" s="41"/>
      <c r="B137" s="42"/>
      <c r="C137" s="245" t="s">
        <v>85</v>
      </c>
      <c r="D137" s="245" t="s">
        <v>172</v>
      </c>
      <c r="E137" s="246" t="s">
        <v>901</v>
      </c>
      <c r="F137" s="247" t="s">
        <v>902</v>
      </c>
      <c r="G137" s="248" t="s">
        <v>195</v>
      </c>
      <c r="H137" s="249">
        <v>75</v>
      </c>
      <c r="I137" s="250"/>
      <c r="J137" s="251">
        <f>ROUND(I137*H137,2)</f>
        <v>0</v>
      </c>
      <c r="K137" s="247" t="s">
        <v>1</v>
      </c>
      <c r="L137" s="44"/>
      <c r="M137" s="252" t="s">
        <v>1</v>
      </c>
      <c r="N137" s="253" t="s">
        <v>42</v>
      </c>
      <c r="O137" s="94"/>
      <c r="P137" s="254">
        <f>O137*H137</f>
        <v>0</v>
      </c>
      <c r="Q137" s="254">
        <v>0</v>
      </c>
      <c r="R137" s="254">
        <f>Q137*H137</f>
        <v>0</v>
      </c>
      <c r="S137" s="254">
        <v>0</v>
      </c>
      <c r="T137" s="255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56" t="s">
        <v>177</v>
      </c>
      <c r="AT137" s="256" t="s">
        <v>172</v>
      </c>
      <c r="AU137" s="256" t="s">
        <v>85</v>
      </c>
      <c r="AY137" s="18" t="s">
        <v>169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8" t="s">
        <v>85</v>
      </c>
      <c r="BK137" s="146">
        <f>ROUND(I137*H137,2)</f>
        <v>0</v>
      </c>
      <c r="BL137" s="18" t="s">
        <v>177</v>
      </c>
      <c r="BM137" s="256" t="s">
        <v>87</v>
      </c>
    </row>
    <row r="138" spans="1:47" s="2" customFormat="1" ht="12">
      <c r="A138" s="41"/>
      <c r="B138" s="42"/>
      <c r="C138" s="43"/>
      <c r="D138" s="259" t="s">
        <v>728</v>
      </c>
      <c r="E138" s="43"/>
      <c r="F138" s="316" t="s">
        <v>903</v>
      </c>
      <c r="G138" s="43"/>
      <c r="H138" s="43"/>
      <c r="I138" s="215"/>
      <c r="J138" s="43"/>
      <c r="K138" s="43"/>
      <c r="L138" s="44"/>
      <c r="M138" s="317"/>
      <c r="N138" s="318"/>
      <c r="O138" s="94"/>
      <c r="P138" s="94"/>
      <c r="Q138" s="94"/>
      <c r="R138" s="94"/>
      <c r="S138" s="94"/>
      <c r="T138" s="95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8" t="s">
        <v>728</v>
      </c>
      <c r="AU138" s="18" t="s">
        <v>85</v>
      </c>
    </row>
    <row r="139" spans="1:65" s="2" customFormat="1" ht="33" customHeight="1">
      <c r="A139" s="41"/>
      <c r="B139" s="42"/>
      <c r="C139" s="245" t="s">
        <v>87</v>
      </c>
      <c r="D139" s="245" t="s">
        <v>172</v>
      </c>
      <c r="E139" s="246" t="s">
        <v>904</v>
      </c>
      <c r="F139" s="247" t="s">
        <v>905</v>
      </c>
      <c r="G139" s="248" t="s">
        <v>195</v>
      </c>
      <c r="H139" s="249">
        <v>5</v>
      </c>
      <c r="I139" s="250"/>
      <c r="J139" s="251">
        <f>ROUND(I139*H139,2)</f>
        <v>0</v>
      </c>
      <c r="K139" s="247" t="s">
        <v>1</v>
      </c>
      <c r="L139" s="44"/>
      <c r="M139" s="252" t="s">
        <v>1</v>
      </c>
      <c r="N139" s="253" t="s">
        <v>42</v>
      </c>
      <c r="O139" s="94"/>
      <c r="P139" s="254">
        <f>O139*H139</f>
        <v>0</v>
      </c>
      <c r="Q139" s="254">
        <v>0</v>
      </c>
      <c r="R139" s="254">
        <f>Q139*H139</f>
        <v>0</v>
      </c>
      <c r="S139" s="254">
        <v>0</v>
      </c>
      <c r="T139" s="255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56" t="s">
        <v>177</v>
      </c>
      <c r="AT139" s="256" t="s">
        <v>172</v>
      </c>
      <c r="AU139" s="256" t="s">
        <v>85</v>
      </c>
      <c r="AY139" s="18" t="s">
        <v>169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8" t="s">
        <v>85</v>
      </c>
      <c r="BK139" s="146">
        <f>ROUND(I139*H139,2)</f>
        <v>0</v>
      </c>
      <c r="BL139" s="18" t="s">
        <v>177</v>
      </c>
      <c r="BM139" s="256" t="s">
        <v>177</v>
      </c>
    </row>
    <row r="140" spans="1:65" s="2" customFormat="1" ht="16.5" customHeight="1">
      <c r="A140" s="41"/>
      <c r="B140" s="42"/>
      <c r="C140" s="245" t="s">
        <v>170</v>
      </c>
      <c r="D140" s="245" t="s">
        <v>172</v>
      </c>
      <c r="E140" s="246" t="s">
        <v>906</v>
      </c>
      <c r="F140" s="247" t="s">
        <v>907</v>
      </c>
      <c r="G140" s="248" t="s">
        <v>195</v>
      </c>
      <c r="H140" s="249">
        <v>20</v>
      </c>
      <c r="I140" s="250"/>
      <c r="J140" s="251">
        <f>ROUND(I140*H140,2)</f>
        <v>0</v>
      </c>
      <c r="K140" s="247" t="s">
        <v>1</v>
      </c>
      <c r="L140" s="44"/>
      <c r="M140" s="252" t="s">
        <v>1</v>
      </c>
      <c r="N140" s="253" t="s">
        <v>42</v>
      </c>
      <c r="O140" s="94"/>
      <c r="P140" s="254">
        <f>O140*H140</f>
        <v>0</v>
      </c>
      <c r="Q140" s="254">
        <v>0</v>
      </c>
      <c r="R140" s="254">
        <f>Q140*H140</f>
        <v>0</v>
      </c>
      <c r="S140" s="254">
        <v>0</v>
      </c>
      <c r="T140" s="25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56" t="s">
        <v>177</v>
      </c>
      <c r="AT140" s="256" t="s">
        <v>172</v>
      </c>
      <c r="AU140" s="256" t="s">
        <v>85</v>
      </c>
      <c r="AY140" s="18" t="s">
        <v>169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8" t="s">
        <v>85</v>
      </c>
      <c r="BK140" s="146">
        <f>ROUND(I140*H140,2)</f>
        <v>0</v>
      </c>
      <c r="BL140" s="18" t="s">
        <v>177</v>
      </c>
      <c r="BM140" s="256" t="s">
        <v>187</v>
      </c>
    </row>
    <row r="141" spans="1:65" s="2" customFormat="1" ht="24.15" customHeight="1">
      <c r="A141" s="41"/>
      <c r="B141" s="42"/>
      <c r="C141" s="245" t="s">
        <v>177</v>
      </c>
      <c r="D141" s="245" t="s">
        <v>172</v>
      </c>
      <c r="E141" s="246" t="s">
        <v>908</v>
      </c>
      <c r="F141" s="247" t="s">
        <v>909</v>
      </c>
      <c r="G141" s="248" t="s">
        <v>413</v>
      </c>
      <c r="H141" s="249">
        <v>1</v>
      </c>
      <c r="I141" s="250"/>
      <c r="J141" s="251">
        <f>ROUND(I141*H141,2)</f>
        <v>0</v>
      </c>
      <c r="K141" s="247" t="s">
        <v>1</v>
      </c>
      <c r="L141" s="44"/>
      <c r="M141" s="252" t="s">
        <v>1</v>
      </c>
      <c r="N141" s="253" t="s">
        <v>42</v>
      </c>
      <c r="O141" s="94"/>
      <c r="P141" s="254">
        <f>O141*H141</f>
        <v>0</v>
      </c>
      <c r="Q141" s="254">
        <v>0</v>
      </c>
      <c r="R141" s="254">
        <f>Q141*H141</f>
        <v>0</v>
      </c>
      <c r="S141" s="254">
        <v>0</v>
      </c>
      <c r="T141" s="255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56" t="s">
        <v>177</v>
      </c>
      <c r="AT141" s="256" t="s">
        <v>172</v>
      </c>
      <c r="AU141" s="256" t="s">
        <v>85</v>
      </c>
      <c r="AY141" s="18" t="s">
        <v>169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8" t="s">
        <v>85</v>
      </c>
      <c r="BK141" s="146">
        <f>ROUND(I141*H141,2)</f>
        <v>0</v>
      </c>
      <c r="BL141" s="18" t="s">
        <v>177</v>
      </c>
      <c r="BM141" s="256" t="s">
        <v>190</v>
      </c>
    </row>
    <row r="142" spans="1:65" s="2" customFormat="1" ht="24.15" customHeight="1">
      <c r="A142" s="41"/>
      <c r="B142" s="42"/>
      <c r="C142" s="245" t="s">
        <v>394</v>
      </c>
      <c r="D142" s="245" t="s">
        <v>172</v>
      </c>
      <c r="E142" s="246" t="s">
        <v>910</v>
      </c>
      <c r="F142" s="247" t="s">
        <v>911</v>
      </c>
      <c r="G142" s="248" t="s">
        <v>413</v>
      </c>
      <c r="H142" s="249">
        <v>1</v>
      </c>
      <c r="I142" s="250"/>
      <c r="J142" s="251">
        <f>ROUND(I142*H142,2)</f>
        <v>0</v>
      </c>
      <c r="K142" s="247" t="s">
        <v>1</v>
      </c>
      <c r="L142" s="44"/>
      <c r="M142" s="252" t="s">
        <v>1</v>
      </c>
      <c r="N142" s="253" t="s">
        <v>42</v>
      </c>
      <c r="O142" s="94"/>
      <c r="P142" s="254">
        <f>O142*H142</f>
        <v>0</v>
      </c>
      <c r="Q142" s="254">
        <v>0</v>
      </c>
      <c r="R142" s="254">
        <f>Q142*H142</f>
        <v>0</v>
      </c>
      <c r="S142" s="254">
        <v>0</v>
      </c>
      <c r="T142" s="255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56" t="s">
        <v>177</v>
      </c>
      <c r="AT142" s="256" t="s">
        <v>172</v>
      </c>
      <c r="AU142" s="256" t="s">
        <v>85</v>
      </c>
      <c r="AY142" s="18" t="s">
        <v>169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8" t="s">
        <v>85</v>
      </c>
      <c r="BK142" s="146">
        <f>ROUND(I142*H142,2)</f>
        <v>0</v>
      </c>
      <c r="BL142" s="18" t="s">
        <v>177</v>
      </c>
      <c r="BM142" s="256" t="s">
        <v>196</v>
      </c>
    </row>
    <row r="143" spans="1:63" s="12" customFormat="1" ht="25.9" customHeight="1">
      <c r="A143" s="12"/>
      <c r="B143" s="229"/>
      <c r="C143" s="230"/>
      <c r="D143" s="231" t="s">
        <v>76</v>
      </c>
      <c r="E143" s="232" t="s">
        <v>912</v>
      </c>
      <c r="F143" s="232" t="s">
        <v>913</v>
      </c>
      <c r="G143" s="230"/>
      <c r="H143" s="230"/>
      <c r="I143" s="233"/>
      <c r="J143" s="234">
        <f>BK143</f>
        <v>0</v>
      </c>
      <c r="K143" s="230"/>
      <c r="L143" s="235"/>
      <c r="M143" s="236"/>
      <c r="N143" s="237"/>
      <c r="O143" s="237"/>
      <c r="P143" s="238">
        <f>SUM(P144:P149)</f>
        <v>0</v>
      </c>
      <c r="Q143" s="237"/>
      <c r="R143" s="238">
        <f>SUM(R144:R149)</f>
        <v>0</v>
      </c>
      <c r="S143" s="237"/>
      <c r="T143" s="239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40" t="s">
        <v>85</v>
      </c>
      <c r="AT143" s="241" t="s">
        <v>76</v>
      </c>
      <c r="AU143" s="241" t="s">
        <v>77</v>
      </c>
      <c r="AY143" s="240" t="s">
        <v>169</v>
      </c>
      <c r="BK143" s="242">
        <f>SUM(BK144:BK149)</f>
        <v>0</v>
      </c>
    </row>
    <row r="144" spans="1:65" s="2" customFormat="1" ht="16.5" customHeight="1">
      <c r="A144" s="41"/>
      <c r="B144" s="42"/>
      <c r="C144" s="245" t="s">
        <v>187</v>
      </c>
      <c r="D144" s="245" t="s">
        <v>172</v>
      </c>
      <c r="E144" s="246" t="s">
        <v>914</v>
      </c>
      <c r="F144" s="247" t="s">
        <v>915</v>
      </c>
      <c r="G144" s="248" t="s">
        <v>195</v>
      </c>
      <c r="H144" s="249">
        <v>3</v>
      </c>
      <c r="I144" s="250"/>
      <c r="J144" s="251">
        <f>ROUND(I144*H144,2)</f>
        <v>0</v>
      </c>
      <c r="K144" s="247" t="s">
        <v>1</v>
      </c>
      <c r="L144" s="44"/>
      <c r="M144" s="252" t="s">
        <v>1</v>
      </c>
      <c r="N144" s="253" t="s">
        <v>42</v>
      </c>
      <c r="O144" s="94"/>
      <c r="P144" s="254">
        <f>O144*H144</f>
        <v>0</v>
      </c>
      <c r="Q144" s="254">
        <v>0</v>
      </c>
      <c r="R144" s="254">
        <f>Q144*H144</f>
        <v>0</v>
      </c>
      <c r="S144" s="254">
        <v>0</v>
      </c>
      <c r="T144" s="255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56" t="s">
        <v>177</v>
      </c>
      <c r="AT144" s="256" t="s">
        <v>172</v>
      </c>
      <c r="AU144" s="256" t="s">
        <v>85</v>
      </c>
      <c r="AY144" s="18" t="s">
        <v>169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8" t="s">
        <v>85</v>
      </c>
      <c r="BK144" s="146">
        <f>ROUND(I144*H144,2)</f>
        <v>0</v>
      </c>
      <c r="BL144" s="18" t="s">
        <v>177</v>
      </c>
      <c r="BM144" s="256" t="s">
        <v>200</v>
      </c>
    </row>
    <row r="145" spans="1:47" s="2" customFormat="1" ht="12">
      <c r="A145" s="41"/>
      <c r="B145" s="42"/>
      <c r="C145" s="43"/>
      <c r="D145" s="259" t="s">
        <v>728</v>
      </c>
      <c r="E145" s="43"/>
      <c r="F145" s="316" t="s">
        <v>916</v>
      </c>
      <c r="G145" s="43"/>
      <c r="H145" s="43"/>
      <c r="I145" s="215"/>
      <c r="J145" s="43"/>
      <c r="K145" s="43"/>
      <c r="L145" s="44"/>
      <c r="M145" s="317"/>
      <c r="N145" s="318"/>
      <c r="O145" s="94"/>
      <c r="P145" s="94"/>
      <c r="Q145" s="94"/>
      <c r="R145" s="94"/>
      <c r="S145" s="94"/>
      <c r="T145" s="95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8" t="s">
        <v>728</v>
      </c>
      <c r="AU145" s="18" t="s">
        <v>85</v>
      </c>
    </row>
    <row r="146" spans="1:65" s="2" customFormat="1" ht="16.5" customHeight="1">
      <c r="A146" s="41"/>
      <c r="B146" s="42"/>
      <c r="C146" s="245" t="s">
        <v>180</v>
      </c>
      <c r="D146" s="245" t="s">
        <v>172</v>
      </c>
      <c r="E146" s="246" t="s">
        <v>917</v>
      </c>
      <c r="F146" s="247" t="s">
        <v>918</v>
      </c>
      <c r="G146" s="248" t="s">
        <v>195</v>
      </c>
      <c r="H146" s="249">
        <v>29</v>
      </c>
      <c r="I146" s="250"/>
      <c r="J146" s="251">
        <f>ROUND(I146*H146,2)</f>
        <v>0</v>
      </c>
      <c r="K146" s="247" t="s">
        <v>1</v>
      </c>
      <c r="L146" s="44"/>
      <c r="M146" s="252" t="s">
        <v>1</v>
      </c>
      <c r="N146" s="253" t="s">
        <v>42</v>
      </c>
      <c r="O146" s="94"/>
      <c r="P146" s="254">
        <f>O146*H146</f>
        <v>0</v>
      </c>
      <c r="Q146" s="254">
        <v>0</v>
      </c>
      <c r="R146" s="254">
        <f>Q146*H146</f>
        <v>0</v>
      </c>
      <c r="S146" s="254">
        <v>0</v>
      </c>
      <c r="T146" s="255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56" t="s">
        <v>177</v>
      </c>
      <c r="AT146" s="256" t="s">
        <v>172</v>
      </c>
      <c r="AU146" s="256" t="s">
        <v>85</v>
      </c>
      <c r="AY146" s="18" t="s">
        <v>169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8" t="s">
        <v>85</v>
      </c>
      <c r="BK146" s="146">
        <f>ROUND(I146*H146,2)</f>
        <v>0</v>
      </c>
      <c r="BL146" s="18" t="s">
        <v>177</v>
      </c>
      <c r="BM146" s="256" t="s">
        <v>205</v>
      </c>
    </row>
    <row r="147" spans="1:65" s="2" customFormat="1" ht="16.5" customHeight="1">
      <c r="A147" s="41"/>
      <c r="B147" s="42"/>
      <c r="C147" s="245" t="s">
        <v>190</v>
      </c>
      <c r="D147" s="245" t="s">
        <v>172</v>
      </c>
      <c r="E147" s="246" t="s">
        <v>919</v>
      </c>
      <c r="F147" s="247" t="s">
        <v>920</v>
      </c>
      <c r="G147" s="248" t="s">
        <v>195</v>
      </c>
      <c r="H147" s="249">
        <v>10</v>
      </c>
      <c r="I147" s="250"/>
      <c r="J147" s="251">
        <f>ROUND(I147*H147,2)</f>
        <v>0</v>
      </c>
      <c r="K147" s="247" t="s">
        <v>1</v>
      </c>
      <c r="L147" s="44"/>
      <c r="M147" s="252" t="s">
        <v>1</v>
      </c>
      <c r="N147" s="253" t="s">
        <v>42</v>
      </c>
      <c r="O147" s="94"/>
      <c r="P147" s="254">
        <f>O147*H147</f>
        <v>0</v>
      </c>
      <c r="Q147" s="254">
        <v>0</v>
      </c>
      <c r="R147" s="254">
        <f>Q147*H147</f>
        <v>0</v>
      </c>
      <c r="S147" s="254">
        <v>0</v>
      </c>
      <c r="T147" s="255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56" t="s">
        <v>177</v>
      </c>
      <c r="AT147" s="256" t="s">
        <v>172</v>
      </c>
      <c r="AU147" s="256" t="s">
        <v>85</v>
      </c>
      <c r="AY147" s="18" t="s">
        <v>169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8" t="s">
        <v>85</v>
      </c>
      <c r="BK147" s="146">
        <f>ROUND(I147*H147,2)</f>
        <v>0</v>
      </c>
      <c r="BL147" s="18" t="s">
        <v>177</v>
      </c>
      <c r="BM147" s="256" t="s">
        <v>209</v>
      </c>
    </row>
    <row r="148" spans="1:65" s="2" customFormat="1" ht="16.5" customHeight="1">
      <c r="A148" s="41"/>
      <c r="B148" s="42"/>
      <c r="C148" s="245" t="s">
        <v>294</v>
      </c>
      <c r="D148" s="245" t="s">
        <v>172</v>
      </c>
      <c r="E148" s="246" t="s">
        <v>921</v>
      </c>
      <c r="F148" s="247" t="s">
        <v>922</v>
      </c>
      <c r="G148" s="248" t="s">
        <v>195</v>
      </c>
      <c r="H148" s="249">
        <v>27</v>
      </c>
      <c r="I148" s="250"/>
      <c r="J148" s="251">
        <f>ROUND(I148*H148,2)</f>
        <v>0</v>
      </c>
      <c r="K148" s="247" t="s">
        <v>1</v>
      </c>
      <c r="L148" s="44"/>
      <c r="M148" s="252" t="s">
        <v>1</v>
      </c>
      <c r="N148" s="253" t="s">
        <v>42</v>
      </c>
      <c r="O148" s="94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56" t="s">
        <v>177</v>
      </c>
      <c r="AT148" s="256" t="s">
        <v>172</v>
      </c>
      <c r="AU148" s="256" t="s">
        <v>85</v>
      </c>
      <c r="AY148" s="18" t="s">
        <v>169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8" t="s">
        <v>85</v>
      </c>
      <c r="BK148" s="146">
        <f>ROUND(I148*H148,2)</f>
        <v>0</v>
      </c>
      <c r="BL148" s="18" t="s">
        <v>177</v>
      </c>
      <c r="BM148" s="256" t="s">
        <v>212</v>
      </c>
    </row>
    <row r="149" spans="1:65" s="2" customFormat="1" ht="16.5" customHeight="1">
      <c r="A149" s="41"/>
      <c r="B149" s="42"/>
      <c r="C149" s="245" t="s">
        <v>196</v>
      </c>
      <c r="D149" s="245" t="s">
        <v>172</v>
      </c>
      <c r="E149" s="246" t="s">
        <v>923</v>
      </c>
      <c r="F149" s="247" t="s">
        <v>924</v>
      </c>
      <c r="G149" s="248" t="s">
        <v>195</v>
      </c>
      <c r="H149" s="249">
        <v>2.3</v>
      </c>
      <c r="I149" s="250"/>
      <c r="J149" s="251">
        <f>ROUND(I149*H149,2)</f>
        <v>0</v>
      </c>
      <c r="K149" s="247" t="s">
        <v>1</v>
      </c>
      <c r="L149" s="44"/>
      <c r="M149" s="252" t="s">
        <v>1</v>
      </c>
      <c r="N149" s="253" t="s">
        <v>42</v>
      </c>
      <c r="O149" s="94"/>
      <c r="P149" s="254">
        <f>O149*H149</f>
        <v>0</v>
      </c>
      <c r="Q149" s="254">
        <v>0</v>
      </c>
      <c r="R149" s="254">
        <f>Q149*H149</f>
        <v>0</v>
      </c>
      <c r="S149" s="254">
        <v>0</v>
      </c>
      <c r="T149" s="255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56" t="s">
        <v>177</v>
      </c>
      <c r="AT149" s="256" t="s">
        <v>172</v>
      </c>
      <c r="AU149" s="256" t="s">
        <v>85</v>
      </c>
      <c r="AY149" s="18" t="s">
        <v>169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8" t="s">
        <v>85</v>
      </c>
      <c r="BK149" s="146">
        <f>ROUND(I149*H149,2)</f>
        <v>0</v>
      </c>
      <c r="BL149" s="18" t="s">
        <v>177</v>
      </c>
      <c r="BM149" s="256" t="s">
        <v>216</v>
      </c>
    </row>
    <row r="150" spans="1:63" s="12" customFormat="1" ht="25.9" customHeight="1">
      <c r="A150" s="12"/>
      <c r="B150" s="229"/>
      <c r="C150" s="230"/>
      <c r="D150" s="231" t="s">
        <v>76</v>
      </c>
      <c r="E150" s="232" t="s">
        <v>925</v>
      </c>
      <c r="F150" s="232" t="s">
        <v>926</v>
      </c>
      <c r="G150" s="230"/>
      <c r="H150" s="230"/>
      <c r="I150" s="233"/>
      <c r="J150" s="234">
        <f>BK150</f>
        <v>0</v>
      </c>
      <c r="K150" s="230"/>
      <c r="L150" s="235"/>
      <c r="M150" s="236"/>
      <c r="N150" s="237"/>
      <c r="O150" s="237"/>
      <c r="P150" s="238">
        <f>SUM(P151:P156)</f>
        <v>0</v>
      </c>
      <c r="Q150" s="237"/>
      <c r="R150" s="238">
        <f>SUM(R151:R156)</f>
        <v>0</v>
      </c>
      <c r="S150" s="237"/>
      <c r="T150" s="239">
        <f>SUM(T151:T156)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0" t="s">
        <v>85</v>
      </c>
      <c r="AT150" s="241" t="s">
        <v>76</v>
      </c>
      <c r="AU150" s="241" t="s">
        <v>77</v>
      </c>
      <c r="AY150" s="240" t="s">
        <v>169</v>
      </c>
      <c r="BK150" s="242">
        <f>SUM(BK151:BK156)</f>
        <v>0</v>
      </c>
    </row>
    <row r="151" spans="1:65" s="2" customFormat="1" ht="16.5" customHeight="1">
      <c r="A151" s="41"/>
      <c r="B151" s="42"/>
      <c r="C151" s="245" t="s">
        <v>206</v>
      </c>
      <c r="D151" s="245" t="s">
        <v>172</v>
      </c>
      <c r="E151" s="246" t="s">
        <v>927</v>
      </c>
      <c r="F151" s="247" t="s">
        <v>928</v>
      </c>
      <c r="G151" s="248" t="s">
        <v>195</v>
      </c>
      <c r="H151" s="249">
        <v>1</v>
      </c>
      <c r="I151" s="250"/>
      <c r="J151" s="251">
        <f>ROUND(I151*H151,2)</f>
        <v>0</v>
      </c>
      <c r="K151" s="247" t="s">
        <v>1</v>
      </c>
      <c r="L151" s="44"/>
      <c r="M151" s="252" t="s">
        <v>1</v>
      </c>
      <c r="N151" s="253" t="s">
        <v>42</v>
      </c>
      <c r="O151" s="94"/>
      <c r="P151" s="254">
        <f>O151*H151</f>
        <v>0</v>
      </c>
      <c r="Q151" s="254">
        <v>0</v>
      </c>
      <c r="R151" s="254">
        <f>Q151*H151</f>
        <v>0</v>
      </c>
      <c r="S151" s="254">
        <v>0</v>
      </c>
      <c r="T151" s="255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56" t="s">
        <v>177</v>
      </c>
      <c r="AT151" s="256" t="s">
        <v>172</v>
      </c>
      <c r="AU151" s="256" t="s">
        <v>85</v>
      </c>
      <c r="AY151" s="18" t="s">
        <v>169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8" t="s">
        <v>85</v>
      </c>
      <c r="BK151" s="146">
        <f>ROUND(I151*H151,2)</f>
        <v>0</v>
      </c>
      <c r="BL151" s="18" t="s">
        <v>177</v>
      </c>
      <c r="BM151" s="256" t="s">
        <v>219</v>
      </c>
    </row>
    <row r="152" spans="1:47" s="2" customFormat="1" ht="12">
      <c r="A152" s="41"/>
      <c r="B152" s="42"/>
      <c r="C152" s="43"/>
      <c r="D152" s="259" t="s">
        <v>728</v>
      </c>
      <c r="E152" s="43"/>
      <c r="F152" s="316" t="s">
        <v>929</v>
      </c>
      <c r="G152" s="43"/>
      <c r="H152" s="43"/>
      <c r="I152" s="215"/>
      <c r="J152" s="43"/>
      <c r="K152" s="43"/>
      <c r="L152" s="44"/>
      <c r="M152" s="317"/>
      <c r="N152" s="318"/>
      <c r="O152" s="94"/>
      <c r="P152" s="94"/>
      <c r="Q152" s="94"/>
      <c r="R152" s="94"/>
      <c r="S152" s="94"/>
      <c r="T152" s="95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18" t="s">
        <v>728</v>
      </c>
      <c r="AU152" s="18" t="s">
        <v>85</v>
      </c>
    </row>
    <row r="153" spans="1:65" s="2" customFormat="1" ht="16.5" customHeight="1">
      <c r="A153" s="41"/>
      <c r="B153" s="42"/>
      <c r="C153" s="245" t="s">
        <v>200</v>
      </c>
      <c r="D153" s="245" t="s">
        <v>172</v>
      </c>
      <c r="E153" s="246" t="s">
        <v>930</v>
      </c>
      <c r="F153" s="247" t="s">
        <v>931</v>
      </c>
      <c r="G153" s="248" t="s">
        <v>195</v>
      </c>
      <c r="H153" s="249">
        <v>9</v>
      </c>
      <c r="I153" s="250"/>
      <c r="J153" s="251">
        <f>ROUND(I153*H153,2)</f>
        <v>0</v>
      </c>
      <c r="K153" s="247" t="s">
        <v>1</v>
      </c>
      <c r="L153" s="44"/>
      <c r="M153" s="252" t="s">
        <v>1</v>
      </c>
      <c r="N153" s="253" t="s">
        <v>42</v>
      </c>
      <c r="O153" s="94"/>
      <c r="P153" s="254">
        <f>O153*H153</f>
        <v>0</v>
      </c>
      <c r="Q153" s="254">
        <v>0</v>
      </c>
      <c r="R153" s="254">
        <f>Q153*H153</f>
        <v>0</v>
      </c>
      <c r="S153" s="254">
        <v>0</v>
      </c>
      <c r="T153" s="255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56" t="s">
        <v>177</v>
      </c>
      <c r="AT153" s="256" t="s">
        <v>172</v>
      </c>
      <c r="AU153" s="256" t="s">
        <v>85</v>
      </c>
      <c r="AY153" s="18" t="s">
        <v>169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8" t="s">
        <v>85</v>
      </c>
      <c r="BK153" s="146">
        <f>ROUND(I153*H153,2)</f>
        <v>0</v>
      </c>
      <c r="BL153" s="18" t="s">
        <v>177</v>
      </c>
      <c r="BM153" s="256" t="s">
        <v>222</v>
      </c>
    </row>
    <row r="154" spans="1:65" s="2" customFormat="1" ht="16.5" customHeight="1">
      <c r="A154" s="41"/>
      <c r="B154" s="42"/>
      <c r="C154" s="245" t="s">
        <v>213</v>
      </c>
      <c r="D154" s="245" t="s">
        <v>172</v>
      </c>
      <c r="E154" s="246" t="s">
        <v>932</v>
      </c>
      <c r="F154" s="247" t="s">
        <v>867</v>
      </c>
      <c r="G154" s="248" t="s">
        <v>195</v>
      </c>
      <c r="H154" s="249">
        <v>1.5</v>
      </c>
      <c r="I154" s="250"/>
      <c r="J154" s="251">
        <f>ROUND(I154*H154,2)</f>
        <v>0</v>
      </c>
      <c r="K154" s="247" t="s">
        <v>1</v>
      </c>
      <c r="L154" s="44"/>
      <c r="M154" s="252" t="s">
        <v>1</v>
      </c>
      <c r="N154" s="253" t="s">
        <v>42</v>
      </c>
      <c r="O154" s="94"/>
      <c r="P154" s="254">
        <f>O154*H154</f>
        <v>0</v>
      </c>
      <c r="Q154" s="254">
        <v>0</v>
      </c>
      <c r="R154" s="254">
        <f>Q154*H154</f>
        <v>0</v>
      </c>
      <c r="S154" s="254">
        <v>0</v>
      </c>
      <c r="T154" s="255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56" t="s">
        <v>177</v>
      </c>
      <c r="AT154" s="256" t="s">
        <v>172</v>
      </c>
      <c r="AU154" s="256" t="s">
        <v>85</v>
      </c>
      <c r="AY154" s="18" t="s">
        <v>169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8" t="s">
        <v>85</v>
      </c>
      <c r="BK154" s="146">
        <f>ROUND(I154*H154,2)</f>
        <v>0</v>
      </c>
      <c r="BL154" s="18" t="s">
        <v>177</v>
      </c>
      <c r="BM154" s="256" t="s">
        <v>226</v>
      </c>
    </row>
    <row r="155" spans="1:65" s="2" customFormat="1" ht="16.5" customHeight="1">
      <c r="A155" s="41"/>
      <c r="B155" s="42"/>
      <c r="C155" s="245" t="s">
        <v>205</v>
      </c>
      <c r="D155" s="245" t="s">
        <v>172</v>
      </c>
      <c r="E155" s="246" t="s">
        <v>933</v>
      </c>
      <c r="F155" s="247" t="s">
        <v>934</v>
      </c>
      <c r="G155" s="248" t="s">
        <v>195</v>
      </c>
      <c r="H155" s="249">
        <v>4.5</v>
      </c>
      <c r="I155" s="250"/>
      <c r="J155" s="251">
        <f>ROUND(I155*H155,2)</f>
        <v>0</v>
      </c>
      <c r="K155" s="247" t="s">
        <v>1</v>
      </c>
      <c r="L155" s="44"/>
      <c r="M155" s="252" t="s">
        <v>1</v>
      </c>
      <c r="N155" s="253" t="s">
        <v>42</v>
      </c>
      <c r="O155" s="94"/>
      <c r="P155" s="254">
        <f>O155*H155</f>
        <v>0</v>
      </c>
      <c r="Q155" s="254">
        <v>0</v>
      </c>
      <c r="R155" s="254">
        <f>Q155*H155</f>
        <v>0</v>
      </c>
      <c r="S155" s="254">
        <v>0</v>
      </c>
      <c r="T155" s="255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56" t="s">
        <v>177</v>
      </c>
      <c r="AT155" s="256" t="s">
        <v>172</v>
      </c>
      <c r="AU155" s="256" t="s">
        <v>85</v>
      </c>
      <c r="AY155" s="18" t="s">
        <v>169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8" t="s">
        <v>85</v>
      </c>
      <c r="BK155" s="146">
        <f>ROUND(I155*H155,2)</f>
        <v>0</v>
      </c>
      <c r="BL155" s="18" t="s">
        <v>177</v>
      </c>
      <c r="BM155" s="256" t="s">
        <v>241</v>
      </c>
    </row>
    <row r="156" spans="1:65" s="2" customFormat="1" ht="16.5" customHeight="1">
      <c r="A156" s="41"/>
      <c r="B156" s="42"/>
      <c r="C156" s="245" t="s">
        <v>8</v>
      </c>
      <c r="D156" s="245" t="s">
        <v>172</v>
      </c>
      <c r="E156" s="246" t="s">
        <v>935</v>
      </c>
      <c r="F156" s="247" t="s">
        <v>936</v>
      </c>
      <c r="G156" s="248" t="s">
        <v>195</v>
      </c>
      <c r="H156" s="249">
        <v>8.5</v>
      </c>
      <c r="I156" s="250"/>
      <c r="J156" s="251">
        <f>ROUND(I156*H156,2)</f>
        <v>0</v>
      </c>
      <c r="K156" s="247" t="s">
        <v>1</v>
      </c>
      <c r="L156" s="44"/>
      <c r="M156" s="252" t="s">
        <v>1</v>
      </c>
      <c r="N156" s="253" t="s">
        <v>42</v>
      </c>
      <c r="O156" s="94"/>
      <c r="P156" s="254">
        <f>O156*H156</f>
        <v>0</v>
      </c>
      <c r="Q156" s="254">
        <v>0</v>
      </c>
      <c r="R156" s="254">
        <f>Q156*H156</f>
        <v>0</v>
      </c>
      <c r="S156" s="254">
        <v>0</v>
      </c>
      <c r="T156" s="255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56" t="s">
        <v>177</v>
      </c>
      <c r="AT156" s="256" t="s">
        <v>172</v>
      </c>
      <c r="AU156" s="256" t="s">
        <v>85</v>
      </c>
      <c r="AY156" s="18" t="s">
        <v>169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8" t="s">
        <v>85</v>
      </c>
      <c r="BK156" s="146">
        <f>ROUND(I156*H156,2)</f>
        <v>0</v>
      </c>
      <c r="BL156" s="18" t="s">
        <v>177</v>
      </c>
      <c r="BM156" s="256" t="s">
        <v>245</v>
      </c>
    </row>
    <row r="157" spans="1:63" s="12" customFormat="1" ht="25.9" customHeight="1">
      <c r="A157" s="12"/>
      <c r="B157" s="229"/>
      <c r="C157" s="230"/>
      <c r="D157" s="231" t="s">
        <v>76</v>
      </c>
      <c r="E157" s="232" t="s">
        <v>937</v>
      </c>
      <c r="F157" s="232" t="s">
        <v>938</v>
      </c>
      <c r="G157" s="230"/>
      <c r="H157" s="230"/>
      <c r="I157" s="233"/>
      <c r="J157" s="234">
        <f>BK157</f>
        <v>0</v>
      </c>
      <c r="K157" s="230"/>
      <c r="L157" s="235"/>
      <c r="M157" s="236"/>
      <c r="N157" s="237"/>
      <c r="O157" s="237"/>
      <c r="P157" s="238">
        <f>SUM(P158:P166)</f>
        <v>0</v>
      </c>
      <c r="Q157" s="237"/>
      <c r="R157" s="238">
        <f>SUM(R158:R166)</f>
        <v>0</v>
      </c>
      <c r="S157" s="237"/>
      <c r="T157" s="239">
        <f>SUM(T158:T166)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40" t="s">
        <v>85</v>
      </c>
      <c r="AT157" s="241" t="s">
        <v>76</v>
      </c>
      <c r="AU157" s="241" t="s">
        <v>77</v>
      </c>
      <c r="AY157" s="240" t="s">
        <v>169</v>
      </c>
      <c r="BK157" s="242">
        <f>SUM(BK158:BK166)</f>
        <v>0</v>
      </c>
    </row>
    <row r="158" spans="1:65" s="2" customFormat="1" ht="24.15" customHeight="1">
      <c r="A158" s="41"/>
      <c r="B158" s="42"/>
      <c r="C158" s="245" t="s">
        <v>209</v>
      </c>
      <c r="D158" s="245" t="s">
        <v>172</v>
      </c>
      <c r="E158" s="246" t="s">
        <v>798</v>
      </c>
      <c r="F158" s="247" t="s">
        <v>939</v>
      </c>
      <c r="G158" s="248" t="s">
        <v>195</v>
      </c>
      <c r="H158" s="249">
        <v>7.5</v>
      </c>
      <c r="I158" s="250"/>
      <c r="J158" s="251">
        <f>ROUND(I158*H158,2)</f>
        <v>0</v>
      </c>
      <c r="K158" s="247" t="s">
        <v>1</v>
      </c>
      <c r="L158" s="44"/>
      <c r="M158" s="252" t="s">
        <v>1</v>
      </c>
      <c r="N158" s="253" t="s">
        <v>42</v>
      </c>
      <c r="O158" s="94"/>
      <c r="P158" s="254">
        <f>O158*H158</f>
        <v>0</v>
      </c>
      <c r="Q158" s="254">
        <v>0</v>
      </c>
      <c r="R158" s="254">
        <f>Q158*H158</f>
        <v>0</v>
      </c>
      <c r="S158" s="254">
        <v>0</v>
      </c>
      <c r="T158" s="255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56" t="s">
        <v>177</v>
      </c>
      <c r="AT158" s="256" t="s">
        <v>172</v>
      </c>
      <c r="AU158" s="256" t="s">
        <v>85</v>
      </c>
      <c r="AY158" s="18" t="s">
        <v>169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8" t="s">
        <v>85</v>
      </c>
      <c r="BK158" s="146">
        <f>ROUND(I158*H158,2)</f>
        <v>0</v>
      </c>
      <c r="BL158" s="18" t="s">
        <v>177</v>
      </c>
      <c r="BM158" s="256" t="s">
        <v>248</v>
      </c>
    </row>
    <row r="159" spans="1:47" s="2" customFormat="1" ht="12">
      <c r="A159" s="41"/>
      <c r="B159" s="42"/>
      <c r="C159" s="43"/>
      <c r="D159" s="259" t="s">
        <v>728</v>
      </c>
      <c r="E159" s="43"/>
      <c r="F159" s="316" t="s">
        <v>940</v>
      </c>
      <c r="G159" s="43"/>
      <c r="H159" s="43"/>
      <c r="I159" s="215"/>
      <c r="J159" s="43"/>
      <c r="K159" s="43"/>
      <c r="L159" s="44"/>
      <c r="M159" s="317"/>
      <c r="N159" s="318"/>
      <c r="O159" s="94"/>
      <c r="P159" s="94"/>
      <c r="Q159" s="94"/>
      <c r="R159" s="94"/>
      <c r="S159" s="94"/>
      <c r="T159" s="95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18" t="s">
        <v>728</v>
      </c>
      <c r="AU159" s="18" t="s">
        <v>85</v>
      </c>
    </row>
    <row r="160" spans="1:65" s="2" customFormat="1" ht="24.15" customHeight="1">
      <c r="A160" s="41"/>
      <c r="B160" s="42"/>
      <c r="C160" s="245" t="s">
        <v>223</v>
      </c>
      <c r="D160" s="245" t="s">
        <v>172</v>
      </c>
      <c r="E160" s="246" t="s">
        <v>801</v>
      </c>
      <c r="F160" s="247" t="s">
        <v>802</v>
      </c>
      <c r="G160" s="248" t="s">
        <v>195</v>
      </c>
      <c r="H160" s="249">
        <v>4.7</v>
      </c>
      <c r="I160" s="250"/>
      <c r="J160" s="251">
        <f>ROUND(I160*H160,2)</f>
        <v>0</v>
      </c>
      <c r="K160" s="247" t="s">
        <v>1</v>
      </c>
      <c r="L160" s="44"/>
      <c r="M160" s="252" t="s">
        <v>1</v>
      </c>
      <c r="N160" s="253" t="s">
        <v>42</v>
      </c>
      <c r="O160" s="94"/>
      <c r="P160" s="254">
        <f>O160*H160</f>
        <v>0</v>
      </c>
      <c r="Q160" s="254">
        <v>0</v>
      </c>
      <c r="R160" s="254">
        <f>Q160*H160</f>
        <v>0</v>
      </c>
      <c r="S160" s="254">
        <v>0</v>
      </c>
      <c r="T160" s="255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56" t="s">
        <v>177</v>
      </c>
      <c r="AT160" s="256" t="s">
        <v>172</v>
      </c>
      <c r="AU160" s="256" t="s">
        <v>85</v>
      </c>
      <c r="AY160" s="18" t="s">
        <v>169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8" t="s">
        <v>85</v>
      </c>
      <c r="BK160" s="146">
        <f>ROUND(I160*H160,2)</f>
        <v>0</v>
      </c>
      <c r="BL160" s="18" t="s">
        <v>177</v>
      </c>
      <c r="BM160" s="256" t="s">
        <v>257</v>
      </c>
    </row>
    <row r="161" spans="1:65" s="2" customFormat="1" ht="24.15" customHeight="1">
      <c r="A161" s="41"/>
      <c r="B161" s="42"/>
      <c r="C161" s="245" t="s">
        <v>212</v>
      </c>
      <c r="D161" s="245" t="s">
        <v>172</v>
      </c>
      <c r="E161" s="246" t="s">
        <v>803</v>
      </c>
      <c r="F161" s="247" t="s">
        <v>941</v>
      </c>
      <c r="G161" s="248" t="s">
        <v>195</v>
      </c>
      <c r="H161" s="249">
        <v>34.5</v>
      </c>
      <c r="I161" s="250"/>
      <c r="J161" s="251">
        <f>ROUND(I161*H161,2)</f>
        <v>0</v>
      </c>
      <c r="K161" s="247" t="s">
        <v>1</v>
      </c>
      <c r="L161" s="44"/>
      <c r="M161" s="252" t="s">
        <v>1</v>
      </c>
      <c r="N161" s="253" t="s">
        <v>42</v>
      </c>
      <c r="O161" s="94"/>
      <c r="P161" s="254">
        <f>O161*H161</f>
        <v>0</v>
      </c>
      <c r="Q161" s="254">
        <v>0</v>
      </c>
      <c r="R161" s="254">
        <f>Q161*H161</f>
        <v>0</v>
      </c>
      <c r="S161" s="254">
        <v>0</v>
      </c>
      <c r="T161" s="255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56" t="s">
        <v>177</v>
      </c>
      <c r="AT161" s="256" t="s">
        <v>172</v>
      </c>
      <c r="AU161" s="256" t="s">
        <v>85</v>
      </c>
      <c r="AY161" s="18" t="s">
        <v>169</v>
      </c>
      <c r="BE161" s="146">
        <f>IF(N161="základní",J161,0)</f>
        <v>0</v>
      </c>
      <c r="BF161" s="146">
        <f>IF(N161="snížená",J161,0)</f>
        <v>0</v>
      </c>
      <c r="BG161" s="146">
        <f>IF(N161="zákl. přenesená",J161,0)</f>
        <v>0</v>
      </c>
      <c r="BH161" s="146">
        <f>IF(N161="sníž. přenesená",J161,0)</f>
        <v>0</v>
      </c>
      <c r="BI161" s="146">
        <f>IF(N161="nulová",J161,0)</f>
        <v>0</v>
      </c>
      <c r="BJ161" s="18" t="s">
        <v>85</v>
      </c>
      <c r="BK161" s="146">
        <f>ROUND(I161*H161,2)</f>
        <v>0</v>
      </c>
      <c r="BL161" s="18" t="s">
        <v>177</v>
      </c>
      <c r="BM161" s="256" t="s">
        <v>264</v>
      </c>
    </row>
    <row r="162" spans="1:65" s="2" customFormat="1" ht="24.15" customHeight="1">
      <c r="A162" s="41"/>
      <c r="B162" s="42"/>
      <c r="C162" s="245" t="s">
        <v>242</v>
      </c>
      <c r="D162" s="245" t="s">
        <v>172</v>
      </c>
      <c r="E162" s="246" t="s">
        <v>942</v>
      </c>
      <c r="F162" s="247" t="s">
        <v>943</v>
      </c>
      <c r="G162" s="248" t="s">
        <v>195</v>
      </c>
      <c r="H162" s="249">
        <v>5.7</v>
      </c>
      <c r="I162" s="250"/>
      <c r="J162" s="251">
        <f>ROUND(I162*H162,2)</f>
        <v>0</v>
      </c>
      <c r="K162" s="247" t="s">
        <v>1</v>
      </c>
      <c r="L162" s="44"/>
      <c r="M162" s="252" t="s">
        <v>1</v>
      </c>
      <c r="N162" s="253" t="s">
        <v>42</v>
      </c>
      <c r="O162" s="94"/>
      <c r="P162" s="254">
        <f>O162*H162</f>
        <v>0</v>
      </c>
      <c r="Q162" s="254">
        <v>0</v>
      </c>
      <c r="R162" s="254">
        <f>Q162*H162</f>
        <v>0</v>
      </c>
      <c r="S162" s="254">
        <v>0</v>
      </c>
      <c r="T162" s="255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56" t="s">
        <v>177</v>
      </c>
      <c r="AT162" s="256" t="s">
        <v>172</v>
      </c>
      <c r="AU162" s="256" t="s">
        <v>85</v>
      </c>
      <c r="AY162" s="18" t="s">
        <v>169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8" t="s">
        <v>85</v>
      </c>
      <c r="BK162" s="146">
        <f>ROUND(I162*H162,2)</f>
        <v>0</v>
      </c>
      <c r="BL162" s="18" t="s">
        <v>177</v>
      </c>
      <c r="BM162" s="256" t="s">
        <v>268</v>
      </c>
    </row>
    <row r="163" spans="1:65" s="2" customFormat="1" ht="24.15" customHeight="1">
      <c r="A163" s="41"/>
      <c r="B163" s="42"/>
      <c r="C163" s="245" t="s">
        <v>216</v>
      </c>
      <c r="D163" s="245" t="s">
        <v>172</v>
      </c>
      <c r="E163" s="246" t="s">
        <v>944</v>
      </c>
      <c r="F163" s="247" t="s">
        <v>945</v>
      </c>
      <c r="G163" s="248" t="s">
        <v>195</v>
      </c>
      <c r="H163" s="249">
        <v>16.2</v>
      </c>
      <c r="I163" s="250"/>
      <c r="J163" s="251">
        <f>ROUND(I163*H163,2)</f>
        <v>0</v>
      </c>
      <c r="K163" s="247" t="s">
        <v>1</v>
      </c>
      <c r="L163" s="44"/>
      <c r="M163" s="252" t="s">
        <v>1</v>
      </c>
      <c r="N163" s="253" t="s">
        <v>42</v>
      </c>
      <c r="O163" s="94"/>
      <c r="P163" s="254">
        <f>O163*H163</f>
        <v>0</v>
      </c>
      <c r="Q163" s="254">
        <v>0</v>
      </c>
      <c r="R163" s="254">
        <f>Q163*H163</f>
        <v>0</v>
      </c>
      <c r="S163" s="254">
        <v>0</v>
      </c>
      <c r="T163" s="255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56" t="s">
        <v>177</v>
      </c>
      <c r="AT163" s="256" t="s">
        <v>172</v>
      </c>
      <c r="AU163" s="256" t="s">
        <v>85</v>
      </c>
      <c r="AY163" s="18" t="s">
        <v>169</v>
      </c>
      <c r="BE163" s="146">
        <f>IF(N163="základní",J163,0)</f>
        <v>0</v>
      </c>
      <c r="BF163" s="146">
        <f>IF(N163="snížená",J163,0)</f>
        <v>0</v>
      </c>
      <c r="BG163" s="146">
        <f>IF(N163="zákl. přenesená",J163,0)</f>
        <v>0</v>
      </c>
      <c r="BH163" s="146">
        <f>IF(N163="sníž. přenesená",J163,0)</f>
        <v>0</v>
      </c>
      <c r="BI163" s="146">
        <f>IF(N163="nulová",J163,0)</f>
        <v>0</v>
      </c>
      <c r="BJ163" s="18" t="s">
        <v>85</v>
      </c>
      <c r="BK163" s="146">
        <f>ROUND(I163*H163,2)</f>
        <v>0</v>
      </c>
      <c r="BL163" s="18" t="s">
        <v>177</v>
      </c>
      <c r="BM163" s="256" t="s">
        <v>272</v>
      </c>
    </row>
    <row r="164" spans="1:65" s="2" customFormat="1" ht="24.15" customHeight="1">
      <c r="A164" s="41"/>
      <c r="B164" s="42"/>
      <c r="C164" s="245" t="s">
        <v>7</v>
      </c>
      <c r="D164" s="245" t="s">
        <v>172</v>
      </c>
      <c r="E164" s="246" t="s">
        <v>946</v>
      </c>
      <c r="F164" s="247" t="s">
        <v>947</v>
      </c>
      <c r="G164" s="248" t="s">
        <v>195</v>
      </c>
      <c r="H164" s="249">
        <v>32.2</v>
      </c>
      <c r="I164" s="250"/>
      <c r="J164" s="251">
        <f>ROUND(I164*H164,2)</f>
        <v>0</v>
      </c>
      <c r="K164" s="247" t="s">
        <v>1</v>
      </c>
      <c r="L164" s="44"/>
      <c r="M164" s="252" t="s">
        <v>1</v>
      </c>
      <c r="N164" s="253" t="s">
        <v>42</v>
      </c>
      <c r="O164" s="94"/>
      <c r="P164" s="254">
        <f>O164*H164</f>
        <v>0</v>
      </c>
      <c r="Q164" s="254">
        <v>0</v>
      </c>
      <c r="R164" s="254">
        <f>Q164*H164</f>
        <v>0</v>
      </c>
      <c r="S164" s="254">
        <v>0</v>
      </c>
      <c r="T164" s="25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56" t="s">
        <v>177</v>
      </c>
      <c r="AT164" s="256" t="s">
        <v>172</v>
      </c>
      <c r="AU164" s="256" t="s">
        <v>85</v>
      </c>
      <c r="AY164" s="18" t="s">
        <v>169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8" t="s">
        <v>85</v>
      </c>
      <c r="BK164" s="146">
        <f>ROUND(I164*H164,2)</f>
        <v>0</v>
      </c>
      <c r="BL164" s="18" t="s">
        <v>177</v>
      </c>
      <c r="BM164" s="256" t="s">
        <v>279</v>
      </c>
    </row>
    <row r="165" spans="1:65" s="2" customFormat="1" ht="24.15" customHeight="1">
      <c r="A165" s="41"/>
      <c r="B165" s="42"/>
      <c r="C165" s="245" t="s">
        <v>219</v>
      </c>
      <c r="D165" s="245" t="s">
        <v>172</v>
      </c>
      <c r="E165" s="246" t="s">
        <v>948</v>
      </c>
      <c r="F165" s="247" t="s">
        <v>949</v>
      </c>
      <c r="G165" s="248" t="s">
        <v>195</v>
      </c>
      <c r="H165" s="249">
        <v>26</v>
      </c>
      <c r="I165" s="250"/>
      <c r="J165" s="251">
        <f>ROUND(I165*H165,2)</f>
        <v>0</v>
      </c>
      <c r="K165" s="247" t="s">
        <v>1</v>
      </c>
      <c r="L165" s="44"/>
      <c r="M165" s="252" t="s">
        <v>1</v>
      </c>
      <c r="N165" s="253" t="s">
        <v>42</v>
      </c>
      <c r="O165" s="94"/>
      <c r="P165" s="254">
        <f>O165*H165</f>
        <v>0</v>
      </c>
      <c r="Q165" s="254">
        <v>0</v>
      </c>
      <c r="R165" s="254">
        <f>Q165*H165</f>
        <v>0</v>
      </c>
      <c r="S165" s="254">
        <v>0</v>
      </c>
      <c r="T165" s="255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56" t="s">
        <v>177</v>
      </c>
      <c r="AT165" s="256" t="s">
        <v>172</v>
      </c>
      <c r="AU165" s="256" t="s">
        <v>85</v>
      </c>
      <c r="AY165" s="18" t="s">
        <v>169</v>
      </c>
      <c r="BE165" s="146">
        <f>IF(N165="základní",J165,0)</f>
        <v>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18" t="s">
        <v>85</v>
      </c>
      <c r="BK165" s="146">
        <f>ROUND(I165*H165,2)</f>
        <v>0</v>
      </c>
      <c r="BL165" s="18" t="s">
        <v>177</v>
      </c>
      <c r="BM165" s="256" t="s">
        <v>282</v>
      </c>
    </row>
    <row r="166" spans="1:47" s="2" customFormat="1" ht="12">
      <c r="A166" s="41"/>
      <c r="B166" s="42"/>
      <c r="C166" s="43"/>
      <c r="D166" s="259" t="s">
        <v>728</v>
      </c>
      <c r="E166" s="43"/>
      <c r="F166" s="316" t="s">
        <v>950</v>
      </c>
      <c r="G166" s="43"/>
      <c r="H166" s="43"/>
      <c r="I166" s="215"/>
      <c r="J166" s="43"/>
      <c r="K166" s="43"/>
      <c r="L166" s="44"/>
      <c r="M166" s="317"/>
      <c r="N166" s="318"/>
      <c r="O166" s="94"/>
      <c r="P166" s="94"/>
      <c r="Q166" s="94"/>
      <c r="R166" s="94"/>
      <c r="S166" s="94"/>
      <c r="T166" s="95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18" t="s">
        <v>728</v>
      </c>
      <c r="AU166" s="18" t="s">
        <v>85</v>
      </c>
    </row>
    <row r="167" spans="1:63" s="12" customFormat="1" ht="25.9" customHeight="1">
      <c r="A167" s="12"/>
      <c r="B167" s="229"/>
      <c r="C167" s="230"/>
      <c r="D167" s="231" t="s">
        <v>76</v>
      </c>
      <c r="E167" s="232" t="s">
        <v>951</v>
      </c>
      <c r="F167" s="232" t="s">
        <v>952</v>
      </c>
      <c r="G167" s="230"/>
      <c r="H167" s="230"/>
      <c r="I167" s="233"/>
      <c r="J167" s="234">
        <f>BK167</f>
        <v>0</v>
      </c>
      <c r="K167" s="230"/>
      <c r="L167" s="235"/>
      <c r="M167" s="236"/>
      <c r="N167" s="237"/>
      <c r="O167" s="237"/>
      <c r="P167" s="238">
        <f>SUM(P168:P176)</f>
        <v>0</v>
      </c>
      <c r="Q167" s="237"/>
      <c r="R167" s="238">
        <f>SUM(R168:R176)</f>
        <v>0</v>
      </c>
      <c r="S167" s="237"/>
      <c r="T167" s="239">
        <f>SUM(T168:T176)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40" t="s">
        <v>85</v>
      </c>
      <c r="AT167" s="241" t="s">
        <v>76</v>
      </c>
      <c r="AU167" s="241" t="s">
        <v>77</v>
      </c>
      <c r="AY167" s="240" t="s">
        <v>169</v>
      </c>
      <c r="BK167" s="242">
        <f>SUM(BK168:BK176)</f>
        <v>0</v>
      </c>
    </row>
    <row r="168" spans="1:65" s="2" customFormat="1" ht="24.15" customHeight="1">
      <c r="A168" s="41"/>
      <c r="B168" s="42"/>
      <c r="C168" s="245" t="s">
        <v>265</v>
      </c>
      <c r="D168" s="245" t="s">
        <v>172</v>
      </c>
      <c r="E168" s="246" t="s">
        <v>953</v>
      </c>
      <c r="F168" s="247" t="s">
        <v>954</v>
      </c>
      <c r="G168" s="248" t="s">
        <v>413</v>
      </c>
      <c r="H168" s="249">
        <v>2</v>
      </c>
      <c r="I168" s="250"/>
      <c r="J168" s="251">
        <f>ROUND(I168*H168,2)</f>
        <v>0</v>
      </c>
      <c r="K168" s="247" t="s">
        <v>1</v>
      </c>
      <c r="L168" s="44"/>
      <c r="M168" s="252" t="s">
        <v>1</v>
      </c>
      <c r="N168" s="253" t="s">
        <v>42</v>
      </c>
      <c r="O168" s="94"/>
      <c r="P168" s="254">
        <f>O168*H168</f>
        <v>0</v>
      </c>
      <c r="Q168" s="254">
        <v>0</v>
      </c>
      <c r="R168" s="254">
        <f>Q168*H168</f>
        <v>0</v>
      </c>
      <c r="S168" s="254">
        <v>0</v>
      </c>
      <c r="T168" s="255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56" t="s">
        <v>177</v>
      </c>
      <c r="AT168" s="256" t="s">
        <v>172</v>
      </c>
      <c r="AU168" s="256" t="s">
        <v>85</v>
      </c>
      <c r="AY168" s="18" t="s">
        <v>169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8" t="s">
        <v>85</v>
      </c>
      <c r="BK168" s="146">
        <f>ROUND(I168*H168,2)</f>
        <v>0</v>
      </c>
      <c r="BL168" s="18" t="s">
        <v>177</v>
      </c>
      <c r="BM168" s="256" t="s">
        <v>287</v>
      </c>
    </row>
    <row r="169" spans="1:47" s="2" customFormat="1" ht="12">
      <c r="A169" s="41"/>
      <c r="B169" s="42"/>
      <c r="C169" s="43"/>
      <c r="D169" s="259" t="s">
        <v>728</v>
      </c>
      <c r="E169" s="43"/>
      <c r="F169" s="316" t="s">
        <v>955</v>
      </c>
      <c r="G169" s="43"/>
      <c r="H169" s="43"/>
      <c r="I169" s="215"/>
      <c r="J169" s="43"/>
      <c r="K169" s="43"/>
      <c r="L169" s="44"/>
      <c r="M169" s="317"/>
      <c r="N169" s="318"/>
      <c r="O169" s="94"/>
      <c r="P169" s="94"/>
      <c r="Q169" s="94"/>
      <c r="R169" s="94"/>
      <c r="S169" s="94"/>
      <c r="T169" s="95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18" t="s">
        <v>728</v>
      </c>
      <c r="AU169" s="18" t="s">
        <v>85</v>
      </c>
    </row>
    <row r="170" spans="1:65" s="2" customFormat="1" ht="24.15" customHeight="1">
      <c r="A170" s="41"/>
      <c r="B170" s="42"/>
      <c r="C170" s="245" t="s">
        <v>276</v>
      </c>
      <c r="D170" s="245" t="s">
        <v>172</v>
      </c>
      <c r="E170" s="246" t="s">
        <v>956</v>
      </c>
      <c r="F170" s="247" t="s">
        <v>957</v>
      </c>
      <c r="G170" s="248" t="s">
        <v>413</v>
      </c>
      <c r="H170" s="249">
        <v>2</v>
      </c>
      <c r="I170" s="250"/>
      <c r="J170" s="251">
        <f>ROUND(I170*H170,2)</f>
        <v>0</v>
      </c>
      <c r="K170" s="247" t="s">
        <v>1</v>
      </c>
      <c r="L170" s="44"/>
      <c r="M170" s="252" t="s">
        <v>1</v>
      </c>
      <c r="N170" s="253" t="s">
        <v>42</v>
      </c>
      <c r="O170" s="94"/>
      <c r="P170" s="254">
        <f>O170*H170</f>
        <v>0</v>
      </c>
      <c r="Q170" s="254">
        <v>0</v>
      </c>
      <c r="R170" s="254">
        <f>Q170*H170</f>
        <v>0</v>
      </c>
      <c r="S170" s="254">
        <v>0</v>
      </c>
      <c r="T170" s="255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56" t="s">
        <v>177</v>
      </c>
      <c r="AT170" s="256" t="s">
        <v>172</v>
      </c>
      <c r="AU170" s="256" t="s">
        <v>85</v>
      </c>
      <c r="AY170" s="18" t="s">
        <v>169</v>
      </c>
      <c r="BE170" s="146">
        <f>IF(N170="základní",J170,0)</f>
        <v>0</v>
      </c>
      <c r="BF170" s="146">
        <f>IF(N170="snížená",J170,0)</f>
        <v>0</v>
      </c>
      <c r="BG170" s="146">
        <f>IF(N170="zákl. přenesená",J170,0)</f>
        <v>0</v>
      </c>
      <c r="BH170" s="146">
        <f>IF(N170="sníž. přenesená",J170,0)</f>
        <v>0</v>
      </c>
      <c r="BI170" s="146">
        <f>IF(N170="nulová",J170,0)</f>
        <v>0</v>
      </c>
      <c r="BJ170" s="18" t="s">
        <v>85</v>
      </c>
      <c r="BK170" s="146">
        <f>ROUND(I170*H170,2)</f>
        <v>0</v>
      </c>
      <c r="BL170" s="18" t="s">
        <v>177</v>
      </c>
      <c r="BM170" s="256" t="s">
        <v>293</v>
      </c>
    </row>
    <row r="171" spans="1:47" s="2" customFormat="1" ht="12">
      <c r="A171" s="41"/>
      <c r="B171" s="42"/>
      <c r="C171" s="43"/>
      <c r="D171" s="259" t="s">
        <v>728</v>
      </c>
      <c r="E171" s="43"/>
      <c r="F171" s="316" t="s">
        <v>958</v>
      </c>
      <c r="G171" s="43"/>
      <c r="H171" s="43"/>
      <c r="I171" s="215"/>
      <c r="J171" s="43"/>
      <c r="K171" s="43"/>
      <c r="L171" s="44"/>
      <c r="M171" s="317"/>
      <c r="N171" s="318"/>
      <c r="O171" s="94"/>
      <c r="P171" s="94"/>
      <c r="Q171" s="94"/>
      <c r="R171" s="94"/>
      <c r="S171" s="94"/>
      <c r="T171" s="95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18" t="s">
        <v>728</v>
      </c>
      <c r="AU171" s="18" t="s">
        <v>85</v>
      </c>
    </row>
    <row r="172" spans="1:65" s="2" customFormat="1" ht="78" customHeight="1">
      <c r="A172" s="41"/>
      <c r="B172" s="42"/>
      <c r="C172" s="245" t="s">
        <v>226</v>
      </c>
      <c r="D172" s="245" t="s">
        <v>172</v>
      </c>
      <c r="E172" s="246" t="s">
        <v>959</v>
      </c>
      <c r="F172" s="247" t="s">
        <v>960</v>
      </c>
      <c r="G172" s="248" t="s">
        <v>413</v>
      </c>
      <c r="H172" s="249">
        <v>2</v>
      </c>
      <c r="I172" s="250"/>
      <c r="J172" s="251">
        <f>ROUND(I172*H172,2)</f>
        <v>0</v>
      </c>
      <c r="K172" s="247" t="s">
        <v>1</v>
      </c>
      <c r="L172" s="44"/>
      <c r="M172" s="252" t="s">
        <v>1</v>
      </c>
      <c r="N172" s="253" t="s">
        <v>42</v>
      </c>
      <c r="O172" s="94"/>
      <c r="P172" s="254">
        <f>O172*H172</f>
        <v>0</v>
      </c>
      <c r="Q172" s="254">
        <v>0</v>
      </c>
      <c r="R172" s="254">
        <f>Q172*H172</f>
        <v>0</v>
      </c>
      <c r="S172" s="254">
        <v>0</v>
      </c>
      <c r="T172" s="255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56" t="s">
        <v>177</v>
      </c>
      <c r="AT172" s="256" t="s">
        <v>172</v>
      </c>
      <c r="AU172" s="256" t="s">
        <v>85</v>
      </c>
      <c r="AY172" s="18" t="s">
        <v>169</v>
      </c>
      <c r="BE172" s="146">
        <f>IF(N172="základní",J172,0)</f>
        <v>0</v>
      </c>
      <c r="BF172" s="146">
        <f>IF(N172="snížená",J172,0)</f>
        <v>0</v>
      </c>
      <c r="BG172" s="146">
        <f>IF(N172="zákl. přenesená",J172,0)</f>
        <v>0</v>
      </c>
      <c r="BH172" s="146">
        <f>IF(N172="sníž. přenesená",J172,0)</f>
        <v>0</v>
      </c>
      <c r="BI172" s="146">
        <f>IF(N172="nulová",J172,0)</f>
        <v>0</v>
      </c>
      <c r="BJ172" s="18" t="s">
        <v>85</v>
      </c>
      <c r="BK172" s="146">
        <f>ROUND(I172*H172,2)</f>
        <v>0</v>
      </c>
      <c r="BL172" s="18" t="s">
        <v>177</v>
      </c>
      <c r="BM172" s="256" t="s">
        <v>299</v>
      </c>
    </row>
    <row r="173" spans="1:65" s="2" customFormat="1" ht="78" customHeight="1">
      <c r="A173" s="41"/>
      <c r="B173" s="42"/>
      <c r="C173" s="245" t="s">
        <v>283</v>
      </c>
      <c r="D173" s="245" t="s">
        <v>172</v>
      </c>
      <c r="E173" s="246" t="s">
        <v>961</v>
      </c>
      <c r="F173" s="247" t="s">
        <v>962</v>
      </c>
      <c r="G173" s="248" t="s">
        <v>413</v>
      </c>
      <c r="H173" s="249">
        <v>2</v>
      </c>
      <c r="I173" s="250"/>
      <c r="J173" s="251">
        <f>ROUND(I173*H173,2)</f>
        <v>0</v>
      </c>
      <c r="K173" s="247" t="s">
        <v>1</v>
      </c>
      <c r="L173" s="44"/>
      <c r="M173" s="252" t="s">
        <v>1</v>
      </c>
      <c r="N173" s="253" t="s">
        <v>42</v>
      </c>
      <c r="O173" s="94"/>
      <c r="P173" s="254">
        <f>O173*H173</f>
        <v>0</v>
      </c>
      <c r="Q173" s="254">
        <v>0</v>
      </c>
      <c r="R173" s="254">
        <f>Q173*H173</f>
        <v>0</v>
      </c>
      <c r="S173" s="254">
        <v>0</v>
      </c>
      <c r="T173" s="255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56" t="s">
        <v>177</v>
      </c>
      <c r="AT173" s="256" t="s">
        <v>172</v>
      </c>
      <c r="AU173" s="256" t="s">
        <v>85</v>
      </c>
      <c r="AY173" s="18" t="s">
        <v>169</v>
      </c>
      <c r="BE173" s="146">
        <f>IF(N173="základní",J173,0)</f>
        <v>0</v>
      </c>
      <c r="BF173" s="146">
        <f>IF(N173="snížená",J173,0)</f>
        <v>0</v>
      </c>
      <c r="BG173" s="146">
        <f>IF(N173="zákl. přenesená",J173,0)</f>
        <v>0</v>
      </c>
      <c r="BH173" s="146">
        <f>IF(N173="sníž. přenesená",J173,0)</f>
        <v>0</v>
      </c>
      <c r="BI173" s="146">
        <f>IF(N173="nulová",J173,0)</f>
        <v>0</v>
      </c>
      <c r="BJ173" s="18" t="s">
        <v>85</v>
      </c>
      <c r="BK173" s="146">
        <f>ROUND(I173*H173,2)</f>
        <v>0</v>
      </c>
      <c r="BL173" s="18" t="s">
        <v>177</v>
      </c>
      <c r="BM173" s="256" t="s">
        <v>307</v>
      </c>
    </row>
    <row r="174" spans="1:65" s="2" customFormat="1" ht="33" customHeight="1">
      <c r="A174" s="41"/>
      <c r="B174" s="42"/>
      <c r="C174" s="245" t="s">
        <v>241</v>
      </c>
      <c r="D174" s="245" t="s">
        <v>172</v>
      </c>
      <c r="E174" s="246" t="s">
        <v>963</v>
      </c>
      <c r="F174" s="247" t="s">
        <v>964</v>
      </c>
      <c r="G174" s="248" t="s">
        <v>413</v>
      </c>
      <c r="H174" s="249">
        <v>2</v>
      </c>
      <c r="I174" s="250"/>
      <c r="J174" s="251">
        <f>ROUND(I174*H174,2)</f>
        <v>0</v>
      </c>
      <c r="K174" s="247" t="s">
        <v>1</v>
      </c>
      <c r="L174" s="44"/>
      <c r="M174" s="252" t="s">
        <v>1</v>
      </c>
      <c r="N174" s="253" t="s">
        <v>42</v>
      </c>
      <c r="O174" s="94"/>
      <c r="P174" s="254">
        <f>O174*H174</f>
        <v>0</v>
      </c>
      <c r="Q174" s="254">
        <v>0</v>
      </c>
      <c r="R174" s="254">
        <f>Q174*H174</f>
        <v>0</v>
      </c>
      <c r="S174" s="254">
        <v>0</v>
      </c>
      <c r="T174" s="255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56" t="s">
        <v>177</v>
      </c>
      <c r="AT174" s="256" t="s">
        <v>172</v>
      </c>
      <c r="AU174" s="256" t="s">
        <v>85</v>
      </c>
      <c r="AY174" s="18" t="s">
        <v>169</v>
      </c>
      <c r="BE174" s="146">
        <f>IF(N174="základní",J174,0)</f>
        <v>0</v>
      </c>
      <c r="BF174" s="146">
        <f>IF(N174="snížená",J174,0)</f>
        <v>0</v>
      </c>
      <c r="BG174" s="146">
        <f>IF(N174="zákl. přenesená",J174,0)</f>
        <v>0</v>
      </c>
      <c r="BH174" s="146">
        <f>IF(N174="sníž. přenesená",J174,0)</f>
        <v>0</v>
      </c>
      <c r="BI174" s="146">
        <f>IF(N174="nulová",J174,0)</f>
        <v>0</v>
      </c>
      <c r="BJ174" s="18" t="s">
        <v>85</v>
      </c>
      <c r="BK174" s="146">
        <f>ROUND(I174*H174,2)</f>
        <v>0</v>
      </c>
      <c r="BL174" s="18" t="s">
        <v>177</v>
      </c>
      <c r="BM174" s="256" t="s">
        <v>311</v>
      </c>
    </row>
    <row r="175" spans="1:65" s="2" customFormat="1" ht="16.5" customHeight="1">
      <c r="A175" s="41"/>
      <c r="B175" s="42"/>
      <c r="C175" s="245" t="s">
        <v>296</v>
      </c>
      <c r="D175" s="245" t="s">
        <v>172</v>
      </c>
      <c r="E175" s="246" t="s">
        <v>965</v>
      </c>
      <c r="F175" s="247" t="s">
        <v>966</v>
      </c>
      <c r="G175" s="248" t="s">
        <v>413</v>
      </c>
      <c r="H175" s="249">
        <v>2</v>
      </c>
      <c r="I175" s="250"/>
      <c r="J175" s="251">
        <f>ROUND(I175*H175,2)</f>
        <v>0</v>
      </c>
      <c r="K175" s="247" t="s">
        <v>1</v>
      </c>
      <c r="L175" s="44"/>
      <c r="M175" s="252" t="s">
        <v>1</v>
      </c>
      <c r="N175" s="253" t="s">
        <v>42</v>
      </c>
      <c r="O175" s="94"/>
      <c r="P175" s="254">
        <f>O175*H175</f>
        <v>0</v>
      </c>
      <c r="Q175" s="254">
        <v>0</v>
      </c>
      <c r="R175" s="254">
        <f>Q175*H175</f>
        <v>0</v>
      </c>
      <c r="S175" s="254">
        <v>0</v>
      </c>
      <c r="T175" s="255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56" t="s">
        <v>177</v>
      </c>
      <c r="AT175" s="256" t="s">
        <v>172</v>
      </c>
      <c r="AU175" s="256" t="s">
        <v>85</v>
      </c>
      <c r="AY175" s="18" t="s">
        <v>169</v>
      </c>
      <c r="BE175" s="146">
        <f>IF(N175="základní",J175,0)</f>
        <v>0</v>
      </c>
      <c r="BF175" s="146">
        <f>IF(N175="snížená",J175,0)</f>
        <v>0</v>
      </c>
      <c r="BG175" s="146">
        <f>IF(N175="zákl. přenesená",J175,0)</f>
        <v>0</v>
      </c>
      <c r="BH175" s="146">
        <f>IF(N175="sníž. přenesená",J175,0)</f>
        <v>0</v>
      </c>
      <c r="BI175" s="146">
        <f>IF(N175="nulová",J175,0)</f>
        <v>0</v>
      </c>
      <c r="BJ175" s="18" t="s">
        <v>85</v>
      </c>
      <c r="BK175" s="146">
        <f>ROUND(I175*H175,2)</f>
        <v>0</v>
      </c>
      <c r="BL175" s="18" t="s">
        <v>177</v>
      </c>
      <c r="BM175" s="256" t="s">
        <v>316</v>
      </c>
    </row>
    <row r="176" spans="1:65" s="2" customFormat="1" ht="16.5" customHeight="1">
      <c r="A176" s="41"/>
      <c r="B176" s="42"/>
      <c r="C176" s="245" t="s">
        <v>245</v>
      </c>
      <c r="D176" s="245" t="s">
        <v>172</v>
      </c>
      <c r="E176" s="246" t="s">
        <v>967</v>
      </c>
      <c r="F176" s="247" t="s">
        <v>968</v>
      </c>
      <c r="G176" s="248" t="s">
        <v>413</v>
      </c>
      <c r="H176" s="249">
        <v>2</v>
      </c>
      <c r="I176" s="250"/>
      <c r="J176" s="251">
        <f>ROUND(I176*H176,2)</f>
        <v>0</v>
      </c>
      <c r="K176" s="247" t="s">
        <v>1</v>
      </c>
      <c r="L176" s="44"/>
      <c r="M176" s="252" t="s">
        <v>1</v>
      </c>
      <c r="N176" s="253" t="s">
        <v>42</v>
      </c>
      <c r="O176" s="94"/>
      <c r="P176" s="254">
        <f>O176*H176</f>
        <v>0</v>
      </c>
      <c r="Q176" s="254">
        <v>0</v>
      </c>
      <c r="R176" s="254">
        <f>Q176*H176</f>
        <v>0</v>
      </c>
      <c r="S176" s="254">
        <v>0</v>
      </c>
      <c r="T176" s="255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56" t="s">
        <v>177</v>
      </c>
      <c r="AT176" s="256" t="s">
        <v>172</v>
      </c>
      <c r="AU176" s="256" t="s">
        <v>85</v>
      </c>
      <c r="AY176" s="18" t="s">
        <v>169</v>
      </c>
      <c r="BE176" s="146">
        <f>IF(N176="základní",J176,0)</f>
        <v>0</v>
      </c>
      <c r="BF176" s="146">
        <f>IF(N176="snížená",J176,0)</f>
        <v>0</v>
      </c>
      <c r="BG176" s="146">
        <f>IF(N176="zákl. přenesená",J176,0)</f>
        <v>0</v>
      </c>
      <c r="BH176" s="146">
        <f>IF(N176="sníž. přenesená",J176,0)</f>
        <v>0</v>
      </c>
      <c r="BI176" s="146">
        <f>IF(N176="nulová",J176,0)</f>
        <v>0</v>
      </c>
      <c r="BJ176" s="18" t="s">
        <v>85</v>
      </c>
      <c r="BK176" s="146">
        <f>ROUND(I176*H176,2)</f>
        <v>0</v>
      </c>
      <c r="BL176" s="18" t="s">
        <v>177</v>
      </c>
      <c r="BM176" s="256" t="s">
        <v>319</v>
      </c>
    </row>
    <row r="177" spans="1:63" s="12" customFormat="1" ht="25.9" customHeight="1">
      <c r="A177" s="12"/>
      <c r="B177" s="229"/>
      <c r="C177" s="230"/>
      <c r="D177" s="231" t="s">
        <v>76</v>
      </c>
      <c r="E177" s="232" t="s">
        <v>969</v>
      </c>
      <c r="F177" s="232" t="s">
        <v>970</v>
      </c>
      <c r="G177" s="230"/>
      <c r="H177" s="230"/>
      <c r="I177" s="233"/>
      <c r="J177" s="234">
        <f>BK177</f>
        <v>0</v>
      </c>
      <c r="K177" s="230"/>
      <c r="L177" s="235"/>
      <c r="M177" s="236"/>
      <c r="N177" s="237"/>
      <c r="O177" s="237"/>
      <c r="P177" s="238">
        <f>SUM(P178:P182)</f>
        <v>0</v>
      </c>
      <c r="Q177" s="237"/>
      <c r="R177" s="238">
        <f>SUM(R178:R182)</f>
        <v>0</v>
      </c>
      <c r="S177" s="237"/>
      <c r="T177" s="239">
        <f>SUM(T178:T182)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0" t="s">
        <v>85</v>
      </c>
      <c r="AT177" s="241" t="s">
        <v>76</v>
      </c>
      <c r="AU177" s="241" t="s">
        <v>77</v>
      </c>
      <c r="AY177" s="240" t="s">
        <v>169</v>
      </c>
      <c r="BK177" s="242">
        <f>SUM(BK178:BK182)</f>
        <v>0</v>
      </c>
    </row>
    <row r="178" spans="1:65" s="2" customFormat="1" ht="16.5" customHeight="1">
      <c r="A178" s="41"/>
      <c r="B178" s="42"/>
      <c r="C178" s="245" t="s">
        <v>308</v>
      </c>
      <c r="D178" s="245" t="s">
        <v>172</v>
      </c>
      <c r="E178" s="246" t="s">
        <v>971</v>
      </c>
      <c r="F178" s="247" t="s">
        <v>808</v>
      </c>
      <c r="G178" s="248" t="s">
        <v>413</v>
      </c>
      <c r="H178" s="249">
        <v>4</v>
      </c>
      <c r="I178" s="250"/>
      <c r="J178" s="251">
        <f>ROUND(I178*H178,2)</f>
        <v>0</v>
      </c>
      <c r="K178" s="247" t="s">
        <v>1</v>
      </c>
      <c r="L178" s="44"/>
      <c r="M178" s="252" t="s">
        <v>1</v>
      </c>
      <c r="N178" s="253" t="s">
        <v>42</v>
      </c>
      <c r="O178" s="94"/>
      <c r="P178" s="254">
        <f>O178*H178</f>
        <v>0</v>
      </c>
      <c r="Q178" s="254">
        <v>0</v>
      </c>
      <c r="R178" s="254">
        <f>Q178*H178</f>
        <v>0</v>
      </c>
      <c r="S178" s="254">
        <v>0</v>
      </c>
      <c r="T178" s="255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56" t="s">
        <v>177</v>
      </c>
      <c r="AT178" s="256" t="s">
        <v>172</v>
      </c>
      <c r="AU178" s="256" t="s">
        <v>85</v>
      </c>
      <c r="AY178" s="18" t="s">
        <v>169</v>
      </c>
      <c r="BE178" s="146">
        <f>IF(N178="základní",J178,0)</f>
        <v>0</v>
      </c>
      <c r="BF178" s="146">
        <f>IF(N178="snížená",J178,0)</f>
        <v>0</v>
      </c>
      <c r="BG178" s="146">
        <f>IF(N178="zákl. přenesená",J178,0)</f>
        <v>0</v>
      </c>
      <c r="BH178" s="146">
        <f>IF(N178="sníž. přenesená",J178,0)</f>
        <v>0</v>
      </c>
      <c r="BI178" s="146">
        <f>IF(N178="nulová",J178,0)</f>
        <v>0</v>
      </c>
      <c r="BJ178" s="18" t="s">
        <v>85</v>
      </c>
      <c r="BK178" s="146">
        <f>ROUND(I178*H178,2)</f>
        <v>0</v>
      </c>
      <c r="BL178" s="18" t="s">
        <v>177</v>
      </c>
      <c r="BM178" s="256" t="s">
        <v>326</v>
      </c>
    </row>
    <row r="179" spans="1:47" s="2" customFormat="1" ht="12">
      <c r="A179" s="41"/>
      <c r="B179" s="42"/>
      <c r="C179" s="43"/>
      <c r="D179" s="259" t="s">
        <v>728</v>
      </c>
      <c r="E179" s="43"/>
      <c r="F179" s="316" t="s">
        <v>972</v>
      </c>
      <c r="G179" s="43"/>
      <c r="H179" s="43"/>
      <c r="I179" s="215"/>
      <c r="J179" s="43"/>
      <c r="K179" s="43"/>
      <c r="L179" s="44"/>
      <c r="M179" s="317"/>
      <c r="N179" s="318"/>
      <c r="O179" s="94"/>
      <c r="P179" s="94"/>
      <c r="Q179" s="94"/>
      <c r="R179" s="94"/>
      <c r="S179" s="94"/>
      <c r="T179" s="95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18" t="s">
        <v>728</v>
      </c>
      <c r="AU179" s="18" t="s">
        <v>85</v>
      </c>
    </row>
    <row r="180" spans="1:65" s="2" customFormat="1" ht="24.15" customHeight="1">
      <c r="A180" s="41"/>
      <c r="B180" s="42"/>
      <c r="C180" s="245" t="s">
        <v>686</v>
      </c>
      <c r="D180" s="245" t="s">
        <v>172</v>
      </c>
      <c r="E180" s="246" t="s">
        <v>973</v>
      </c>
      <c r="F180" s="247" t="s">
        <v>974</v>
      </c>
      <c r="G180" s="248" t="s">
        <v>413</v>
      </c>
      <c r="H180" s="249">
        <v>2</v>
      </c>
      <c r="I180" s="250"/>
      <c r="J180" s="251">
        <f>ROUND(I180*H180,2)</f>
        <v>0</v>
      </c>
      <c r="K180" s="247" t="s">
        <v>1</v>
      </c>
      <c r="L180" s="44"/>
      <c r="M180" s="252" t="s">
        <v>1</v>
      </c>
      <c r="N180" s="253" t="s">
        <v>42</v>
      </c>
      <c r="O180" s="94"/>
      <c r="P180" s="254">
        <f>O180*H180</f>
        <v>0</v>
      </c>
      <c r="Q180" s="254">
        <v>0</v>
      </c>
      <c r="R180" s="254">
        <f>Q180*H180</f>
        <v>0</v>
      </c>
      <c r="S180" s="254">
        <v>0</v>
      </c>
      <c r="T180" s="255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56" t="s">
        <v>177</v>
      </c>
      <c r="AT180" s="256" t="s">
        <v>172</v>
      </c>
      <c r="AU180" s="256" t="s">
        <v>85</v>
      </c>
      <c r="AY180" s="18" t="s">
        <v>169</v>
      </c>
      <c r="BE180" s="146">
        <f>IF(N180="základní",J180,0)</f>
        <v>0</v>
      </c>
      <c r="BF180" s="146">
        <f>IF(N180="snížená",J180,0)</f>
        <v>0</v>
      </c>
      <c r="BG180" s="146">
        <f>IF(N180="zákl. přenesená",J180,0)</f>
        <v>0</v>
      </c>
      <c r="BH180" s="146">
        <f>IF(N180="sníž. přenesená",J180,0)</f>
        <v>0</v>
      </c>
      <c r="BI180" s="146">
        <f>IF(N180="nulová",J180,0)</f>
        <v>0</v>
      </c>
      <c r="BJ180" s="18" t="s">
        <v>85</v>
      </c>
      <c r="BK180" s="146">
        <f>ROUND(I180*H180,2)</f>
        <v>0</v>
      </c>
      <c r="BL180" s="18" t="s">
        <v>177</v>
      </c>
      <c r="BM180" s="256" t="s">
        <v>330</v>
      </c>
    </row>
    <row r="181" spans="1:65" s="2" customFormat="1" ht="24.15" customHeight="1">
      <c r="A181" s="41"/>
      <c r="B181" s="42"/>
      <c r="C181" s="245" t="s">
        <v>257</v>
      </c>
      <c r="D181" s="245" t="s">
        <v>172</v>
      </c>
      <c r="E181" s="246" t="s">
        <v>975</v>
      </c>
      <c r="F181" s="247" t="s">
        <v>976</v>
      </c>
      <c r="G181" s="248" t="s">
        <v>413</v>
      </c>
      <c r="H181" s="249">
        <v>2</v>
      </c>
      <c r="I181" s="250"/>
      <c r="J181" s="251">
        <f>ROUND(I181*H181,2)</f>
        <v>0</v>
      </c>
      <c r="K181" s="247" t="s">
        <v>1</v>
      </c>
      <c r="L181" s="44"/>
      <c r="M181" s="252" t="s">
        <v>1</v>
      </c>
      <c r="N181" s="253" t="s">
        <v>42</v>
      </c>
      <c r="O181" s="94"/>
      <c r="P181" s="254">
        <f>O181*H181</f>
        <v>0</v>
      </c>
      <c r="Q181" s="254">
        <v>0</v>
      </c>
      <c r="R181" s="254">
        <f>Q181*H181</f>
        <v>0</v>
      </c>
      <c r="S181" s="254">
        <v>0</v>
      </c>
      <c r="T181" s="255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56" t="s">
        <v>177</v>
      </c>
      <c r="AT181" s="256" t="s">
        <v>172</v>
      </c>
      <c r="AU181" s="256" t="s">
        <v>85</v>
      </c>
      <c r="AY181" s="18" t="s">
        <v>169</v>
      </c>
      <c r="BE181" s="146">
        <f>IF(N181="základní",J181,0)</f>
        <v>0</v>
      </c>
      <c r="BF181" s="146">
        <f>IF(N181="snížená",J181,0)</f>
        <v>0</v>
      </c>
      <c r="BG181" s="146">
        <f>IF(N181="zákl. přenesená",J181,0)</f>
        <v>0</v>
      </c>
      <c r="BH181" s="146">
        <f>IF(N181="sníž. přenesená",J181,0)</f>
        <v>0</v>
      </c>
      <c r="BI181" s="146">
        <f>IF(N181="nulová",J181,0)</f>
        <v>0</v>
      </c>
      <c r="BJ181" s="18" t="s">
        <v>85</v>
      </c>
      <c r="BK181" s="146">
        <f>ROUND(I181*H181,2)</f>
        <v>0</v>
      </c>
      <c r="BL181" s="18" t="s">
        <v>177</v>
      </c>
      <c r="BM181" s="256" t="s">
        <v>334</v>
      </c>
    </row>
    <row r="182" spans="1:65" s="2" customFormat="1" ht="24.15" customHeight="1">
      <c r="A182" s="41"/>
      <c r="B182" s="42"/>
      <c r="C182" s="245" t="s">
        <v>691</v>
      </c>
      <c r="D182" s="245" t="s">
        <v>172</v>
      </c>
      <c r="E182" s="246" t="s">
        <v>977</v>
      </c>
      <c r="F182" s="247" t="s">
        <v>978</v>
      </c>
      <c r="G182" s="248" t="s">
        <v>413</v>
      </c>
      <c r="H182" s="249">
        <v>2</v>
      </c>
      <c r="I182" s="250"/>
      <c r="J182" s="251">
        <f>ROUND(I182*H182,2)</f>
        <v>0</v>
      </c>
      <c r="K182" s="247" t="s">
        <v>1</v>
      </c>
      <c r="L182" s="44"/>
      <c r="M182" s="252" t="s">
        <v>1</v>
      </c>
      <c r="N182" s="253" t="s">
        <v>42</v>
      </c>
      <c r="O182" s="94"/>
      <c r="P182" s="254">
        <f>O182*H182</f>
        <v>0</v>
      </c>
      <c r="Q182" s="254">
        <v>0</v>
      </c>
      <c r="R182" s="254">
        <f>Q182*H182</f>
        <v>0</v>
      </c>
      <c r="S182" s="254">
        <v>0</v>
      </c>
      <c r="T182" s="255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56" t="s">
        <v>177</v>
      </c>
      <c r="AT182" s="256" t="s">
        <v>172</v>
      </c>
      <c r="AU182" s="256" t="s">
        <v>85</v>
      </c>
      <c r="AY182" s="18" t="s">
        <v>169</v>
      </c>
      <c r="BE182" s="146">
        <f>IF(N182="základní",J182,0)</f>
        <v>0</v>
      </c>
      <c r="BF182" s="146">
        <f>IF(N182="snížená",J182,0)</f>
        <v>0</v>
      </c>
      <c r="BG182" s="146">
        <f>IF(N182="zákl. přenesená",J182,0)</f>
        <v>0</v>
      </c>
      <c r="BH182" s="146">
        <f>IF(N182="sníž. přenesená",J182,0)</f>
        <v>0</v>
      </c>
      <c r="BI182" s="146">
        <f>IF(N182="nulová",J182,0)</f>
        <v>0</v>
      </c>
      <c r="BJ182" s="18" t="s">
        <v>85</v>
      </c>
      <c r="BK182" s="146">
        <f>ROUND(I182*H182,2)</f>
        <v>0</v>
      </c>
      <c r="BL182" s="18" t="s">
        <v>177</v>
      </c>
      <c r="BM182" s="256" t="s">
        <v>338</v>
      </c>
    </row>
    <row r="183" spans="1:63" s="12" customFormat="1" ht="25.9" customHeight="1">
      <c r="A183" s="12"/>
      <c r="B183" s="229"/>
      <c r="C183" s="230"/>
      <c r="D183" s="231" t="s">
        <v>76</v>
      </c>
      <c r="E183" s="232" t="s">
        <v>979</v>
      </c>
      <c r="F183" s="232" t="s">
        <v>980</v>
      </c>
      <c r="G183" s="230"/>
      <c r="H183" s="230"/>
      <c r="I183" s="233"/>
      <c r="J183" s="234">
        <f>BK183</f>
        <v>0</v>
      </c>
      <c r="K183" s="230"/>
      <c r="L183" s="235"/>
      <c r="M183" s="236"/>
      <c r="N183" s="237"/>
      <c r="O183" s="237"/>
      <c r="P183" s="238">
        <f>SUM(P184:P187)</f>
        <v>0</v>
      </c>
      <c r="Q183" s="237"/>
      <c r="R183" s="238">
        <f>SUM(R184:R187)</f>
        <v>0</v>
      </c>
      <c r="S183" s="237"/>
      <c r="T183" s="239">
        <f>SUM(T184:T187)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40" t="s">
        <v>85</v>
      </c>
      <c r="AT183" s="241" t="s">
        <v>76</v>
      </c>
      <c r="AU183" s="241" t="s">
        <v>77</v>
      </c>
      <c r="AY183" s="240" t="s">
        <v>169</v>
      </c>
      <c r="BK183" s="242">
        <f>SUM(BK184:BK187)</f>
        <v>0</v>
      </c>
    </row>
    <row r="184" spans="1:65" s="2" customFormat="1" ht="16.5" customHeight="1">
      <c r="A184" s="41"/>
      <c r="B184" s="42"/>
      <c r="C184" s="245" t="s">
        <v>264</v>
      </c>
      <c r="D184" s="245" t="s">
        <v>172</v>
      </c>
      <c r="E184" s="246" t="s">
        <v>981</v>
      </c>
      <c r="F184" s="247" t="s">
        <v>982</v>
      </c>
      <c r="G184" s="248" t="s">
        <v>398</v>
      </c>
      <c r="H184" s="249">
        <v>8</v>
      </c>
      <c r="I184" s="250"/>
      <c r="J184" s="251">
        <f>ROUND(I184*H184,2)</f>
        <v>0</v>
      </c>
      <c r="K184" s="247" t="s">
        <v>1</v>
      </c>
      <c r="L184" s="44"/>
      <c r="M184" s="252" t="s">
        <v>1</v>
      </c>
      <c r="N184" s="253" t="s">
        <v>42</v>
      </c>
      <c r="O184" s="94"/>
      <c r="P184" s="254">
        <f>O184*H184</f>
        <v>0</v>
      </c>
      <c r="Q184" s="254">
        <v>0</v>
      </c>
      <c r="R184" s="254">
        <f>Q184*H184</f>
        <v>0</v>
      </c>
      <c r="S184" s="254">
        <v>0</v>
      </c>
      <c r="T184" s="255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56" t="s">
        <v>177</v>
      </c>
      <c r="AT184" s="256" t="s">
        <v>172</v>
      </c>
      <c r="AU184" s="256" t="s">
        <v>85</v>
      </c>
      <c r="AY184" s="18" t="s">
        <v>169</v>
      </c>
      <c r="BE184" s="146">
        <f>IF(N184="základní",J184,0)</f>
        <v>0</v>
      </c>
      <c r="BF184" s="146">
        <f>IF(N184="snížená",J184,0)</f>
        <v>0</v>
      </c>
      <c r="BG184" s="146">
        <f>IF(N184="zákl. přenesená",J184,0)</f>
        <v>0</v>
      </c>
      <c r="BH184" s="146">
        <f>IF(N184="sníž. přenesená",J184,0)</f>
        <v>0</v>
      </c>
      <c r="BI184" s="146">
        <f>IF(N184="nulová",J184,0)</f>
        <v>0</v>
      </c>
      <c r="BJ184" s="18" t="s">
        <v>85</v>
      </c>
      <c r="BK184" s="146">
        <f>ROUND(I184*H184,2)</f>
        <v>0</v>
      </c>
      <c r="BL184" s="18" t="s">
        <v>177</v>
      </c>
      <c r="BM184" s="256" t="s">
        <v>342</v>
      </c>
    </row>
    <row r="185" spans="1:47" s="2" customFormat="1" ht="12">
      <c r="A185" s="41"/>
      <c r="B185" s="42"/>
      <c r="C185" s="43"/>
      <c r="D185" s="259" t="s">
        <v>728</v>
      </c>
      <c r="E185" s="43"/>
      <c r="F185" s="316" t="s">
        <v>972</v>
      </c>
      <c r="G185" s="43"/>
      <c r="H185" s="43"/>
      <c r="I185" s="215"/>
      <c r="J185" s="43"/>
      <c r="K185" s="43"/>
      <c r="L185" s="44"/>
      <c r="M185" s="317"/>
      <c r="N185" s="318"/>
      <c r="O185" s="94"/>
      <c r="P185" s="94"/>
      <c r="Q185" s="94"/>
      <c r="R185" s="94"/>
      <c r="S185" s="94"/>
      <c r="T185" s="95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18" t="s">
        <v>728</v>
      </c>
      <c r="AU185" s="18" t="s">
        <v>85</v>
      </c>
    </row>
    <row r="186" spans="1:65" s="2" customFormat="1" ht="24.15" customHeight="1">
      <c r="A186" s="41"/>
      <c r="B186" s="42"/>
      <c r="C186" s="245" t="s">
        <v>327</v>
      </c>
      <c r="D186" s="245" t="s">
        <v>172</v>
      </c>
      <c r="E186" s="246" t="s">
        <v>983</v>
      </c>
      <c r="F186" s="247" t="s">
        <v>984</v>
      </c>
      <c r="G186" s="248" t="s">
        <v>398</v>
      </c>
      <c r="H186" s="249">
        <v>8</v>
      </c>
      <c r="I186" s="250"/>
      <c r="J186" s="251">
        <f>ROUND(I186*H186,2)</f>
        <v>0</v>
      </c>
      <c r="K186" s="247" t="s">
        <v>1</v>
      </c>
      <c r="L186" s="44"/>
      <c r="M186" s="252" t="s">
        <v>1</v>
      </c>
      <c r="N186" s="253" t="s">
        <v>42</v>
      </c>
      <c r="O186" s="94"/>
      <c r="P186" s="254">
        <f>O186*H186</f>
        <v>0</v>
      </c>
      <c r="Q186" s="254">
        <v>0</v>
      </c>
      <c r="R186" s="254">
        <f>Q186*H186</f>
        <v>0</v>
      </c>
      <c r="S186" s="254">
        <v>0</v>
      </c>
      <c r="T186" s="255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56" t="s">
        <v>177</v>
      </c>
      <c r="AT186" s="256" t="s">
        <v>172</v>
      </c>
      <c r="AU186" s="256" t="s">
        <v>85</v>
      </c>
      <c r="AY186" s="18" t="s">
        <v>169</v>
      </c>
      <c r="BE186" s="146">
        <f>IF(N186="základní",J186,0)</f>
        <v>0</v>
      </c>
      <c r="BF186" s="146">
        <f>IF(N186="snížená",J186,0)</f>
        <v>0</v>
      </c>
      <c r="BG186" s="146">
        <f>IF(N186="zákl. přenesená",J186,0)</f>
        <v>0</v>
      </c>
      <c r="BH186" s="146">
        <f>IF(N186="sníž. přenesená",J186,0)</f>
        <v>0</v>
      </c>
      <c r="BI186" s="146">
        <f>IF(N186="nulová",J186,0)</f>
        <v>0</v>
      </c>
      <c r="BJ186" s="18" t="s">
        <v>85</v>
      </c>
      <c r="BK186" s="146">
        <f>ROUND(I186*H186,2)</f>
        <v>0</v>
      </c>
      <c r="BL186" s="18" t="s">
        <v>177</v>
      </c>
      <c r="BM186" s="256" t="s">
        <v>347</v>
      </c>
    </row>
    <row r="187" spans="1:65" s="2" customFormat="1" ht="24.15" customHeight="1">
      <c r="A187" s="41"/>
      <c r="B187" s="42"/>
      <c r="C187" s="245" t="s">
        <v>268</v>
      </c>
      <c r="D187" s="245" t="s">
        <v>172</v>
      </c>
      <c r="E187" s="246" t="s">
        <v>985</v>
      </c>
      <c r="F187" s="247" t="s">
        <v>986</v>
      </c>
      <c r="G187" s="248" t="s">
        <v>413</v>
      </c>
      <c r="H187" s="249">
        <v>1</v>
      </c>
      <c r="I187" s="250"/>
      <c r="J187" s="251">
        <f>ROUND(I187*H187,2)</f>
        <v>0</v>
      </c>
      <c r="K187" s="247" t="s">
        <v>1</v>
      </c>
      <c r="L187" s="44"/>
      <c r="M187" s="252" t="s">
        <v>1</v>
      </c>
      <c r="N187" s="253" t="s">
        <v>42</v>
      </c>
      <c r="O187" s="94"/>
      <c r="P187" s="254">
        <f>O187*H187</f>
        <v>0</v>
      </c>
      <c r="Q187" s="254">
        <v>0</v>
      </c>
      <c r="R187" s="254">
        <f>Q187*H187</f>
        <v>0</v>
      </c>
      <c r="S187" s="254">
        <v>0</v>
      </c>
      <c r="T187" s="255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56" t="s">
        <v>177</v>
      </c>
      <c r="AT187" s="256" t="s">
        <v>172</v>
      </c>
      <c r="AU187" s="256" t="s">
        <v>85</v>
      </c>
      <c r="AY187" s="18" t="s">
        <v>169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8" t="s">
        <v>85</v>
      </c>
      <c r="BK187" s="146">
        <f>ROUND(I187*H187,2)</f>
        <v>0</v>
      </c>
      <c r="BL187" s="18" t="s">
        <v>177</v>
      </c>
      <c r="BM187" s="256" t="s">
        <v>353</v>
      </c>
    </row>
    <row r="188" spans="1:63" s="12" customFormat="1" ht="25.9" customHeight="1">
      <c r="A188" s="12"/>
      <c r="B188" s="229"/>
      <c r="C188" s="230"/>
      <c r="D188" s="231" t="s">
        <v>76</v>
      </c>
      <c r="E188" s="232" t="s">
        <v>987</v>
      </c>
      <c r="F188" s="232" t="s">
        <v>988</v>
      </c>
      <c r="G188" s="230"/>
      <c r="H188" s="230"/>
      <c r="I188" s="233"/>
      <c r="J188" s="234">
        <f>BK188</f>
        <v>0</v>
      </c>
      <c r="K188" s="230"/>
      <c r="L188" s="235"/>
      <c r="M188" s="236"/>
      <c r="N188" s="237"/>
      <c r="O188" s="237"/>
      <c r="P188" s="238">
        <f>SUM(P189:P190)</f>
        <v>0</v>
      </c>
      <c r="Q188" s="237"/>
      <c r="R188" s="238">
        <f>SUM(R189:R190)</f>
        <v>0</v>
      </c>
      <c r="S188" s="237"/>
      <c r="T188" s="239">
        <f>SUM(T189:T190)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40" t="s">
        <v>85</v>
      </c>
      <c r="AT188" s="241" t="s">
        <v>76</v>
      </c>
      <c r="AU188" s="241" t="s">
        <v>77</v>
      </c>
      <c r="AY188" s="240" t="s">
        <v>169</v>
      </c>
      <c r="BK188" s="242">
        <f>SUM(BK189:BK190)</f>
        <v>0</v>
      </c>
    </row>
    <row r="189" spans="1:65" s="2" customFormat="1" ht="44.25" customHeight="1">
      <c r="A189" s="41"/>
      <c r="B189" s="42"/>
      <c r="C189" s="245" t="s">
        <v>331</v>
      </c>
      <c r="D189" s="245" t="s">
        <v>172</v>
      </c>
      <c r="E189" s="246" t="s">
        <v>989</v>
      </c>
      <c r="F189" s="247" t="s">
        <v>990</v>
      </c>
      <c r="G189" s="248" t="s">
        <v>413</v>
      </c>
      <c r="H189" s="249">
        <v>24</v>
      </c>
      <c r="I189" s="250"/>
      <c r="J189" s="251">
        <f>ROUND(I189*H189,2)</f>
        <v>0</v>
      </c>
      <c r="K189" s="247" t="s">
        <v>1</v>
      </c>
      <c r="L189" s="44"/>
      <c r="M189" s="252" t="s">
        <v>1</v>
      </c>
      <c r="N189" s="253" t="s">
        <v>42</v>
      </c>
      <c r="O189" s="94"/>
      <c r="P189" s="254">
        <f>O189*H189</f>
        <v>0</v>
      </c>
      <c r="Q189" s="254">
        <v>0</v>
      </c>
      <c r="R189" s="254">
        <f>Q189*H189</f>
        <v>0</v>
      </c>
      <c r="S189" s="254">
        <v>0</v>
      </c>
      <c r="T189" s="255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56" t="s">
        <v>177</v>
      </c>
      <c r="AT189" s="256" t="s">
        <v>172</v>
      </c>
      <c r="AU189" s="256" t="s">
        <v>85</v>
      </c>
      <c r="AY189" s="18" t="s">
        <v>169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8" t="s">
        <v>85</v>
      </c>
      <c r="BK189" s="146">
        <f>ROUND(I189*H189,2)</f>
        <v>0</v>
      </c>
      <c r="BL189" s="18" t="s">
        <v>177</v>
      </c>
      <c r="BM189" s="256" t="s">
        <v>357</v>
      </c>
    </row>
    <row r="190" spans="1:65" s="2" customFormat="1" ht="16.5" customHeight="1">
      <c r="A190" s="41"/>
      <c r="B190" s="42"/>
      <c r="C190" s="245" t="s">
        <v>272</v>
      </c>
      <c r="D190" s="245" t="s">
        <v>172</v>
      </c>
      <c r="E190" s="246" t="s">
        <v>991</v>
      </c>
      <c r="F190" s="247" t="s">
        <v>753</v>
      </c>
      <c r="G190" s="248" t="s">
        <v>413</v>
      </c>
      <c r="H190" s="249">
        <v>1</v>
      </c>
      <c r="I190" s="250"/>
      <c r="J190" s="251">
        <f>ROUND(I190*H190,2)</f>
        <v>0</v>
      </c>
      <c r="K190" s="247" t="s">
        <v>1</v>
      </c>
      <c r="L190" s="44"/>
      <c r="M190" s="252" t="s">
        <v>1</v>
      </c>
      <c r="N190" s="253" t="s">
        <v>42</v>
      </c>
      <c r="O190" s="94"/>
      <c r="P190" s="254">
        <f>O190*H190</f>
        <v>0</v>
      </c>
      <c r="Q190" s="254">
        <v>0</v>
      </c>
      <c r="R190" s="254">
        <f>Q190*H190</f>
        <v>0</v>
      </c>
      <c r="S190" s="254">
        <v>0</v>
      </c>
      <c r="T190" s="255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56" t="s">
        <v>177</v>
      </c>
      <c r="AT190" s="256" t="s">
        <v>172</v>
      </c>
      <c r="AU190" s="256" t="s">
        <v>85</v>
      </c>
      <c r="AY190" s="18" t="s">
        <v>169</v>
      </c>
      <c r="BE190" s="146">
        <f>IF(N190="základní",J190,0)</f>
        <v>0</v>
      </c>
      <c r="BF190" s="146">
        <f>IF(N190="snížená",J190,0)</f>
        <v>0</v>
      </c>
      <c r="BG190" s="146">
        <f>IF(N190="zákl. přenesená",J190,0)</f>
        <v>0</v>
      </c>
      <c r="BH190" s="146">
        <f>IF(N190="sníž. přenesená",J190,0)</f>
        <v>0</v>
      </c>
      <c r="BI190" s="146">
        <f>IF(N190="nulová",J190,0)</f>
        <v>0</v>
      </c>
      <c r="BJ190" s="18" t="s">
        <v>85</v>
      </c>
      <c r="BK190" s="146">
        <f>ROUND(I190*H190,2)</f>
        <v>0</v>
      </c>
      <c r="BL190" s="18" t="s">
        <v>177</v>
      </c>
      <c r="BM190" s="256" t="s">
        <v>361</v>
      </c>
    </row>
    <row r="191" spans="1:63" s="12" customFormat="1" ht="25.9" customHeight="1">
      <c r="A191" s="12"/>
      <c r="B191" s="229"/>
      <c r="C191" s="230"/>
      <c r="D191" s="231" t="s">
        <v>76</v>
      </c>
      <c r="E191" s="232" t="s">
        <v>992</v>
      </c>
      <c r="F191" s="232" t="s">
        <v>993</v>
      </c>
      <c r="G191" s="230"/>
      <c r="H191" s="230"/>
      <c r="I191" s="233"/>
      <c r="J191" s="234">
        <f>BK191</f>
        <v>0</v>
      </c>
      <c r="K191" s="230"/>
      <c r="L191" s="235"/>
      <c r="M191" s="236"/>
      <c r="N191" s="237"/>
      <c r="O191" s="237"/>
      <c r="P191" s="238">
        <f>SUM(P192:P202)</f>
        <v>0</v>
      </c>
      <c r="Q191" s="237"/>
      <c r="R191" s="238">
        <f>SUM(R192:R202)</f>
        <v>0</v>
      </c>
      <c r="S191" s="237"/>
      <c r="T191" s="239">
        <f>SUM(T192:T202)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40" t="s">
        <v>85</v>
      </c>
      <c r="AT191" s="241" t="s">
        <v>76</v>
      </c>
      <c r="AU191" s="241" t="s">
        <v>77</v>
      </c>
      <c r="AY191" s="240" t="s">
        <v>169</v>
      </c>
      <c r="BK191" s="242">
        <f>SUM(BK192:BK202)</f>
        <v>0</v>
      </c>
    </row>
    <row r="192" spans="1:65" s="2" customFormat="1" ht="16.5" customHeight="1">
      <c r="A192" s="41"/>
      <c r="B192" s="42"/>
      <c r="C192" s="245" t="s">
        <v>339</v>
      </c>
      <c r="D192" s="245" t="s">
        <v>172</v>
      </c>
      <c r="E192" s="246" t="s">
        <v>994</v>
      </c>
      <c r="F192" s="247" t="s">
        <v>995</v>
      </c>
      <c r="G192" s="248" t="s">
        <v>413</v>
      </c>
      <c r="H192" s="249">
        <v>1</v>
      </c>
      <c r="I192" s="250"/>
      <c r="J192" s="251">
        <f>ROUND(I192*H192,2)</f>
        <v>0</v>
      </c>
      <c r="K192" s="247" t="s">
        <v>1</v>
      </c>
      <c r="L192" s="44"/>
      <c r="M192" s="252" t="s">
        <v>1</v>
      </c>
      <c r="N192" s="253" t="s">
        <v>42</v>
      </c>
      <c r="O192" s="94"/>
      <c r="P192" s="254">
        <f>O192*H192</f>
        <v>0</v>
      </c>
      <c r="Q192" s="254">
        <v>0</v>
      </c>
      <c r="R192" s="254">
        <f>Q192*H192</f>
        <v>0</v>
      </c>
      <c r="S192" s="254">
        <v>0</v>
      </c>
      <c r="T192" s="255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56" t="s">
        <v>177</v>
      </c>
      <c r="AT192" s="256" t="s">
        <v>172</v>
      </c>
      <c r="AU192" s="256" t="s">
        <v>85</v>
      </c>
      <c r="AY192" s="18" t="s">
        <v>169</v>
      </c>
      <c r="BE192" s="146">
        <f>IF(N192="základní",J192,0)</f>
        <v>0</v>
      </c>
      <c r="BF192" s="146">
        <f>IF(N192="snížená",J192,0)</f>
        <v>0</v>
      </c>
      <c r="BG192" s="146">
        <f>IF(N192="zákl. přenesená",J192,0)</f>
        <v>0</v>
      </c>
      <c r="BH192" s="146">
        <f>IF(N192="sníž. přenesená",J192,0)</f>
        <v>0</v>
      </c>
      <c r="BI192" s="146">
        <f>IF(N192="nulová",J192,0)</f>
        <v>0</v>
      </c>
      <c r="BJ192" s="18" t="s">
        <v>85</v>
      </c>
      <c r="BK192" s="146">
        <f>ROUND(I192*H192,2)</f>
        <v>0</v>
      </c>
      <c r="BL192" s="18" t="s">
        <v>177</v>
      </c>
      <c r="BM192" s="256" t="s">
        <v>369</v>
      </c>
    </row>
    <row r="193" spans="1:65" s="2" customFormat="1" ht="16.5" customHeight="1">
      <c r="A193" s="41"/>
      <c r="B193" s="42"/>
      <c r="C193" s="245" t="s">
        <v>279</v>
      </c>
      <c r="D193" s="245" t="s">
        <v>172</v>
      </c>
      <c r="E193" s="246" t="s">
        <v>996</v>
      </c>
      <c r="F193" s="247" t="s">
        <v>997</v>
      </c>
      <c r="G193" s="248" t="s">
        <v>413</v>
      </c>
      <c r="H193" s="249">
        <v>1</v>
      </c>
      <c r="I193" s="250"/>
      <c r="J193" s="251">
        <f>ROUND(I193*H193,2)</f>
        <v>0</v>
      </c>
      <c r="K193" s="247" t="s">
        <v>1</v>
      </c>
      <c r="L193" s="44"/>
      <c r="M193" s="252" t="s">
        <v>1</v>
      </c>
      <c r="N193" s="253" t="s">
        <v>42</v>
      </c>
      <c r="O193" s="94"/>
      <c r="P193" s="254">
        <f>O193*H193</f>
        <v>0</v>
      </c>
      <c r="Q193" s="254">
        <v>0</v>
      </c>
      <c r="R193" s="254">
        <f>Q193*H193</f>
        <v>0</v>
      </c>
      <c r="S193" s="254">
        <v>0</v>
      </c>
      <c r="T193" s="255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56" t="s">
        <v>177</v>
      </c>
      <c r="AT193" s="256" t="s">
        <v>172</v>
      </c>
      <c r="AU193" s="256" t="s">
        <v>85</v>
      </c>
      <c r="AY193" s="18" t="s">
        <v>169</v>
      </c>
      <c r="BE193" s="146">
        <f>IF(N193="základní",J193,0)</f>
        <v>0</v>
      </c>
      <c r="BF193" s="146">
        <f>IF(N193="snížená",J193,0)</f>
        <v>0</v>
      </c>
      <c r="BG193" s="146">
        <f>IF(N193="zákl. přenesená",J193,0)</f>
        <v>0</v>
      </c>
      <c r="BH193" s="146">
        <f>IF(N193="sníž. přenesená",J193,0)</f>
        <v>0</v>
      </c>
      <c r="BI193" s="146">
        <f>IF(N193="nulová",J193,0)</f>
        <v>0</v>
      </c>
      <c r="BJ193" s="18" t="s">
        <v>85</v>
      </c>
      <c r="BK193" s="146">
        <f>ROUND(I193*H193,2)</f>
        <v>0</v>
      </c>
      <c r="BL193" s="18" t="s">
        <v>177</v>
      </c>
      <c r="BM193" s="256" t="s">
        <v>373</v>
      </c>
    </row>
    <row r="194" spans="1:65" s="2" customFormat="1" ht="16.5" customHeight="1">
      <c r="A194" s="41"/>
      <c r="B194" s="42"/>
      <c r="C194" s="245" t="s">
        <v>350</v>
      </c>
      <c r="D194" s="245" t="s">
        <v>172</v>
      </c>
      <c r="E194" s="246" t="s">
        <v>998</v>
      </c>
      <c r="F194" s="247" t="s">
        <v>999</v>
      </c>
      <c r="G194" s="248" t="s">
        <v>413</v>
      </c>
      <c r="H194" s="249">
        <v>1</v>
      </c>
      <c r="I194" s="250"/>
      <c r="J194" s="251">
        <f>ROUND(I194*H194,2)</f>
        <v>0</v>
      </c>
      <c r="K194" s="247" t="s">
        <v>1</v>
      </c>
      <c r="L194" s="44"/>
      <c r="M194" s="252" t="s">
        <v>1</v>
      </c>
      <c r="N194" s="253" t="s">
        <v>42</v>
      </c>
      <c r="O194" s="94"/>
      <c r="P194" s="254">
        <f>O194*H194</f>
        <v>0</v>
      </c>
      <c r="Q194" s="254">
        <v>0</v>
      </c>
      <c r="R194" s="254">
        <f>Q194*H194</f>
        <v>0</v>
      </c>
      <c r="S194" s="254">
        <v>0</v>
      </c>
      <c r="T194" s="255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56" t="s">
        <v>177</v>
      </c>
      <c r="AT194" s="256" t="s">
        <v>172</v>
      </c>
      <c r="AU194" s="256" t="s">
        <v>85</v>
      </c>
      <c r="AY194" s="18" t="s">
        <v>169</v>
      </c>
      <c r="BE194" s="146">
        <f>IF(N194="základní",J194,0)</f>
        <v>0</v>
      </c>
      <c r="BF194" s="146">
        <f>IF(N194="snížená",J194,0)</f>
        <v>0</v>
      </c>
      <c r="BG194" s="146">
        <f>IF(N194="zákl. přenesená",J194,0)</f>
        <v>0</v>
      </c>
      <c r="BH194" s="146">
        <f>IF(N194="sníž. přenesená",J194,0)</f>
        <v>0</v>
      </c>
      <c r="BI194" s="146">
        <f>IF(N194="nulová",J194,0)</f>
        <v>0</v>
      </c>
      <c r="BJ194" s="18" t="s">
        <v>85</v>
      </c>
      <c r="BK194" s="146">
        <f>ROUND(I194*H194,2)</f>
        <v>0</v>
      </c>
      <c r="BL194" s="18" t="s">
        <v>177</v>
      </c>
      <c r="BM194" s="256" t="s">
        <v>378</v>
      </c>
    </row>
    <row r="195" spans="1:65" s="2" customFormat="1" ht="16.5" customHeight="1">
      <c r="A195" s="41"/>
      <c r="B195" s="42"/>
      <c r="C195" s="245" t="s">
        <v>282</v>
      </c>
      <c r="D195" s="245" t="s">
        <v>172</v>
      </c>
      <c r="E195" s="246" t="s">
        <v>1000</v>
      </c>
      <c r="F195" s="247" t="s">
        <v>834</v>
      </c>
      <c r="G195" s="248" t="s">
        <v>413</v>
      </c>
      <c r="H195" s="249">
        <v>6</v>
      </c>
      <c r="I195" s="250"/>
      <c r="J195" s="251">
        <f>ROUND(I195*H195,2)</f>
        <v>0</v>
      </c>
      <c r="K195" s="247" t="s">
        <v>1</v>
      </c>
      <c r="L195" s="44"/>
      <c r="M195" s="252" t="s">
        <v>1</v>
      </c>
      <c r="N195" s="253" t="s">
        <v>42</v>
      </c>
      <c r="O195" s="94"/>
      <c r="P195" s="254">
        <f>O195*H195</f>
        <v>0</v>
      </c>
      <c r="Q195" s="254">
        <v>0</v>
      </c>
      <c r="R195" s="254">
        <f>Q195*H195</f>
        <v>0</v>
      </c>
      <c r="S195" s="254">
        <v>0</v>
      </c>
      <c r="T195" s="255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56" t="s">
        <v>177</v>
      </c>
      <c r="AT195" s="256" t="s">
        <v>172</v>
      </c>
      <c r="AU195" s="256" t="s">
        <v>85</v>
      </c>
      <c r="AY195" s="18" t="s">
        <v>169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8" t="s">
        <v>85</v>
      </c>
      <c r="BK195" s="146">
        <f>ROUND(I195*H195,2)</f>
        <v>0</v>
      </c>
      <c r="BL195" s="18" t="s">
        <v>177</v>
      </c>
      <c r="BM195" s="256" t="s">
        <v>383</v>
      </c>
    </row>
    <row r="196" spans="1:65" s="2" customFormat="1" ht="16.5" customHeight="1">
      <c r="A196" s="41"/>
      <c r="B196" s="42"/>
      <c r="C196" s="245" t="s">
        <v>708</v>
      </c>
      <c r="D196" s="245" t="s">
        <v>172</v>
      </c>
      <c r="E196" s="246" t="s">
        <v>1001</v>
      </c>
      <c r="F196" s="247" t="s">
        <v>1002</v>
      </c>
      <c r="G196" s="248" t="s">
        <v>413</v>
      </c>
      <c r="H196" s="249">
        <v>1</v>
      </c>
      <c r="I196" s="250"/>
      <c r="J196" s="251">
        <f>ROUND(I196*H196,2)</f>
        <v>0</v>
      </c>
      <c r="K196" s="247" t="s">
        <v>1</v>
      </c>
      <c r="L196" s="44"/>
      <c r="M196" s="252" t="s">
        <v>1</v>
      </c>
      <c r="N196" s="253" t="s">
        <v>42</v>
      </c>
      <c r="O196" s="94"/>
      <c r="P196" s="254">
        <f>O196*H196</f>
        <v>0</v>
      </c>
      <c r="Q196" s="254">
        <v>0</v>
      </c>
      <c r="R196" s="254">
        <f>Q196*H196</f>
        <v>0</v>
      </c>
      <c r="S196" s="254">
        <v>0</v>
      </c>
      <c r="T196" s="255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56" t="s">
        <v>177</v>
      </c>
      <c r="AT196" s="256" t="s">
        <v>172</v>
      </c>
      <c r="AU196" s="256" t="s">
        <v>85</v>
      </c>
      <c r="AY196" s="18" t="s">
        <v>169</v>
      </c>
      <c r="BE196" s="146">
        <f>IF(N196="základní",J196,0)</f>
        <v>0</v>
      </c>
      <c r="BF196" s="146">
        <f>IF(N196="snížená",J196,0)</f>
        <v>0</v>
      </c>
      <c r="BG196" s="146">
        <f>IF(N196="zákl. přenesená",J196,0)</f>
        <v>0</v>
      </c>
      <c r="BH196" s="146">
        <f>IF(N196="sníž. přenesená",J196,0)</f>
        <v>0</v>
      </c>
      <c r="BI196" s="146">
        <f>IF(N196="nulová",J196,0)</f>
        <v>0</v>
      </c>
      <c r="BJ196" s="18" t="s">
        <v>85</v>
      </c>
      <c r="BK196" s="146">
        <f>ROUND(I196*H196,2)</f>
        <v>0</v>
      </c>
      <c r="BL196" s="18" t="s">
        <v>177</v>
      </c>
      <c r="BM196" s="256" t="s">
        <v>386</v>
      </c>
    </row>
    <row r="197" spans="1:65" s="2" customFormat="1" ht="24.15" customHeight="1">
      <c r="A197" s="41"/>
      <c r="B197" s="42"/>
      <c r="C197" s="245" t="s">
        <v>287</v>
      </c>
      <c r="D197" s="245" t="s">
        <v>172</v>
      </c>
      <c r="E197" s="246" t="s">
        <v>1003</v>
      </c>
      <c r="F197" s="247" t="s">
        <v>1004</v>
      </c>
      <c r="G197" s="248" t="s">
        <v>413</v>
      </c>
      <c r="H197" s="249">
        <v>1</v>
      </c>
      <c r="I197" s="250"/>
      <c r="J197" s="251">
        <f>ROUND(I197*H197,2)</f>
        <v>0</v>
      </c>
      <c r="K197" s="247" t="s">
        <v>1</v>
      </c>
      <c r="L197" s="44"/>
      <c r="M197" s="252" t="s">
        <v>1</v>
      </c>
      <c r="N197" s="253" t="s">
        <v>42</v>
      </c>
      <c r="O197" s="94"/>
      <c r="P197" s="254">
        <f>O197*H197</f>
        <v>0</v>
      </c>
      <c r="Q197" s="254">
        <v>0</v>
      </c>
      <c r="R197" s="254">
        <f>Q197*H197</f>
        <v>0</v>
      </c>
      <c r="S197" s="254">
        <v>0</v>
      </c>
      <c r="T197" s="255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56" t="s">
        <v>177</v>
      </c>
      <c r="AT197" s="256" t="s">
        <v>172</v>
      </c>
      <c r="AU197" s="256" t="s">
        <v>85</v>
      </c>
      <c r="AY197" s="18" t="s">
        <v>169</v>
      </c>
      <c r="BE197" s="146">
        <f>IF(N197="základní",J197,0)</f>
        <v>0</v>
      </c>
      <c r="BF197" s="146">
        <f>IF(N197="snížená",J197,0)</f>
        <v>0</v>
      </c>
      <c r="BG197" s="146">
        <f>IF(N197="zákl. přenesená",J197,0)</f>
        <v>0</v>
      </c>
      <c r="BH197" s="146">
        <f>IF(N197="sníž. přenesená",J197,0)</f>
        <v>0</v>
      </c>
      <c r="BI197" s="146">
        <f>IF(N197="nulová",J197,0)</f>
        <v>0</v>
      </c>
      <c r="BJ197" s="18" t="s">
        <v>85</v>
      </c>
      <c r="BK197" s="146">
        <f>ROUND(I197*H197,2)</f>
        <v>0</v>
      </c>
      <c r="BL197" s="18" t="s">
        <v>177</v>
      </c>
      <c r="BM197" s="256" t="s">
        <v>390</v>
      </c>
    </row>
    <row r="198" spans="1:65" s="2" customFormat="1" ht="16.5" customHeight="1">
      <c r="A198" s="41"/>
      <c r="B198" s="42"/>
      <c r="C198" s="245" t="s">
        <v>358</v>
      </c>
      <c r="D198" s="245" t="s">
        <v>172</v>
      </c>
      <c r="E198" s="246" t="s">
        <v>1005</v>
      </c>
      <c r="F198" s="247" t="s">
        <v>1006</v>
      </c>
      <c r="G198" s="248" t="s">
        <v>413</v>
      </c>
      <c r="H198" s="249">
        <v>1</v>
      </c>
      <c r="I198" s="250"/>
      <c r="J198" s="251">
        <f>ROUND(I198*H198,2)</f>
        <v>0</v>
      </c>
      <c r="K198" s="247" t="s">
        <v>1</v>
      </c>
      <c r="L198" s="44"/>
      <c r="M198" s="252" t="s">
        <v>1</v>
      </c>
      <c r="N198" s="253" t="s">
        <v>42</v>
      </c>
      <c r="O198" s="94"/>
      <c r="P198" s="254">
        <f>O198*H198</f>
        <v>0</v>
      </c>
      <c r="Q198" s="254">
        <v>0</v>
      </c>
      <c r="R198" s="254">
        <f>Q198*H198</f>
        <v>0</v>
      </c>
      <c r="S198" s="254">
        <v>0</v>
      </c>
      <c r="T198" s="255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56" t="s">
        <v>177</v>
      </c>
      <c r="AT198" s="256" t="s">
        <v>172</v>
      </c>
      <c r="AU198" s="256" t="s">
        <v>85</v>
      </c>
      <c r="AY198" s="18" t="s">
        <v>169</v>
      </c>
      <c r="BE198" s="146">
        <f>IF(N198="základní",J198,0)</f>
        <v>0</v>
      </c>
      <c r="BF198" s="146">
        <f>IF(N198="snížená",J198,0)</f>
        <v>0</v>
      </c>
      <c r="BG198" s="146">
        <f>IF(N198="zákl. přenesená",J198,0)</f>
        <v>0</v>
      </c>
      <c r="BH198" s="146">
        <f>IF(N198="sníž. přenesená",J198,0)</f>
        <v>0</v>
      </c>
      <c r="BI198" s="146">
        <f>IF(N198="nulová",J198,0)</f>
        <v>0</v>
      </c>
      <c r="BJ198" s="18" t="s">
        <v>85</v>
      </c>
      <c r="BK198" s="146">
        <f>ROUND(I198*H198,2)</f>
        <v>0</v>
      </c>
      <c r="BL198" s="18" t="s">
        <v>177</v>
      </c>
      <c r="BM198" s="256" t="s">
        <v>393</v>
      </c>
    </row>
    <row r="199" spans="1:65" s="2" customFormat="1" ht="24.15" customHeight="1">
      <c r="A199" s="41"/>
      <c r="B199" s="42"/>
      <c r="C199" s="245" t="s">
        <v>293</v>
      </c>
      <c r="D199" s="245" t="s">
        <v>172</v>
      </c>
      <c r="E199" s="246" t="s">
        <v>1007</v>
      </c>
      <c r="F199" s="247" t="s">
        <v>765</v>
      </c>
      <c r="G199" s="248" t="s">
        <v>398</v>
      </c>
      <c r="H199" s="249">
        <v>8</v>
      </c>
      <c r="I199" s="250"/>
      <c r="J199" s="251">
        <f>ROUND(I199*H199,2)</f>
        <v>0</v>
      </c>
      <c r="K199" s="247" t="s">
        <v>1</v>
      </c>
      <c r="L199" s="44"/>
      <c r="M199" s="252" t="s">
        <v>1</v>
      </c>
      <c r="N199" s="253" t="s">
        <v>42</v>
      </c>
      <c r="O199" s="94"/>
      <c r="P199" s="254">
        <f>O199*H199</f>
        <v>0</v>
      </c>
      <c r="Q199" s="254">
        <v>0</v>
      </c>
      <c r="R199" s="254">
        <f>Q199*H199</f>
        <v>0</v>
      </c>
      <c r="S199" s="254">
        <v>0</v>
      </c>
      <c r="T199" s="255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56" t="s">
        <v>177</v>
      </c>
      <c r="AT199" s="256" t="s">
        <v>172</v>
      </c>
      <c r="AU199" s="256" t="s">
        <v>85</v>
      </c>
      <c r="AY199" s="18" t="s">
        <v>169</v>
      </c>
      <c r="BE199" s="146">
        <f>IF(N199="základní",J199,0)</f>
        <v>0</v>
      </c>
      <c r="BF199" s="146">
        <f>IF(N199="snížená",J199,0)</f>
        <v>0</v>
      </c>
      <c r="BG199" s="146">
        <f>IF(N199="zákl. přenesená",J199,0)</f>
        <v>0</v>
      </c>
      <c r="BH199" s="146">
        <f>IF(N199="sníž. přenesená",J199,0)</f>
        <v>0</v>
      </c>
      <c r="BI199" s="146">
        <f>IF(N199="nulová",J199,0)</f>
        <v>0</v>
      </c>
      <c r="BJ199" s="18" t="s">
        <v>85</v>
      </c>
      <c r="BK199" s="146">
        <f>ROUND(I199*H199,2)</f>
        <v>0</v>
      </c>
      <c r="BL199" s="18" t="s">
        <v>177</v>
      </c>
      <c r="BM199" s="256" t="s">
        <v>399</v>
      </c>
    </row>
    <row r="200" spans="1:65" s="2" customFormat="1" ht="16.5" customHeight="1">
      <c r="A200" s="41"/>
      <c r="B200" s="42"/>
      <c r="C200" s="245" t="s">
        <v>370</v>
      </c>
      <c r="D200" s="245" t="s">
        <v>172</v>
      </c>
      <c r="E200" s="246" t="s">
        <v>1008</v>
      </c>
      <c r="F200" s="247" t="s">
        <v>435</v>
      </c>
      <c r="G200" s="248" t="s">
        <v>413</v>
      </c>
      <c r="H200" s="249">
        <v>1</v>
      </c>
      <c r="I200" s="250"/>
      <c r="J200" s="251">
        <f>ROUND(I200*H200,2)</f>
        <v>0</v>
      </c>
      <c r="K200" s="247" t="s">
        <v>1</v>
      </c>
      <c r="L200" s="44"/>
      <c r="M200" s="252" t="s">
        <v>1</v>
      </c>
      <c r="N200" s="253" t="s">
        <v>42</v>
      </c>
      <c r="O200" s="94"/>
      <c r="P200" s="254">
        <f>O200*H200</f>
        <v>0</v>
      </c>
      <c r="Q200" s="254">
        <v>0</v>
      </c>
      <c r="R200" s="254">
        <f>Q200*H200</f>
        <v>0</v>
      </c>
      <c r="S200" s="254">
        <v>0</v>
      </c>
      <c r="T200" s="255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56" t="s">
        <v>177</v>
      </c>
      <c r="AT200" s="256" t="s">
        <v>172</v>
      </c>
      <c r="AU200" s="256" t="s">
        <v>85</v>
      </c>
      <c r="AY200" s="18" t="s">
        <v>169</v>
      </c>
      <c r="BE200" s="146">
        <f>IF(N200="základní",J200,0)</f>
        <v>0</v>
      </c>
      <c r="BF200" s="146">
        <f>IF(N200="snížená",J200,0)</f>
        <v>0</v>
      </c>
      <c r="BG200" s="146">
        <f>IF(N200="zákl. přenesená",J200,0)</f>
        <v>0</v>
      </c>
      <c r="BH200" s="146">
        <f>IF(N200="sníž. přenesená",J200,0)</f>
        <v>0</v>
      </c>
      <c r="BI200" s="146">
        <f>IF(N200="nulová",J200,0)</f>
        <v>0</v>
      </c>
      <c r="BJ200" s="18" t="s">
        <v>85</v>
      </c>
      <c r="BK200" s="146">
        <f>ROUND(I200*H200,2)</f>
        <v>0</v>
      </c>
      <c r="BL200" s="18" t="s">
        <v>177</v>
      </c>
      <c r="BM200" s="256" t="s">
        <v>402</v>
      </c>
    </row>
    <row r="201" spans="1:65" s="2" customFormat="1" ht="24.15" customHeight="1">
      <c r="A201" s="41"/>
      <c r="B201" s="42"/>
      <c r="C201" s="245" t="s">
        <v>299</v>
      </c>
      <c r="D201" s="245" t="s">
        <v>172</v>
      </c>
      <c r="E201" s="246" t="s">
        <v>1009</v>
      </c>
      <c r="F201" s="247" t="s">
        <v>768</v>
      </c>
      <c r="G201" s="248" t="s">
        <v>413</v>
      </c>
      <c r="H201" s="249">
        <v>1</v>
      </c>
      <c r="I201" s="250"/>
      <c r="J201" s="251">
        <f>ROUND(I201*H201,2)</f>
        <v>0</v>
      </c>
      <c r="K201" s="247" t="s">
        <v>1</v>
      </c>
      <c r="L201" s="44"/>
      <c r="M201" s="252" t="s">
        <v>1</v>
      </c>
      <c r="N201" s="253" t="s">
        <v>42</v>
      </c>
      <c r="O201" s="94"/>
      <c r="P201" s="254">
        <f>O201*H201</f>
        <v>0</v>
      </c>
      <c r="Q201" s="254">
        <v>0</v>
      </c>
      <c r="R201" s="254">
        <f>Q201*H201</f>
        <v>0</v>
      </c>
      <c r="S201" s="254">
        <v>0</v>
      </c>
      <c r="T201" s="255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56" t="s">
        <v>177</v>
      </c>
      <c r="AT201" s="256" t="s">
        <v>172</v>
      </c>
      <c r="AU201" s="256" t="s">
        <v>85</v>
      </c>
      <c r="AY201" s="18" t="s">
        <v>169</v>
      </c>
      <c r="BE201" s="146">
        <f>IF(N201="základní",J201,0)</f>
        <v>0</v>
      </c>
      <c r="BF201" s="146">
        <f>IF(N201="snížená",J201,0)</f>
        <v>0</v>
      </c>
      <c r="BG201" s="146">
        <f>IF(N201="zákl. přenesená",J201,0)</f>
        <v>0</v>
      </c>
      <c r="BH201" s="146">
        <f>IF(N201="sníž. přenesená",J201,0)</f>
        <v>0</v>
      </c>
      <c r="BI201" s="146">
        <f>IF(N201="nulová",J201,0)</f>
        <v>0</v>
      </c>
      <c r="BJ201" s="18" t="s">
        <v>85</v>
      </c>
      <c r="BK201" s="146">
        <f>ROUND(I201*H201,2)</f>
        <v>0</v>
      </c>
      <c r="BL201" s="18" t="s">
        <v>177</v>
      </c>
      <c r="BM201" s="256" t="s">
        <v>406</v>
      </c>
    </row>
    <row r="202" spans="1:65" s="2" customFormat="1" ht="16.5" customHeight="1">
      <c r="A202" s="41"/>
      <c r="B202" s="42"/>
      <c r="C202" s="245" t="s">
        <v>380</v>
      </c>
      <c r="D202" s="245" t="s">
        <v>172</v>
      </c>
      <c r="E202" s="246" t="s">
        <v>1010</v>
      </c>
      <c r="F202" s="247" t="s">
        <v>770</v>
      </c>
      <c r="G202" s="248" t="s">
        <v>413</v>
      </c>
      <c r="H202" s="249">
        <v>1</v>
      </c>
      <c r="I202" s="250"/>
      <c r="J202" s="251">
        <f>ROUND(I202*H202,2)</f>
        <v>0</v>
      </c>
      <c r="K202" s="247" t="s">
        <v>1</v>
      </c>
      <c r="L202" s="44"/>
      <c r="M202" s="311" t="s">
        <v>1</v>
      </c>
      <c r="N202" s="312" t="s">
        <v>42</v>
      </c>
      <c r="O202" s="313"/>
      <c r="P202" s="314">
        <f>O202*H202</f>
        <v>0</v>
      </c>
      <c r="Q202" s="314">
        <v>0</v>
      </c>
      <c r="R202" s="314">
        <f>Q202*H202</f>
        <v>0</v>
      </c>
      <c r="S202" s="314">
        <v>0</v>
      </c>
      <c r="T202" s="315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56" t="s">
        <v>177</v>
      </c>
      <c r="AT202" s="256" t="s">
        <v>172</v>
      </c>
      <c r="AU202" s="256" t="s">
        <v>85</v>
      </c>
      <c r="AY202" s="18" t="s">
        <v>169</v>
      </c>
      <c r="BE202" s="146">
        <f>IF(N202="základní",J202,0)</f>
        <v>0</v>
      </c>
      <c r="BF202" s="146">
        <f>IF(N202="snížená",J202,0)</f>
        <v>0</v>
      </c>
      <c r="BG202" s="146">
        <f>IF(N202="zákl. přenesená",J202,0)</f>
        <v>0</v>
      </c>
      <c r="BH202" s="146">
        <f>IF(N202="sníž. přenesená",J202,0)</f>
        <v>0</v>
      </c>
      <c r="BI202" s="146">
        <f>IF(N202="nulová",J202,0)</f>
        <v>0</v>
      </c>
      <c r="BJ202" s="18" t="s">
        <v>85</v>
      </c>
      <c r="BK202" s="146">
        <f>ROUND(I202*H202,2)</f>
        <v>0</v>
      </c>
      <c r="BL202" s="18" t="s">
        <v>177</v>
      </c>
      <c r="BM202" s="256" t="s">
        <v>409</v>
      </c>
    </row>
    <row r="203" spans="1:31" s="2" customFormat="1" ht="6.95" customHeight="1">
      <c r="A203" s="41"/>
      <c r="B203" s="69"/>
      <c r="C203" s="70"/>
      <c r="D203" s="70"/>
      <c r="E203" s="70"/>
      <c r="F203" s="70"/>
      <c r="G203" s="70"/>
      <c r="H203" s="70"/>
      <c r="I203" s="70"/>
      <c r="J203" s="70"/>
      <c r="K203" s="70"/>
      <c r="L203" s="44"/>
      <c r="M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</row>
  </sheetData>
  <sheetProtection password="CC35" sheet="1" objects="1" scenarios="1" formatColumns="0" formatRows="0" autoFilter="0"/>
  <autoFilter ref="C134:K202"/>
  <mergeCells count="14">
    <mergeCell ref="E7:H7"/>
    <mergeCell ref="E9:H9"/>
    <mergeCell ref="E18:H18"/>
    <mergeCell ref="E27:H27"/>
    <mergeCell ref="E85:H85"/>
    <mergeCell ref="E87:H87"/>
    <mergeCell ref="D109:F109"/>
    <mergeCell ref="D110:F110"/>
    <mergeCell ref="D111:F111"/>
    <mergeCell ref="D112:F112"/>
    <mergeCell ref="D113:F11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Veselská Štěpánka</dc:creator>
  <cp:keywords/>
  <dc:description/>
  <cp:lastModifiedBy>Veselská Štěpánka</cp:lastModifiedBy>
  <dcterms:created xsi:type="dcterms:W3CDTF">2023-03-17T09:34:06Z</dcterms:created>
  <dcterms:modified xsi:type="dcterms:W3CDTF">2023-03-17T09:34:20Z</dcterms:modified>
  <cp:category/>
  <cp:version/>
  <cp:contentType/>
  <cp:contentStatus/>
</cp:coreProperties>
</file>