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Zakázky\ZAK220200 - ZŠ Lesní PD\Rozpočet\REVIZE 2\"/>
    </mc:Choice>
  </mc:AlternateContent>
  <xr:revisionPtr revIDLastSave="0" documentId="13_ncr:1_{46A7F51E-2404-491D-A4B8-02CBDAC19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VzorPolozky" sheetId="10" state="hidden" r:id="rId2"/>
    <sheet name="UT, ZTI, EL, SP" sheetId="12" r:id="rId3"/>
    <sheet name="MAR" sheetId="16" r:id="rId4"/>
    <sheet name="Pokyny pro vyplnění" sheetId="11" r:id="rId5"/>
  </sheets>
  <externalReferences>
    <externalReference r:id="rId6"/>
  </externalReferences>
  <definedNames>
    <definedName name="CelkemDPHVypocet" localSheetId="0">'Krycí list'!$H$40</definedName>
    <definedName name="CenaCelkem">'Krycí list'!$G$29</definedName>
    <definedName name="CenaCelkemBezDPH">'Krycí list'!$G$28</definedName>
    <definedName name="CenaCelkemVypocet" localSheetId="0">'Krycí list'!$I$40</definedName>
    <definedName name="cisloobjektu">'Krycí list'!$C$3</definedName>
    <definedName name="CisloRozpoctu">'[1]Krycí list'!$C$2</definedName>
    <definedName name="CisloStavby" localSheetId="0">'Krycí list'!$C$2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0">'Krycí list'!$I$12</definedName>
    <definedName name="dmisto">'Krycí list'!$D$13:$G$13</definedName>
    <definedName name="DPHSni">'Krycí list'!$G$24</definedName>
    <definedName name="DPHZakl">'Krycí list'!$G$26</definedName>
    <definedName name="dpsc" localSheetId="0">'Krycí list'!$C$13</definedName>
    <definedName name="IČO" localSheetId="0">'Krycí list'!$I$11</definedName>
    <definedName name="Mena">'Krycí list'!$J$29</definedName>
    <definedName name="MistoStavby">'Krycí list'!$D$4</definedName>
    <definedName name="nazevobjektu">'Krycí list'!$D$3</definedName>
    <definedName name="NazevRozpoctu">'[1]Krycí list'!$D$2</definedName>
    <definedName name="NazevStavby" localSheetId="0">'Krycí list'!$D$2</definedName>
    <definedName name="nazevstavby">'[1]Krycí list'!$C$7</definedName>
    <definedName name="NazevStavebnihoRozpoctu">'Krycí list'!$E$4</definedName>
    <definedName name="oadresa">'Krycí list'!$D$6</definedName>
    <definedName name="Objednatel" localSheetId="0">'Krycí list'!$D$5</definedName>
    <definedName name="Objekt" localSheetId="0">'Krycí list'!$B$38</definedName>
    <definedName name="_xlnm.Print_Area" localSheetId="0">'Krycí list'!$A$1:$J$67</definedName>
    <definedName name="_xlnm.Print_Area" localSheetId="2">'UT, ZTI, EL, SP'!$A$1:$U$231</definedName>
    <definedName name="odic" localSheetId="0">'Krycí list'!$I$6</definedName>
    <definedName name="oico" localSheetId="0">'Krycí list'!$I$5</definedName>
    <definedName name="omisto" localSheetId="0">'Krycí list'!$D$7</definedName>
    <definedName name="onazev" localSheetId="0">'Krycí list'!$D$6</definedName>
    <definedName name="opsc" localSheetId="0">'Krycí list'!$C$7</definedName>
    <definedName name="padresa">'Krycí list'!$D$9</definedName>
    <definedName name="pdic">'Krycí list'!$I$9</definedName>
    <definedName name="pico">'Krycí list'!$I$8</definedName>
    <definedName name="pmisto">'Krycí list'!$D$10</definedName>
    <definedName name="PocetMJ">#REF!</definedName>
    <definedName name="PoptavkaID">'Krycí list'!$A$1</definedName>
    <definedName name="pPSC">'Krycí list'!$C$10</definedName>
    <definedName name="Projektant">'Krycí list'!$D$8</definedName>
    <definedName name="SazbaDPH1" localSheetId="0">'Krycí list'!$E$23</definedName>
    <definedName name="SazbaDPH1">'[1]Krycí list'!$C$30</definedName>
    <definedName name="SazbaDPH2" localSheetId="0">'Krycí list'!$E$25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0" hidden="1">'Krycí list'!$A:$A</definedName>
    <definedName name="Z_B7E7C763_C459_487D_8ABA_5CFDDFBD5A84_.wvu.PrintArea" localSheetId="0" hidden="1">'Krycí list'!$B$1:$J$36</definedName>
    <definedName name="ZakladDPHSni">'Krycí list'!$G$23</definedName>
    <definedName name="ZakladDPHSniVypocet" localSheetId="0">'Krycí list'!$F$40</definedName>
    <definedName name="ZakladDPHZakl">'Krycí list'!$G$25</definedName>
    <definedName name="ZakladDPHZaklVypocet" localSheetId="0">'Krycí list'!$G$40</definedName>
    <definedName name="ZaObjednatele">'Krycí list'!$G$34</definedName>
    <definedName name="Zaokrouhleni">'Krycí list'!$G$27</definedName>
    <definedName name="ZaZhotovitele">'Krycí list'!$D$34</definedName>
    <definedName name="Zhotovitel">'Krycí list'!$D$11:$G$11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U217" i="12"/>
  <c r="Q217" i="12"/>
  <c r="O217" i="12"/>
  <c r="K217" i="12"/>
  <c r="I217" i="12"/>
  <c r="G217" i="12"/>
  <c r="M217" i="12" s="1"/>
  <c r="G76" i="16"/>
  <c r="G75" i="16"/>
  <c r="G74" i="16"/>
  <c r="G73" i="16"/>
  <c r="G72" i="16"/>
  <c r="G71" i="16"/>
  <c r="G70" i="16"/>
  <c r="G68" i="16"/>
  <c r="G67" i="16"/>
  <c r="G66" i="16"/>
  <c r="G65" i="16"/>
  <c r="G64" i="16"/>
  <c r="G63" i="16"/>
  <c r="G62" i="16"/>
  <c r="G61" i="16"/>
  <c r="G60" i="16"/>
  <c r="G59" i="16"/>
  <c r="G57" i="16"/>
  <c r="G56" i="16"/>
  <c r="G55" i="16"/>
  <c r="G54" i="16"/>
  <c r="G53" i="16"/>
  <c r="G51" i="16"/>
  <c r="G45" i="16"/>
  <c r="G44" i="16"/>
  <c r="G42" i="16"/>
  <c r="G41" i="16"/>
  <c r="G40" i="16"/>
  <c r="G38" i="16"/>
  <c r="G37" i="16"/>
  <c r="G36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4" i="16"/>
  <c r="G12" i="16"/>
  <c r="G11" i="16"/>
  <c r="G10" i="16"/>
  <c r="G9" i="16"/>
  <c r="G8" i="16"/>
  <c r="G78" i="16" l="1"/>
  <c r="I66" i="1" s="1"/>
  <c r="AC221" i="12" l="1"/>
  <c r="F39" i="1" s="1"/>
  <c r="F40" i="1" s="1"/>
  <c r="G23" i="1" s="1"/>
  <c r="G24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Q12" i="12"/>
  <c r="U12" i="12"/>
  <c r="G13" i="12"/>
  <c r="I13" i="12"/>
  <c r="I12" i="12" s="1"/>
  <c r="K13" i="12"/>
  <c r="K12" i="12" s="1"/>
  <c r="O13" i="12"/>
  <c r="O12" i="12" s="1"/>
  <c r="Q13" i="12"/>
  <c r="U13" i="12"/>
  <c r="G15" i="12"/>
  <c r="M15" i="12" s="1"/>
  <c r="I15" i="12"/>
  <c r="K15" i="12"/>
  <c r="O15" i="12"/>
  <c r="Q15" i="12"/>
  <c r="U15" i="12"/>
  <c r="U14" i="12" s="1"/>
  <c r="G16" i="12"/>
  <c r="I16" i="12"/>
  <c r="K16" i="12"/>
  <c r="K14" i="12" s="1"/>
  <c r="O16" i="12"/>
  <c r="Q16" i="12"/>
  <c r="U16" i="12"/>
  <c r="G18" i="12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7" i="12"/>
  <c r="I27" i="12"/>
  <c r="K27" i="12"/>
  <c r="O27" i="12"/>
  <c r="Q27" i="12"/>
  <c r="Q26" i="12" s="1"/>
  <c r="U27" i="12"/>
  <c r="U26" i="12" s="1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Q29" i="12" s="1"/>
  <c r="U30" i="12"/>
  <c r="G31" i="12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8" i="12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8" i="12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5" i="12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6" i="12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9" i="12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0" i="12"/>
  <c r="M150" i="12" s="1"/>
  <c r="I150" i="12"/>
  <c r="K150" i="12"/>
  <c r="O150" i="12"/>
  <c r="Q150" i="12"/>
  <c r="U15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M161" i="12" s="1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3" i="12"/>
  <c r="M183" i="12" s="1"/>
  <c r="I183" i="12"/>
  <c r="K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M185" i="12" s="1"/>
  <c r="I185" i="12"/>
  <c r="K185" i="12"/>
  <c r="O185" i="12"/>
  <c r="Q185" i="12"/>
  <c r="U185" i="12"/>
  <c r="G186" i="12"/>
  <c r="M186" i="12" s="1"/>
  <c r="I186" i="12"/>
  <c r="K186" i="12"/>
  <c r="O186" i="12"/>
  <c r="Q186" i="12"/>
  <c r="U186" i="12"/>
  <c r="G188" i="12"/>
  <c r="G187" i="12" s="1"/>
  <c r="I60" i="1" s="1"/>
  <c r="I188" i="12"/>
  <c r="I187" i="12" s="1"/>
  <c r="K188" i="12"/>
  <c r="K187" i="12" s="1"/>
  <c r="O188" i="12"/>
  <c r="O187" i="12" s="1"/>
  <c r="Q188" i="12"/>
  <c r="Q187" i="12" s="1"/>
  <c r="U188" i="12"/>
  <c r="U187" i="12" s="1"/>
  <c r="G190" i="12"/>
  <c r="I190" i="12"/>
  <c r="K190" i="12"/>
  <c r="O190" i="12"/>
  <c r="Q190" i="12"/>
  <c r="U190" i="12"/>
  <c r="G191" i="12"/>
  <c r="M191" i="12" s="1"/>
  <c r="I191" i="12"/>
  <c r="K191" i="12"/>
  <c r="O191" i="12"/>
  <c r="Q191" i="12"/>
  <c r="U191" i="12"/>
  <c r="G192" i="12"/>
  <c r="M192" i="12" s="1"/>
  <c r="I192" i="12"/>
  <c r="K192" i="12"/>
  <c r="O192" i="12"/>
  <c r="Q192" i="12"/>
  <c r="U192" i="12"/>
  <c r="G193" i="12"/>
  <c r="M193" i="12" s="1"/>
  <c r="I193" i="12"/>
  <c r="K193" i="12"/>
  <c r="O193" i="12"/>
  <c r="Q193" i="12"/>
  <c r="U193" i="12"/>
  <c r="G194" i="12"/>
  <c r="M194" i="12" s="1"/>
  <c r="I194" i="12"/>
  <c r="K194" i="12"/>
  <c r="O194" i="12"/>
  <c r="Q194" i="12"/>
  <c r="U194" i="12"/>
  <c r="G196" i="12"/>
  <c r="I196" i="12"/>
  <c r="K196" i="12"/>
  <c r="O196" i="12"/>
  <c r="Q196" i="12"/>
  <c r="U196" i="12"/>
  <c r="G197" i="12"/>
  <c r="M197" i="12" s="1"/>
  <c r="I197" i="12"/>
  <c r="K197" i="12"/>
  <c r="O197" i="12"/>
  <c r="Q197" i="12"/>
  <c r="U197" i="12"/>
  <c r="G198" i="12"/>
  <c r="M198" i="12" s="1"/>
  <c r="I198" i="12"/>
  <c r="K198" i="12"/>
  <c r="O198" i="12"/>
  <c r="Q198" i="12"/>
  <c r="U198" i="12"/>
  <c r="U195" i="12" s="1"/>
  <c r="G199" i="12"/>
  <c r="M199" i="12" s="1"/>
  <c r="I199" i="12"/>
  <c r="K199" i="12"/>
  <c r="O199" i="12"/>
  <c r="Q199" i="12"/>
  <c r="U199" i="12"/>
  <c r="G201" i="12"/>
  <c r="M201" i="12" s="1"/>
  <c r="I201" i="12"/>
  <c r="I200" i="12" s="1"/>
  <c r="K201" i="12"/>
  <c r="O201" i="12"/>
  <c r="Q201" i="12"/>
  <c r="U201" i="12"/>
  <c r="G202" i="12"/>
  <c r="I202" i="12"/>
  <c r="K202" i="12"/>
  <c r="O202" i="12"/>
  <c r="Q202" i="12"/>
  <c r="U202" i="12"/>
  <c r="G204" i="12"/>
  <c r="I204" i="12"/>
  <c r="K204" i="12"/>
  <c r="O204" i="12"/>
  <c r="Q204" i="12"/>
  <c r="U204" i="12"/>
  <c r="G205" i="12"/>
  <c r="M205" i="12" s="1"/>
  <c r="I205" i="12"/>
  <c r="K205" i="12"/>
  <c r="O205" i="12"/>
  <c r="Q205" i="12"/>
  <c r="U205" i="12"/>
  <c r="G206" i="12"/>
  <c r="M206" i="12" s="1"/>
  <c r="I206" i="12"/>
  <c r="K206" i="12"/>
  <c r="O206" i="12"/>
  <c r="Q206" i="12"/>
  <c r="U206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10" i="12"/>
  <c r="M210" i="12" s="1"/>
  <c r="I210" i="12"/>
  <c r="K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M213" i="12" s="1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5" i="12"/>
  <c r="M215" i="12" s="1"/>
  <c r="I215" i="12"/>
  <c r="K215" i="12"/>
  <c r="O215" i="12"/>
  <c r="Q215" i="12"/>
  <c r="U215" i="12"/>
  <c r="G216" i="12"/>
  <c r="M216" i="12" s="1"/>
  <c r="I216" i="12"/>
  <c r="K216" i="12"/>
  <c r="O216" i="12"/>
  <c r="Q216" i="12"/>
  <c r="U216" i="12"/>
  <c r="G218" i="12"/>
  <c r="M218" i="12" s="1"/>
  <c r="I218" i="12"/>
  <c r="K218" i="12"/>
  <c r="O218" i="12"/>
  <c r="Q218" i="12"/>
  <c r="U218" i="12"/>
  <c r="G219" i="12"/>
  <c r="M219" i="12" s="1"/>
  <c r="I219" i="12"/>
  <c r="K219" i="12"/>
  <c r="O219" i="12"/>
  <c r="Q219" i="12"/>
  <c r="U219" i="12"/>
  <c r="G27" i="1"/>
  <c r="J28" i="1"/>
  <c r="J26" i="1"/>
  <c r="G38" i="1"/>
  <c r="F38" i="1"/>
  <c r="H32" i="1"/>
  <c r="J23" i="1"/>
  <c r="J24" i="1"/>
  <c r="J25" i="1"/>
  <c r="J27" i="1"/>
  <c r="E24" i="1"/>
  <c r="E26" i="1"/>
  <c r="M188" i="12" l="1"/>
  <c r="M187" i="12" s="1"/>
  <c r="I195" i="12"/>
  <c r="U189" i="12"/>
  <c r="Q195" i="12"/>
  <c r="O200" i="12"/>
  <c r="K200" i="12"/>
  <c r="O26" i="12"/>
  <c r="O17" i="12"/>
  <c r="O14" i="12"/>
  <c r="U200" i="12"/>
  <c r="K26" i="12"/>
  <c r="Q200" i="12"/>
  <c r="I26" i="12"/>
  <c r="I14" i="12"/>
  <c r="I46" i="12"/>
  <c r="Q17" i="12"/>
  <c r="I209" i="12"/>
  <c r="K17" i="12"/>
  <c r="I189" i="12"/>
  <c r="Q46" i="12"/>
  <c r="I17" i="12"/>
  <c r="O209" i="12"/>
  <c r="I203" i="12"/>
  <c r="U8" i="12"/>
  <c r="U203" i="12"/>
  <c r="Q189" i="12"/>
  <c r="U17" i="12"/>
  <c r="Q8" i="12"/>
  <c r="Q14" i="12"/>
  <c r="O8" i="12"/>
  <c r="U209" i="12"/>
  <c r="I61" i="12"/>
  <c r="U61" i="12"/>
  <c r="Q203" i="12"/>
  <c r="K195" i="12"/>
  <c r="K209" i="12"/>
  <c r="O189" i="12"/>
  <c r="Q61" i="12"/>
  <c r="K8" i="12"/>
  <c r="O203" i="12"/>
  <c r="K189" i="12"/>
  <c r="O61" i="12"/>
  <c r="U46" i="12"/>
  <c r="I8" i="12"/>
  <c r="O46" i="12"/>
  <c r="Q209" i="12"/>
  <c r="O195" i="12"/>
  <c r="K46" i="12"/>
  <c r="K203" i="12"/>
  <c r="K61" i="12"/>
  <c r="U29" i="12"/>
  <c r="I95" i="12"/>
  <c r="K95" i="12"/>
  <c r="I73" i="12"/>
  <c r="U73" i="12"/>
  <c r="Q73" i="12"/>
  <c r="O73" i="12"/>
  <c r="K73" i="12"/>
  <c r="G200" i="12"/>
  <c r="I63" i="1" s="1"/>
  <c r="G195" i="12"/>
  <c r="I62" i="1" s="1"/>
  <c r="O29" i="12"/>
  <c r="K29" i="12"/>
  <c r="I29" i="12"/>
  <c r="U67" i="12"/>
  <c r="Q67" i="12"/>
  <c r="O67" i="12"/>
  <c r="K67" i="12"/>
  <c r="I67" i="12"/>
  <c r="U95" i="12"/>
  <c r="Q95" i="12"/>
  <c r="O95" i="12"/>
  <c r="O118" i="12"/>
  <c r="I118" i="12"/>
  <c r="K118" i="12"/>
  <c r="Q118" i="12"/>
  <c r="U118" i="12"/>
  <c r="U138" i="12"/>
  <c r="Q138" i="12"/>
  <c r="K138" i="12"/>
  <c r="O138" i="12"/>
  <c r="I138" i="12"/>
  <c r="G8" i="12"/>
  <c r="I47" i="1" s="1"/>
  <c r="AD221" i="12"/>
  <c r="G39" i="1" s="1"/>
  <c r="G40" i="1" s="1"/>
  <c r="M62" i="12"/>
  <c r="M61" i="12" s="1"/>
  <c r="G61" i="12"/>
  <c r="I54" i="1" s="1"/>
  <c r="M27" i="12"/>
  <c r="M26" i="12" s="1"/>
  <c r="G26" i="12"/>
  <c r="I51" i="1" s="1"/>
  <c r="M75" i="12"/>
  <c r="M73" i="12" s="1"/>
  <c r="G73" i="12"/>
  <c r="I56" i="1" s="1"/>
  <c r="M13" i="12"/>
  <c r="M12" i="12" s="1"/>
  <c r="G12" i="12"/>
  <c r="I48" i="1" s="1"/>
  <c r="M209" i="12"/>
  <c r="M204" i="12"/>
  <c r="M203" i="12" s="1"/>
  <c r="G203" i="12"/>
  <c r="I64" i="1" s="1"/>
  <c r="I18" i="1" s="1"/>
  <c r="M138" i="12"/>
  <c r="G138" i="12"/>
  <c r="I59" i="1" s="1"/>
  <c r="M119" i="12"/>
  <c r="M118" i="12" s="1"/>
  <c r="G118" i="12"/>
  <c r="I58" i="1" s="1"/>
  <c r="M48" i="12"/>
  <c r="M46" i="12" s="1"/>
  <c r="G46" i="12"/>
  <c r="I53" i="1" s="1"/>
  <c r="M31" i="12"/>
  <c r="M29" i="12" s="1"/>
  <c r="G29" i="12"/>
  <c r="I52" i="1" s="1"/>
  <c r="M18" i="12"/>
  <c r="M17" i="12" s="1"/>
  <c r="G17" i="12"/>
  <c r="I50" i="1" s="1"/>
  <c r="M68" i="12"/>
  <c r="M67" i="12" s="1"/>
  <c r="G67" i="12"/>
  <c r="I55" i="1" s="1"/>
  <c r="M96" i="12"/>
  <c r="M95" i="12" s="1"/>
  <c r="G95" i="12"/>
  <c r="I57" i="1" s="1"/>
  <c r="M190" i="12"/>
  <c r="M189" i="12" s="1"/>
  <c r="G189" i="12"/>
  <c r="I61" i="1" s="1"/>
  <c r="M16" i="12"/>
  <c r="M14" i="12" s="1"/>
  <c r="G14" i="12"/>
  <c r="I49" i="1" s="1"/>
  <c r="M196" i="12"/>
  <c r="M195" i="12" s="1"/>
  <c r="M202" i="12"/>
  <c r="M200" i="12" s="1"/>
  <c r="M9" i="12"/>
  <c r="M8" i="12" s="1"/>
  <c r="G209" i="12"/>
  <c r="I65" i="1" s="1"/>
  <c r="I19" i="1" l="1"/>
  <c r="I67" i="1"/>
  <c r="I16" i="1"/>
  <c r="I17" i="1"/>
  <c r="G221" i="12"/>
  <c r="G28" i="1"/>
  <c r="H39" i="1"/>
  <c r="H40" i="1" s="1"/>
  <c r="I21" i="1" l="1"/>
  <c r="G25" i="1" s="1"/>
  <c r="I39" i="1"/>
  <c r="I40" i="1" s="1"/>
  <c r="J39" i="1" s="1"/>
  <c r="J40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<sst xmlns="http://schemas.openxmlformats.org/spreadsheetml/2006/main" count="1188" uniqueCount="624">
  <si>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</si>
  <si>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</si>
  <si>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</si>
  <si>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</si>
  <si>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</si>
  <si>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</si>
  <si>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</si>
  <si>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</si>
  <si>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</si>
  <si>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</si>
  <si>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</si>
  <si>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</si>
  <si>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</si>
  <si>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</si>
  <si>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</si>
  <si>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</si>
  <si>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</si>
  <si>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</si>
  <si>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</si>
  <si>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</si>
  <si>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</si>
  <si>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</si>
  <si>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</si>
  <si>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</si>
  <si>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</si>
  <si>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</si>
  <si>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</si>
  <si>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</si>
  <si>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</si>
  <si>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</si>
  <si>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</si>
  <si>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</si>
  <si>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</si>
  <si>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</si>
  <si>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</si>
  <si>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</si>
  <si>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</si>
  <si>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</si>
  <si>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</si>
  <si>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</si>
  <si>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</si>
  <si>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</si>
  <si>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</si>
  <si>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Základní škola, Liberec, Lesní 575/12, Liberec 1</t>
  </si>
  <si>
    <t>Rozpočet:</t>
  </si>
  <si>
    <t>Misto</t>
  </si>
  <si>
    <t>Rekonstrukce plynové kotelny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</si>
  <si>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</si>
  <si>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</si>
  <si>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</si>
  <si>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</si>
  <si>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</si>
  <si>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</si>
  <si>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</si>
  <si>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</si>
  <si>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</si>
  <si>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</si>
  <si>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</si>
  <si>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</si>
  <si>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</si>
  <si>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</si>
  <si>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</si>
  <si>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95</t>
  </si>
  <si>
    <t>Dokončovací kce na pozem.stav.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</si>
  <si>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</si>
  <si>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</si>
  <si>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</si>
  <si>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</si>
  <si>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</si>
  <si>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</si>
  <si>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</si>
  <si>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</si>
  <si>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</si>
  <si>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</si>
  <si>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</si>
  <si>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</si>
  <si>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</si>
  <si>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</si>
  <si>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</si>
  <si>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</si>
  <si>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</si>
  <si>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</si>
  <si>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</si>
  <si>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</si>
  <si>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</si>
  <si>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</si>
  <si>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</si>
  <si>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</si>
  <si>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</si>
  <si>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</si>
  <si>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</si>
  <si>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</si>
  <si>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</si>
  <si>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</si>
  <si>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</si>
  <si>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</si>
  <si>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</si>
  <si>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</si>
  <si>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</si>
  <si>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</si>
  <si>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</si>
  <si>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</si>
  <si>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</si>
  <si>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</si>
  <si>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</si>
  <si>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</si>
  <si>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</si>
  <si>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</si>
  <si>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</si>
  <si>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</si>
  <si>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</si>
  <si>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</si>
  <si>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</si>
  <si>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</si>
  <si>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</si>
  <si>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</si>
  <si>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</si>
  <si>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</si>
  <si>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</si>
  <si>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</si>
  <si>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</si>
  <si>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</si>
  <si>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</si>
  <si>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346244315R00</t>
  </si>
  <si>
    <t>Zazdívka z desek Ytong tl. 150 mm</t>
  </si>
  <si>
    <t>m2</t>
  </si>
  <si>
    <t>POL1_0</t>
  </si>
  <si>
    <t>340235212R00</t>
  </si>
  <si>
    <t>Zazdívka otvorů 0,0225 m2 cihlami, tl.zdi nad 10cm</t>
  </si>
  <si>
    <t>kus</t>
  </si>
  <si>
    <t>42972819R</t>
  </si>
  <si>
    <t>Mřížka čtyřhranná KMM 400 x 400 mm TP.20</t>
  </si>
  <si>
    <t>POL3_0</t>
  </si>
  <si>
    <t>602011152R00</t>
  </si>
  <si>
    <t>Štuk na stěnách sanační Cemix 034 tl. 5 mm, ručně</t>
  </si>
  <si>
    <t>952901111R00</t>
  </si>
  <si>
    <t>Vyčištění budov o výšce podlaží do 4 m</t>
  </si>
  <si>
    <t>952901114R00</t>
  </si>
  <si>
    <t>Vyčištění budov o výšce podlaží nad 4 m</t>
  </si>
  <si>
    <t>713419999VP</t>
  </si>
  <si>
    <t xml:space="preserve">Montáž tepelné izolace potrubí </t>
  </si>
  <si>
    <t>m</t>
  </si>
  <si>
    <t>631547014R</t>
  </si>
  <si>
    <t>Pouzdro potrubní izolační ROCKWOOL 800  28/20 mm, kamenná vlna s polepem Al fólií vyztuženou skleněnou mřížkou</t>
  </si>
  <si>
    <t>631547115R</t>
  </si>
  <si>
    <t>Pouzdro potrubní izolační ROCKWOOL 800  35/30 mm, kamenná vlna s polepem Al fólií vyztuženou skleněnou mřížkou</t>
  </si>
  <si>
    <t>631547216R</t>
  </si>
  <si>
    <t>Pouzdro potrubní izolační ROCKWOOL 800  42/40 mm, kamenná vlna s polepem Al fólií vyztuženou skleněnou mřížkou</t>
  </si>
  <si>
    <t>631547217R</t>
  </si>
  <si>
    <t>Pouzdro potrubní izolační ROCKWOOL 800  48/40 mm, kamenná vlna s polepem Al fólií vyztuženou skleněnou mřížkou</t>
  </si>
  <si>
    <t>631547219R</t>
  </si>
  <si>
    <t>Pouzdro potrubní izolační ROCKWOOL 800  60/40 mm, kamenná vlna s polepem Al fólií vyztuženou skleněnou mřížkou</t>
  </si>
  <si>
    <t>631547322R</t>
  </si>
  <si>
    <t>Pouzdro potrubní izolační ROCKWOOL 800  76/50 mm, kamenná vlna s polepem Al fólií vyztuženou skleněnou mřížkou</t>
  </si>
  <si>
    <t>631547424R</t>
  </si>
  <si>
    <t>Pouzdro potrubní izolační ROCKWOOL 800 108/60 mm, kamenná vlna s polepem Al fólií vyztuženou skleněnou mřížkou</t>
  </si>
  <si>
    <t>721176101R00</t>
  </si>
  <si>
    <t>Potrubí HT připojovací, D 32 x 1,8 mm</t>
  </si>
  <si>
    <t>48481565R</t>
  </si>
  <si>
    <t>Přísl. kotle do 500 kW- neutralizač. zařízení, vč.náplně</t>
  </si>
  <si>
    <t>722265211R00</t>
  </si>
  <si>
    <t>Vodoměr domovní  DN 15, Qn 1,6, s imp.výstupem</t>
  </si>
  <si>
    <t>722131912R00</t>
  </si>
  <si>
    <t>Oprava závitového potrubí, vsazení odbočky DN 20 mm</t>
  </si>
  <si>
    <t>soubor</t>
  </si>
  <si>
    <t>722265113R00</t>
  </si>
  <si>
    <t>Vodoměr domovní DN 20, Qn 2,5, s imp.výstupem</t>
  </si>
  <si>
    <t>722231162R00</t>
  </si>
  <si>
    <t>Ventil vodovodní pojistný pružinový , G 3/4", ot.př.8 barů</t>
  </si>
  <si>
    <t>722231299VP</t>
  </si>
  <si>
    <t>Potrubní oddělovač BA, DN20</t>
  </si>
  <si>
    <t>722223181R00</t>
  </si>
  <si>
    <t>Kohout vodovodní, kulový, výtokový, GIACOMINI R621, DN 15 mm</t>
  </si>
  <si>
    <t>722202433R00</t>
  </si>
  <si>
    <t>Kohout kulový rozebíratelný PP-R INSTAPLAST, D 25 mm</t>
  </si>
  <si>
    <t>722237133R00</t>
  </si>
  <si>
    <t>Kohout vodovodní, kulový s vypouštěním, GIACOMINI R250DS, DN 25 mm</t>
  </si>
  <si>
    <t>722237123R00</t>
  </si>
  <si>
    <t>Kohout vodovodní, kulový, 2x vnitřní závit, GIACOMINI R250D, DN 25 mm</t>
  </si>
  <si>
    <t>722237623R00</t>
  </si>
  <si>
    <t>Ventil vodovodní, zpětný, 2x vnitřní závit, GIACOMINI R60, DN 25 mm</t>
  </si>
  <si>
    <t>722190402R00</t>
  </si>
  <si>
    <t>Vyvedení a upevnění výpustek DN 20 mm</t>
  </si>
  <si>
    <t>722172712R00</t>
  </si>
  <si>
    <t>Potrubí plastové PP-R Ekoplastik, bez zednických výpomocí, D 25 x 3,5 mm, PN 16</t>
  </si>
  <si>
    <t>722280106R00</t>
  </si>
  <si>
    <t>Tlaková zkouška vodovodního potrubí DN 32 mm</t>
  </si>
  <si>
    <t>722181211RT9</t>
  </si>
  <si>
    <t>Izolace návleková MIRELON PRO tl. stěny 6 mm, vnitřní průměr 28 mm</t>
  </si>
  <si>
    <t>722181214RT8</t>
  </si>
  <si>
    <t>Izolace návleková MIRELON PRO tl. stěny 20 mm, vnitřní průměr 25 mm</t>
  </si>
  <si>
    <t>998722101R00</t>
  </si>
  <si>
    <t>Přesun hmot pro vnitřní vodovod, výšky do 6 m</t>
  </si>
  <si>
    <t>t</t>
  </si>
  <si>
    <t>Potrubí ocel. závitové černé  DN 15</t>
  </si>
  <si>
    <t>Potrubí ocel. závitové černé  DN 20</t>
  </si>
  <si>
    <t>Potrubí ocel. závitové černé  DN 32</t>
  </si>
  <si>
    <t>5513101999.VP</t>
  </si>
  <si>
    <t>Samočinný bezp.uzávěr plynu DN65, do 36 kPa, PN16, přírubový, DN65</t>
  </si>
  <si>
    <t>723219103R00</t>
  </si>
  <si>
    <t>Montáž armatury přírubové plynovodní, DN 65</t>
  </si>
  <si>
    <t>723234299VP</t>
  </si>
  <si>
    <t>Stabilizátor tlaku plynu DN32, 2,5 kPa</t>
  </si>
  <si>
    <t>723236613R00</t>
  </si>
  <si>
    <t>723237213R00</t>
  </si>
  <si>
    <t>Kohout kulový,2xvnitřní závit,GIACOMINI R950 DN 15</t>
  </si>
  <si>
    <t>723237216R00</t>
  </si>
  <si>
    <t>Kohout kulový,2xvnitřní závit,GIACOMINI R950 DN 32</t>
  </si>
  <si>
    <t>723225113R00</t>
  </si>
  <si>
    <t>Ventil vzorkov.přímý.vnitřní z.MET IVAR.8104R DN15</t>
  </si>
  <si>
    <t>723215118R00</t>
  </si>
  <si>
    <t>Kohout kulový uzav.IVAR BRA.02.100 DN 80 s nav.pří</t>
  </si>
  <si>
    <t>998723201R00</t>
  </si>
  <si>
    <t>Přesun hmot pro vnitřní plynovod, výšky do 6 m</t>
  </si>
  <si>
    <t>724149101R00</t>
  </si>
  <si>
    <t>Montáž čerpadel stroj.ponorných do 40 l, bez potr.</t>
  </si>
  <si>
    <t>426111714R</t>
  </si>
  <si>
    <t>Čerpadlo ponorné kalové , G 6/4", minimálně 10m/11m3/h</t>
  </si>
  <si>
    <t>724231125R00</t>
  </si>
  <si>
    <t>Přísluš.vodáren, manometr D 100</t>
  </si>
  <si>
    <t>724231173R00</t>
  </si>
  <si>
    <t>Teploměr s pevným stonkem a jímkou DTR 160 mm</t>
  </si>
  <si>
    <t>48467305R</t>
  </si>
  <si>
    <t>Nádoba průtočná expanzní Refix DD, 18 litrů, vč.flowjetu</t>
  </si>
  <si>
    <t>725534222R00</t>
  </si>
  <si>
    <t>Ohřívač elek. zásob. závěsný DZ Dražice OKCE 50, vč.montáže</t>
  </si>
  <si>
    <t>725534325R00</t>
  </si>
  <si>
    <t>Ohřívač elek. zásob. závěsný DZ Dražice OKCEV 125, včetně montáže</t>
  </si>
  <si>
    <t>48438811.AR</t>
  </si>
  <si>
    <t>Ohřívač TUV zásobníkový s TČ, 270 litrů, el.topná spirála 2kW, nepř.top.spirála 1,2 kW</t>
  </si>
  <si>
    <t>725539999VP</t>
  </si>
  <si>
    <t>Montáž ohřívače s TČ, 270 litrů</t>
  </si>
  <si>
    <t>998725101R00</t>
  </si>
  <si>
    <t>Přesun hmot pro zařizovací předměty, výšky do 6 m</t>
  </si>
  <si>
    <t>731391812R00</t>
  </si>
  <si>
    <t>Vypouštění vody z kotlů samospádem do 10 m2</t>
  </si>
  <si>
    <t>731100863R00</t>
  </si>
  <si>
    <t>Demontáž kotle litinového 170kW</t>
  </si>
  <si>
    <t>484174140VP</t>
  </si>
  <si>
    <t>Kotel stacionární kondenzační velkoobjemový, nerezový, 140 kW, dvě zpátečky</t>
  </si>
  <si>
    <t>731139690R00</t>
  </si>
  <si>
    <t>Montáž plynového kondenzačního kotle 140 kW</t>
  </si>
  <si>
    <t>731341130R00</t>
  </si>
  <si>
    <t>Hadice napouštěcí pryžové D 16/23</t>
  </si>
  <si>
    <t>55365001VP</t>
  </si>
  <si>
    <t>Komínový systém EW AL-BI tl.0,6mm, DN160, redukce kotel</t>
  </si>
  <si>
    <t>55365002VP</t>
  </si>
  <si>
    <t>Komínový systém EW AL-BI, tl.0,6mm, DN160, prodloužení, 500mm</t>
  </si>
  <si>
    <t>55365003VP</t>
  </si>
  <si>
    <t>Komínový systém EW AL-BI tl.0,6mm, DN160, prodloužení, 1000mm</t>
  </si>
  <si>
    <t>55365004VP</t>
  </si>
  <si>
    <t>Komínový systém EW AL-BI, tl.0,6mm, DN160, díl s kontrolním otvorem</t>
  </si>
  <si>
    <t>55365005VP</t>
  </si>
  <si>
    <t>Komínový systém EW AL-BUm tl.0,6mm, DN160, koleno 45°</t>
  </si>
  <si>
    <t>55365006VP</t>
  </si>
  <si>
    <t>Komínový systém EW AL-BI,tl.0,6mm, DN160, koleno 87° s podpěrou</t>
  </si>
  <si>
    <t>55365007VP</t>
  </si>
  <si>
    <t>Komínový systém EW AL-BI, DN160, distanční objímka</t>
  </si>
  <si>
    <t>55365008VP</t>
  </si>
  <si>
    <t xml:space="preserve">Komínový systém EW AL-BI, DN160, spojka upevňovací </t>
  </si>
  <si>
    <t>55365009VP</t>
  </si>
  <si>
    <t>Komínový systém EW AL-BI, DN160, těsnění EPDM</t>
  </si>
  <si>
    <t>55365010VP</t>
  </si>
  <si>
    <t>Komínový systém EW AL-BI, DN160, kryt s límcem na komínoví ústí</t>
  </si>
  <si>
    <t>55365011VP</t>
  </si>
  <si>
    <t>Komínový systém EW AL-BI, DN160, upevnění a mazivo</t>
  </si>
  <si>
    <t>65020VP</t>
  </si>
  <si>
    <t>Komínový systém EW AL-BI, DN160, montáž komínového systému</t>
  </si>
  <si>
    <t>998731202R00</t>
  </si>
  <si>
    <t>Přesun hmot pro kotelny, výšky do 12 m, pojízdná plošina</t>
  </si>
  <si>
    <t>998731101R00</t>
  </si>
  <si>
    <t>Přesun hmot pro kotelny, výšky do 6 m</t>
  </si>
  <si>
    <t>998731293R00</t>
  </si>
  <si>
    <t>Příplatek zvětšený přesun, kotelny do 500 m</t>
  </si>
  <si>
    <t>731890801R00</t>
  </si>
  <si>
    <t>Přemístění vybouraných hmot - kotelny, H do 6 m</t>
  </si>
  <si>
    <t>732111900VP</t>
  </si>
  <si>
    <t>Fixní stojan M/DN65-200, k RS kombi, L=400</t>
  </si>
  <si>
    <t>732 11-1500.VP</t>
  </si>
  <si>
    <t>Sdružený RS1 kombi, l=2930, modul 150, viz. výkres RS1</t>
  </si>
  <si>
    <t>732 11-1520.VP</t>
  </si>
  <si>
    <t>Izolace PUR M150, L=2930mm</t>
  </si>
  <si>
    <t>732111510VP</t>
  </si>
  <si>
    <t>Montáž RS kombi modul 150, včetně izolace</t>
  </si>
  <si>
    <t>732 11-1000.VP</t>
  </si>
  <si>
    <t>Sdružený RS2 kombi, l=1210, modul 100, viz. výkres RS2</t>
  </si>
  <si>
    <t>732 11-1020.VP</t>
  </si>
  <si>
    <t>Izolace PUR M100, L=1210mm</t>
  </si>
  <si>
    <t>Montáž RS kombi modul 100, včetně izolace</t>
  </si>
  <si>
    <t>732199100RM1</t>
  </si>
  <si>
    <t>Montáž orientačního štítku, včetně dodávky štítku</t>
  </si>
  <si>
    <t>732331513R00</t>
  </si>
  <si>
    <t>Nádoby expanzní tlak.s memb.Expanzomat, 25 l</t>
  </si>
  <si>
    <t>732429111R00</t>
  </si>
  <si>
    <t>Montáž čerpadel oběhových spirálních, DN 25</t>
  </si>
  <si>
    <t>732429113R00</t>
  </si>
  <si>
    <t>Montáž čerpadel oběhových spirálních, DN 32</t>
  </si>
  <si>
    <t>4261097532.VP</t>
  </si>
  <si>
    <t>Čerpadlo Wilo-Yonos MAXO 25/0,5-7, PN10</t>
  </si>
  <si>
    <t>4261097510R</t>
  </si>
  <si>
    <t>Čerpadlo Wilo-Yonos Pico 25/1-4, PN 10</t>
  </si>
  <si>
    <t>4261097512R</t>
  </si>
  <si>
    <t>Čerpadlo Wilo-Yonos Pico 25/1-8, PN 10</t>
  </si>
  <si>
    <t>4261097513R</t>
  </si>
  <si>
    <t>Čerpadlo Wilo-Yonos Pico 30/1-6, PN 10</t>
  </si>
  <si>
    <t>732349999VP</t>
  </si>
  <si>
    <t>Dávkovač na chemikálie DN100, včetně uzavíracích armatur</t>
  </si>
  <si>
    <t>998732101R00</t>
  </si>
  <si>
    <t>Přesun hmot pro strojovny, výšky do 6 m</t>
  </si>
  <si>
    <t>998732293R00</t>
  </si>
  <si>
    <t>Příplatek zvětšený přesun, strojovny do 500 m</t>
  </si>
  <si>
    <t>732110812R00</t>
  </si>
  <si>
    <t>Demontáž těles rozdělovačů a sběračů, DN 200 mm</t>
  </si>
  <si>
    <t>732410820R00</t>
  </si>
  <si>
    <t>Demontáž ručních čerpadel  G 1</t>
  </si>
  <si>
    <t>732410830R00</t>
  </si>
  <si>
    <t>Demontáž ručních čerpadel  G 5/4</t>
  </si>
  <si>
    <t>732890801R00</t>
  </si>
  <si>
    <t>Přemístění vybouraných hmot - strojovny, H do 6 m</t>
  </si>
  <si>
    <t>733151112R00</t>
  </si>
  <si>
    <t>Potrubí ocel. vně pozink. Geberit Mapress D 15x1,2</t>
  </si>
  <si>
    <t>733151115R00</t>
  </si>
  <si>
    <t>Potrubí ocel. vně pozink. Geberit Mapress D 28x1,5</t>
  </si>
  <si>
    <t>Potrubí závit. zesílené nízkot. v kotelnách DN 25</t>
  </si>
  <si>
    <t>Potrubí závit. zesílené nízkot. v kotelnách DN 32</t>
  </si>
  <si>
    <t>Potrubí závit. bezešvé běžné v kotelnách DN 40</t>
  </si>
  <si>
    <t>Potrubí závit. běžné svařované v kotelnách DN 50</t>
  </si>
  <si>
    <t>733121222R00</t>
  </si>
  <si>
    <t>Potrubí hladké bezešvé v kotelnách D 76 x 3,2 mm</t>
  </si>
  <si>
    <t>733121228R00</t>
  </si>
  <si>
    <t>Potrubí hladké bezešvé v kotelnách D 108 x 4,0 mm</t>
  </si>
  <si>
    <t>733190107R00</t>
  </si>
  <si>
    <t>Tlaková zkouška potrubí  DN 40</t>
  </si>
  <si>
    <t>733190108R00</t>
  </si>
  <si>
    <t>Tlaková zkouška potrubí  DN 50</t>
  </si>
  <si>
    <t>733190109R00</t>
  </si>
  <si>
    <t>Tlaková zkouška potrubí  DN 65</t>
  </si>
  <si>
    <t>733190232R00</t>
  </si>
  <si>
    <t>Tlaková zkouška ocelového hladkého potrubí D 133</t>
  </si>
  <si>
    <t>733191112R00</t>
  </si>
  <si>
    <t>Manžety prostupové pro trubky do DN 32</t>
  </si>
  <si>
    <t>998733101R00</t>
  </si>
  <si>
    <t>Přesun hmot pro rozvody potrubí, výšky do 6 m</t>
  </si>
  <si>
    <t>998733293R00</t>
  </si>
  <si>
    <t>Příplatek zvětš. přesun, rozvody potrubí do 500 m</t>
  </si>
  <si>
    <t>733110806R00</t>
  </si>
  <si>
    <t>Demontáž potrubí ocelového závitového do DN 15-32</t>
  </si>
  <si>
    <t>733110808R00</t>
  </si>
  <si>
    <t>Demontáž potrubí ocelového závitového do DN 32-50</t>
  </si>
  <si>
    <t>733120832R00</t>
  </si>
  <si>
    <t>Demontáž potrubí z hladkých trubek do D 133</t>
  </si>
  <si>
    <t>733890801R00</t>
  </si>
  <si>
    <t>Přemístění vybouraných hmot - potrubí, H do 6 m</t>
  </si>
  <si>
    <t>734266122R00</t>
  </si>
  <si>
    <t>Šroubení reg.přímé,vnitř.z. Heimeier Regutec DN 15</t>
  </si>
  <si>
    <t>5513730620R</t>
  </si>
  <si>
    <t>Hlavice termostatická Heimeier K pro veř. prostory</t>
  </si>
  <si>
    <t>734226112RT1</t>
  </si>
  <si>
    <t>Ventil term.přímý,vnitř.z. Heimeier STANDARD DN 15, bez termostatické hlavice</t>
  </si>
  <si>
    <t>734209105R00</t>
  </si>
  <si>
    <t>Montáž hlavic termostatických, nastavení</t>
  </si>
  <si>
    <t>734231618VP</t>
  </si>
  <si>
    <t>Kulový ventil s vypouštěním DN20, a se zajištěním</t>
  </si>
  <si>
    <t>734109215R00</t>
  </si>
  <si>
    <t>Montáž přírub. armatur, 2 příruby, PN 1,6, DN 65</t>
  </si>
  <si>
    <t>734109217R00</t>
  </si>
  <si>
    <t>Montáž přírub. armatur, 2 příruby, PN 1,6, DN 100</t>
  </si>
  <si>
    <t>42285514R</t>
  </si>
  <si>
    <t>Klapka mezipřírubová uzavírací WAFER J9.100  DN 65, tělo litina, disk niklovaná litina, EPDM</t>
  </si>
  <si>
    <t>42285516R</t>
  </si>
  <si>
    <t>Klapka mezipřírubová uzavírací WAFER J9.100  DN 100, tělo litina, disk niklovaná litina, EPDM</t>
  </si>
  <si>
    <t>734235121R00</t>
  </si>
  <si>
    <t>Kohout kulový,2xvnitřní záv. GIACOMINI R250D DN 15</t>
  </si>
  <si>
    <t>734235123R00</t>
  </si>
  <si>
    <t>Kohout kulový,2xvnitřní záv. GIACOMINI R250D DN 25</t>
  </si>
  <si>
    <t>734235124R00</t>
  </si>
  <si>
    <t>Kohout kulový,2xvnitřní záv. GIACOMINI R250D DN 32</t>
  </si>
  <si>
    <t>734235125R00</t>
  </si>
  <si>
    <t>Kohout kulový,2xvnitřní záv. GIACOMINI R250D DN 40</t>
  </si>
  <si>
    <t>734235126R00</t>
  </si>
  <si>
    <t>Kohout kulový,2xvnitřní záv. GIACOMINI R250D DN 50</t>
  </si>
  <si>
    <t>734295321R00</t>
  </si>
  <si>
    <t>Kohout kul.vypouštěcí,komplet,GIACOMINI R608 DN 15</t>
  </si>
  <si>
    <t>734213112R00</t>
  </si>
  <si>
    <t>Ventil automatický odvzdušňovací, IVAR VARIA DN 15</t>
  </si>
  <si>
    <t>55113535.AR</t>
  </si>
  <si>
    <t>Kohout kulový  R251D PN42 1/2" vrtulka, Giacomini</t>
  </si>
  <si>
    <t>734209113R00</t>
  </si>
  <si>
    <t>Montáž armatur závitových,se 2závity, G 1/2</t>
  </si>
  <si>
    <t>734245123R00</t>
  </si>
  <si>
    <t>Ventil zpětný,2xvnitřní závit GIACOMINI R60 DN 25</t>
  </si>
  <si>
    <t>734245124R00</t>
  </si>
  <si>
    <t>Ventil zpětný,2xvnitřní závit GIACOMINI R60 DN 32</t>
  </si>
  <si>
    <t>734245125R00</t>
  </si>
  <si>
    <t>Ventil zpětný,2xvnitřní závit GIACOMINI R60 DN 40</t>
  </si>
  <si>
    <t>734245126R00</t>
  </si>
  <si>
    <t>Ventil zpětný,2xvnitřní závit GIACOMINI R60 DN 50</t>
  </si>
  <si>
    <t>734251125R00</t>
  </si>
  <si>
    <t>Ventily pojistné pružinové , G 1x5/4", 4 bary</t>
  </si>
  <si>
    <t>734265314R00</t>
  </si>
  <si>
    <t>Šroubení topenářské, přímé, DN 25, ke směš.ventilům</t>
  </si>
  <si>
    <t>734265315R00</t>
  </si>
  <si>
    <t>Šroubení topenářské, přímé, DN 32</t>
  </si>
  <si>
    <t>734265316R00</t>
  </si>
  <si>
    <t>Šroubení topenářské, přímé, DN 40</t>
  </si>
  <si>
    <t>734265317R00</t>
  </si>
  <si>
    <t>Šroubení topenářské, přímé, DN 50, ke kotlům</t>
  </si>
  <si>
    <t>734224812R00</t>
  </si>
  <si>
    <t>Ventil vyvažovací,přímý,měř.vent. STRÖMAX-GM DN 20</t>
  </si>
  <si>
    <t>734224813R00</t>
  </si>
  <si>
    <t>Ventil vyvažovací,přímý,měř.vent. STRÖMAX-GM DN 25</t>
  </si>
  <si>
    <t>734224814R00</t>
  </si>
  <si>
    <t>Ventil vyvažovací,přímý,měř.vent. STRÖMAX-GM DN 32</t>
  </si>
  <si>
    <t>734295213R00</t>
  </si>
  <si>
    <t>Filtr, vnitřní-vnitřní z. GIACOMINI R74A DN 25</t>
  </si>
  <si>
    <t>734295214R00</t>
  </si>
  <si>
    <t>Filtr, vnitřní-vnitřní z. GIACOMINI R74A DN 32</t>
  </si>
  <si>
    <t>734295215R00</t>
  </si>
  <si>
    <t>Filtr, vnitřní-vnitřní z. GIACOMINI R74A DN 40</t>
  </si>
  <si>
    <t>734293132VP</t>
  </si>
  <si>
    <t>Ventil směš.třícest.+pohon ESBE,Kv 6,3, DN 20</t>
  </si>
  <si>
    <t>734293134VP</t>
  </si>
  <si>
    <t>Ventil směš.třícest.+pohon ESBE ,Kv 10,DN 25</t>
  </si>
  <si>
    <t>5512002804.VP</t>
  </si>
  <si>
    <t>Magnetický odlučovač nečistot 2",  závitový</t>
  </si>
  <si>
    <t>734209118R00</t>
  </si>
  <si>
    <t>Montáž armatur závitových,se 2závity, G 2</t>
  </si>
  <si>
    <t>5513808013R</t>
  </si>
  <si>
    <t>Pohon pro 2-cestný kouhout BELIMO, 230V, vč.montáže</t>
  </si>
  <si>
    <t>5513808005R</t>
  </si>
  <si>
    <t>Kohout 2-cestný BELIMO DN 50, ovládání pohonem</t>
  </si>
  <si>
    <t>734413143R00</t>
  </si>
  <si>
    <t>Teploměr IVAR.TP 120 A, D 100 / dl.jímky 75 mm</t>
  </si>
  <si>
    <t>734413144R00</t>
  </si>
  <si>
    <t>Teploměr IVAR.TP 120 A, D 100 / dl.jímky 100 mm</t>
  </si>
  <si>
    <t>734421160R00</t>
  </si>
  <si>
    <t>Tlakoměr do 4 barů, D 100</t>
  </si>
  <si>
    <t>734424912R00</t>
  </si>
  <si>
    <t>Kohout tlakoměru ,M20x1,5, pro MAR</t>
  </si>
  <si>
    <t>998734101R00</t>
  </si>
  <si>
    <t>Přesun hmot pro armatury, výšky do 6 m</t>
  </si>
  <si>
    <t>734200823R00</t>
  </si>
  <si>
    <t>Demontáž armatur se 2závity do G 6/4</t>
  </si>
  <si>
    <t>734200832R00</t>
  </si>
  <si>
    <t>Demontáž armatur se 3závity do G 1</t>
  </si>
  <si>
    <t>734890801R00</t>
  </si>
  <si>
    <t>Přemístění demontovaných hmot - armatur, H do 6 m</t>
  </si>
  <si>
    <t>735151469R00</t>
  </si>
  <si>
    <t>Otopné těleso panelové Radik Plan Klasik 33, v. 600 mm, dl. 1400 mm</t>
  </si>
  <si>
    <t>767590110R00</t>
  </si>
  <si>
    <t>Montáž podlahových roštů</t>
  </si>
  <si>
    <t>kg</t>
  </si>
  <si>
    <t>55347119R</t>
  </si>
  <si>
    <t>Rošt podlahový 500x500 mm</t>
  </si>
  <si>
    <t>54917255R</t>
  </si>
  <si>
    <t xml:space="preserve">Zavírač dveří hydraulický </t>
  </si>
  <si>
    <t>767649191R00</t>
  </si>
  <si>
    <t>Montáž doplňků dveří, samozavírače hydraulického</t>
  </si>
  <si>
    <t>767995101R00</t>
  </si>
  <si>
    <t>Výroba a montáž kov. atypických konstr. do 5 kg, zákryt otvoru v podlaze</t>
  </si>
  <si>
    <t>783424340R00</t>
  </si>
  <si>
    <t>Nátěr syntet. potrubí do DN 50 mm  Z+2x +1x email</t>
  </si>
  <si>
    <t>783425350R00</t>
  </si>
  <si>
    <t>Nátěr syntet. potrubí do DN 100 mm Z +2x +1x email</t>
  </si>
  <si>
    <t>783424140R00</t>
  </si>
  <si>
    <t>Nátěr syntetický potrubí do DN 50 mm  Z + 2x</t>
  </si>
  <si>
    <t>783425150R00</t>
  </si>
  <si>
    <t>Nátěr syntetický potrubí do DN 100 mm  Z + 2x</t>
  </si>
  <si>
    <t>784115412R00</t>
  </si>
  <si>
    <t>Malba Remal profi, bílá, bez penetrace, 2 x</t>
  </si>
  <si>
    <t>784121101R00</t>
  </si>
  <si>
    <t>Penetrace podkladu nátěrem JUB, Akril Emulze, 1 x</t>
  </si>
  <si>
    <t>210291000R00</t>
  </si>
  <si>
    <t>Elektroinstalace, připojení ohřívače s TĆ</t>
  </si>
  <si>
    <t>hod</t>
  </si>
  <si>
    <t>210020303R00</t>
  </si>
  <si>
    <t>Žlab kabelový s příslušenstvím, 62/50 mm s víkem</t>
  </si>
  <si>
    <t>210800117RT1</t>
  </si>
  <si>
    <t>Kabel CYKY 750 V 5x4 mm2 , včetně dodávky kabelu</t>
  </si>
  <si>
    <t>210191503VP</t>
  </si>
  <si>
    <t>Propojení rozvaděče RA1</t>
  </si>
  <si>
    <t>210229999VP</t>
  </si>
  <si>
    <t xml:space="preserve">Uzemnění nových rozvodů </t>
  </si>
  <si>
    <t>005231010R</t>
  </si>
  <si>
    <t>Revize plynovodu, vč.tlakové zkoušky</t>
  </si>
  <si>
    <t>Soubor</t>
  </si>
  <si>
    <t>005231011R</t>
  </si>
  <si>
    <t>Revizní kniha plynovodu</t>
  </si>
  <si>
    <t>005231012R</t>
  </si>
  <si>
    <t>Revize spalinové cesty</t>
  </si>
  <si>
    <t>005231013R</t>
  </si>
  <si>
    <t>Revize tlakových nádob výchozí</t>
  </si>
  <si>
    <t>005231031R</t>
  </si>
  <si>
    <t>Uvedení do provozu - kotle, ohřívač</t>
  </si>
  <si>
    <t>005231020R</t>
  </si>
  <si>
    <t>Individuální a komplexní vyzkoušení</t>
  </si>
  <si>
    <t>005231030R</t>
  </si>
  <si>
    <t xml:space="preserve">Zkušební provoz </t>
  </si>
  <si>
    <t>005231040R</t>
  </si>
  <si>
    <t>Místní provozní řád kotelny</t>
  </si>
  <si>
    <t>005241010R</t>
  </si>
  <si>
    <t xml:space="preserve">Dokumentace skutečného provedení </t>
  </si>
  <si>
    <t/>
  </si>
  <si>
    <t>SUM</t>
  </si>
  <si>
    <t>Poznámky uchazeče k zadání</t>
  </si>
  <si>
    <t>POPUZIV</t>
  </si>
  <si>
    <t>END</t>
  </si>
  <si>
    <t>MAR</t>
  </si>
  <si>
    <t>Měření a regulace</t>
  </si>
  <si>
    <t>Výkaz výměr MaR</t>
  </si>
  <si>
    <t>Akce:</t>
  </si>
  <si>
    <t>ZŠ Lesní Liberec</t>
  </si>
  <si>
    <t>Hardware a periferie</t>
  </si>
  <si>
    <t>Pos.</t>
  </si>
  <si>
    <t>Pozice</t>
  </si>
  <si>
    <t>Popis</t>
  </si>
  <si>
    <t>Poč.</t>
  </si>
  <si>
    <t>Mj</t>
  </si>
  <si>
    <t>Kč/Mj</t>
  </si>
  <si>
    <t>celkem</t>
  </si>
  <si>
    <t>Řídící systém rozvaděč RM1</t>
  </si>
  <si>
    <t>markMX.2</t>
  </si>
  <si>
    <t>Kompaktní procecní stanice - 16AI, 8AO, 32DI, 32DO, protokol Mod-bus</t>
  </si>
  <si>
    <t>ks</t>
  </si>
  <si>
    <t>R560</t>
  </si>
  <si>
    <t>Modul - 8AI, protokol Mod-bus</t>
  </si>
  <si>
    <t>R095</t>
  </si>
  <si>
    <t>Převodník M-bus / RS232, 25 měřidel</t>
  </si>
  <si>
    <t>HT200</t>
  </si>
  <si>
    <t>Dotykový ovládací panel, Ethernet</t>
  </si>
  <si>
    <t>DC-NHU8</t>
  </si>
  <si>
    <t>Ethernet switch</t>
  </si>
  <si>
    <t xml:space="preserve">GSM modem </t>
  </si>
  <si>
    <t>GSM</t>
  </si>
  <si>
    <t>GSM modem, bez karty SIM a předplatného</t>
  </si>
  <si>
    <t>Periferie</t>
  </si>
  <si>
    <t>Kotelna</t>
  </si>
  <si>
    <t>TF-65 PT1000, 100MM</t>
  </si>
  <si>
    <t>Stonkové teplotní čidlo Pt1000, 100mm</t>
  </si>
  <si>
    <t>TH08-MS 100MM</t>
  </si>
  <si>
    <t>Mosazná jímka, 8x100mm</t>
  </si>
  <si>
    <t>TF-65 PT1000, 150MM</t>
  </si>
  <si>
    <t>Stonkové teplotní čidlo Pt1000, 150mm</t>
  </si>
  <si>
    <t>TH08-MS 150MM</t>
  </si>
  <si>
    <t>Mosazná jímka, 8x150mm</t>
  </si>
  <si>
    <t>UT051</t>
  </si>
  <si>
    <t>Venkovní teplotní čidlo Pt1000</t>
  </si>
  <si>
    <t>UT001</t>
  </si>
  <si>
    <t>SHD-U 6</t>
  </si>
  <si>
    <t xml:space="preserve">Čidlo tlaku pro kapaliny a plyny /  0…6bar </t>
  </si>
  <si>
    <t>HZ01+SE1</t>
  </si>
  <si>
    <t>Kontrola zaplavení, sondy</t>
  </si>
  <si>
    <t>TLAL</t>
  </si>
  <si>
    <t>Tlačítko v krabici, IP54</t>
  </si>
  <si>
    <t>E2630-LEL-24</t>
  </si>
  <si>
    <t>Detektor hořlavých plynů dvoustupňový</t>
  </si>
  <si>
    <t>E2630-CO-24</t>
  </si>
  <si>
    <t>Detektor CO</t>
  </si>
  <si>
    <t>ETR-090</t>
  </si>
  <si>
    <t>Jímkový termostat 0...90°C</t>
  </si>
  <si>
    <t>AOS3</t>
  </si>
  <si>
    <t>Houkačka 230V</t>
  </si>
  <si>
    <t>Software a služby</t>
  </si>
  <si>
    <t>Software</t>
  </si>
  <si>
    <t>SW pro regulátory</t>
  </si>
  <si>
    <t>kpl</t>
  </si>
  <si>
    <t>SW  pro webserver</t>
  </si>
  <si>
    <t>Integrace dálkový odečet M-bus</t>
  </si>
  <si>
    <t>Uvedení do provozu</t>
  </si>
  <si>
    <t>Koordinace</t>
  </si>
  <si>
    <t>Koordinace prací mezi souvisejícími profesemi</t>
  </si>
  <si>
    <t>Školení</t>
  </si>
  <si>
    <t>Zaškolení obsluhy v průběhu komplexních zkoušek</t>
  </si>
  <si>
    <t>Zkoušky</t>
  </si>
  <si>
    <t>Komplexní zkoušky systému MaR</t>
  </si>
  <si>
    <t>Ostatní služby</t>
  </si>
  <si>
    <t>Návody</t>
  </si>
  <si>
    <t>Návody na obsluhu</t>
  </si>
  <si>
    <t>Projekt - skutečný stav</t>
  </si>
  <si>
    <t>Dokumentace skutečného stavu v pdf i editovatelné podobě</t>
  </si>
  <si>
    <t>Rozvaděče, kabeláže a montážní práce</t>
  </si>
  <si>
    <t>Rozvaděč RM1</t>
  </si>
  <si>
    <t>Položkový výkaz je součástí specifikace zapojovacích schémat rozvaděče RM1</t>
  </si>
  <si>
    <t>Dodávka a montáž kabelů</t>
  </si>
  <si>
    <t>J-Y(ST)Y 1x2x0,8mm</t>
  </si>
  <si>
    <t>J-Y(ST)Y 2x2x0,8mm</t>
  </si>
  <si>
    <t>JYTY 2x1mm</t>
  </si>
  <si>
    <t xml:space="preserve">CYKY 3Jx1,5mm2 </t>
  </si>
  <si>
    <t>LAM Datapar 2x2x0,8</t>
  </si>
  <si>
    <t>Kabelové trasy MaR</t>
  </si>
  <si>
    <t>žlab 65/50 (m)</t>
  </si>
  <si>
    <t>žlab 125/50 (m)</t>
  </si>
  <si>
    <t>nosné konstrukce (kg)</t>
  </si>
  <si>
    <t>trubka plastová d=16mm (m)</t>
  </si>
  <si>
    <t>trubka ohebná d=16mm (m)</t>
  </si>
  <si>
    <t>trubka plastová d=20mm (m)</t>
  </si>
  <si>
    <t>trubka ohebná d=20mm (m)</t>
  </si>
  <si>
    <t>trubka plastová d=25mm (m)</t>
  </si>
  <si>
    <t>trubka ohebná d=25mm (m)</t>
  </si>
  <si>
    <t>pomocný mont. materiál</t>
  </si>
  <si>
    <t>Ostatní</t>
  </si>
  <si>
    <t xml:space="preserve"> </t>
  </si>
  <si>
    <t>Montáž periferií</t>
  </si>
  <si>
    <t>Vybudovaní nosných kabelových konstrukcí a tras</t>
  </si>
  <si>
    <t>Proměření stávajících kabelů</t>
  </si>
  <si>
    <t>Položení kabelových rozvodů</t>
  </si>
  <si>
    <t>Zapojení kabelů na straně rozvaděčů i na straně spotřebičů a periferií MaR</t>
  </si>
  <si>
    <t xml:space="preserve">Výchozí revize elektro </t>
  </si>
  <si>
    <t>Ostatní práce nutné pro provedení díla</t>
  </si>
  <si>
    <t>Celkem Kč bez DPH</t>
  </si>
  <si>
    <t>0012.VP</t>
  </si>
  <si>
    <t>Protipožární opatření - ucpávky</t>
  </si>
  <si>
    <t>723120202R00</t>
  </si>
  <si>
    <t>723120203R00</t>
  </si>
  <si>
    <t>723120205R00</t>
  </si>
  <si>
    <t>723150312R00</t>
  </si>
  <si>
    <t>Potrubí ocel. hladké  černé  D 57x2,9mm</t>
  </si>
  <si>
    <t>Potrubí ocel. hladké  černé  D 89x3,6mm</t>
  </si>
  <si>
    <t>723150314R00</t>
  </si>
  <si>
    <t>Filtr pro plyn, vnitřní-vnitřní závit, DN 32, FO32</t>
  </si>
  <si>
    <t>733111415R00</t>
  </si>
  <si>
    <t>733111416R00</t>
  </si>
  <si>
    <t>733111417R00</t>
  </si>
  <si>
    <t>733111418R00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</si>
</sst>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7" fillId="0" borderId="0"/>
    <xf numFmtId="0" fontId="24" fillId="0" borderId="0"/>
    <xf numFmtId="0" fontId="25" fillId="0" borderId="0"/>
    <xf numFmtId="0" fontId="17" fillId="0" borderId="0"/>
    <xf numFmtId="0" fontId="17" fillId="0" borderId="21"/>
    <xf numFmtId="3" fontId="17" fillId="0" borderId="21"/>
    <xf numFmtId="3" fontId="17" fillId="0" borderId="21"/>
    <xf numFmtId="0" fontId="17" fillId="0" borderId="21">
      <alignment wrapText="1"/>
    </xf>
  </cellStyleXfs>
  <cellXfs count="31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indent="1"/>
    </xf>
    <xf numFmtId="49" fontId="6" fillId="4" borderId="0" xfId="0" applyNumberFormat="1" applyFont="1" applyFill="1" applyAlignment="1">
      <alignment horizontal="left" vertical="center"/>
    </xf>
    <xf numFmtId="0" fontId="0" fillId="4" borderId="1" xfId="0" applyFill="1" applyBorder="1" applyAlignment="1">
      <alignment horizontal="left" vertical="center" indent="1"/>
    </xf>
    <xf numFmtId="0" fontId="8" fillId="4" borderId="0" xfId="0" applyFont="1" applyFill="1" applyAlignment="1">
      <alignment horizontal="left" vertical="center"/>
    </xf>
    <xf numFmtId="0" fontId="0" fillId="4" borderId="9" xfId="0" applyFill="1" applyBorder="1" applyAlignment="1">
      <alignment horizontal="left" vertical="center" indent="1"/>
    </xf>
    <xf numFmtId="0" fontId="0" fillId="4" borderId="6" xfId="0" applyFill="1" applyBorder="1"/>
    <xf numFmtId="49" fontId="8" fillId="4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/>
    <xf numFmtId="0" fontId="8" fillId="4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6" borderId="30" xfId="0" applyNumberFormat="1" applyFill="1" applyBorder="1"/>
    <xf numFmtId="3" fontId="7" fillId="4" borderId="27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6" borderId="30" xfId="0" applyNumberFormat="1" applyFill="1" applyBorder="1" applyAlignment="1">
      <alignment wrapText="1" shrinkToFit="1"/>
    </xf>
    <xf numFmtId="3" fontId="0" fillId="6" borderId="30" xfId="0" applyNumberFormat="1" applyFill="1" applyBorder="1" applyAlignment="1">
      <alignment shrinkToFit="1"/>
    </xf>
    <xf numFmtId="0" fontId="4" fillId="4" borderId="11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horizontal="left" vertical="center"/>
    </xf>
    <xf numFmtId="49" fontId="0" fillId="4" borderId="13" xfId="0" applyNumberFormat="1" applyFill="1" applyBorder="1" applyAlignment="1">
      <alignment horizontal="left" vertical="center"/>
    </xf>
    <xf numFmtId="0" fontId="0" fillId="4" borderId="7" xfId="0" applyFill="1" applyBorder="1"/>
    <xf numFmtId="49" fontId="8" fillId="4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6" borderId="10" xfId="0" applyFont="1" applyFill="1" applyBorder="1"/>
    <xf numFmtId="0" fontId="7" fillId="6" borderId="6" xfId="0" applyFont="1" applyFill="1" applyBorder="1"/>
    <xf numFmtId="0" fontId="15" fillId="4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6" borderId="39" xfId="0" applyNumberFormat="1" applyFont="1" applyFill="1" applyBorder="1" applyAlignment="1">
      <alignment horizontal="center"/>
    </xf>
    <xf numFmtId="4" fontId="7" fillId="6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4" borderId="46" xfId="0" applyFill="1" applyBorder="1"/>
    <xf numFmtId="49" fontId="0" fillId="4" borderId="43" xfId="0" applyNumberFormat="1" applyFill="1" applyBorder="1"/>
    <xf numFmtId="0" fontId="0" fillId="4" borderId="43" xfId="0" applyFill="1" applyBorder="1"/>
    <xf numFmtId="0" fontId="0" fillId="4" borderId="42" xfId="0" applyFill="1" applyBorder="1"/>
    <xf numFmtId="0" fontId="0" fillId="4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35" xfId="0" applyFill="1" applyBorder="1"/>
    <xf numFmtId="49" fontId="0" fillId="4" borderId="35" xfId="0" applyNumberFormat="1" applyFill="1" applyBorder="1"/>
    <xf numFmtId="0" fontId="0" fillId="4" borderId="49" xfId="0" applyFill="1" applyBorder="1" applyAlignment="1">
      <alignment vertical="top"/>
    </xf>
    <xf numFmtId="0" fontId="0" fillId="4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4" borderId="38" xfId="0" applyFill="1" applyBorder="1" applyAlignment="1">
      <alignment vertical="top" shrinkToFit="1"/>
    </xf>
    <xf numFmtId="0" fontId="0" fillId="4" borderId="39" xfId="0" applyFill="1" applyBorder="1" applyAlignment="1">
      <alignment vertical="top" shrinkToFit="1"/>
    </xf>
    <xf numFmtId="0" fontId="0" fillId="4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4" borderId="39" xfId="0" applyNumberFormat="1" applyFill="1" applyBorder="1" applyAlignment="1">
      <alignment vertical="top" shrinkToFit="1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0" fontId="0" fillId="4" borderId="51" xfId="0" applyFill="1" applyBorder="1"/>
    <xf numFmtId="0" fontId="0" fillId="4" borderId="52" xfId="0" applyFill="1" applyBorder="1" applyAlignment="1">
      <alignment wrapText="1"/>
    </xf>
    <xf numFmtId="0" fontId="0" fillId="4" borderId="53" xfId="0" applyFill="1" applyBorder="1" applyAlignment="1">
      <alignment vertical="top"/>
    </xf>
    <xf numFmtId="49" fontId="0" fillId="4" borderId="53" xfId="0" applyNumberFormat="1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54" xfId="0" applyFill="1" applyBorder="1" applyAlignment="1">
      <alignment vertical="top"/>
    </xf>
    <xf numFmtId="164" fontId="0" fillId="4" borderId="49" xfId="0" applyNumberFormat="1" applyFill="1" applyBorder="1" applyAlignment="1">
      <alignment vertical="top"/>
    </xf>
    <xf numFmtId="4" fontId="0" fillId="4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5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4" borderId="15" xfId="0" applyFont="1" applyFill="1" applyBorder="1" applyAlignment="1">
      <alignment vertical="top"/>
    </xf>
    <xf numFmtId="49" fontId="8" fillId="4" borderId="12" xfId="0" applyNumberFormat="1" applyFont="1" applyFill="1" applyBorder="1" applyAlignment="1">
      <alignment vertical="top"/>
    </xf>
    <xf numFmtId="0" fontId="8" fillId="4" borderId="12" xfId="0" applyFont="1" applyFill="1" applyBorder="1" applyAlignment="1">
      <alignment vertical="top"/>
    </xf>
    <xf numFmtId="4" fontId="8" fillId="4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4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4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17" fillId="0" borderId="21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19" fillId="0" borderId="22" xfId="0" applyFont="1" applyBorder="1" applyAlignment="1">
      <alignment horizontal="center"/>
    </xf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18" fillId="0" borderId="11" xfId="0" applyFont="1" applyBorder="1"/>
    <xf numFmtId="0" fontId="0" fillId="0" borderId="13" xfId="0" applyBorder="1"/>
    <xf numFmtId="0" fontId="22" fillId="0" borderId="7" xfId="0" applyFont="1" applyBorder="1"/>
    <xf numFmtId="0" fontId="19" fillId="2" borderId="0" xfId="0" applyFont="1" applyFill="1"/>
    <xf numFmtId="0" fontId="0" fillId="2" borderId="0" xfId="0" applyFill="1"/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0" fillId="0" borderId="59" xfId="0" applyBorder="1"/>
    <xf numFmtId="0" fontId="18" fillId="0" borderId="21" xfId="0" applyFont="1" applyBorder="1"/>
    <xf numFmtId="0" fontId="0" fillId="0" borderId="21" xfId="0" applyBorder="1"/>
    <xf numFmtId="0" fontId="24" fillId="0" borderId="21" xfId="3" applyBorder="1"/>
    <xf numFmtId="0" fontId="17" fillId="0" borderId="21" xfId="0" applyFont="1" applyBorder="1"/>
    <xf numFmtId="0" fontId="17" fillId="0" borderId="0" xfId="0" applyFont="1"/>
    <xf numFmtId="0" fontId="0" fillId="0" borderId="58" xfId="0" applyBorder="1"/>
    <xf numFmtId="0" fontId="0" fillId="0" borderId="57" xfId="0" applyBorder="1"/>
    <xf numFmtId="0" fontId="19" fillId="0" borderId="21" xfId="0" applyFont="1" applyBorder="1" applyAlignment="1">
      <alignment horizontal="center"/>
    </xf>
    <xf numFmtId="0" fontId="19" fillId="0" borderId="15" xfId="0" applyFont="1" applyBorder="1"/>
    <xf numFmtId="0" fontId="18" fillId="0" borderId="21" xfId="1" applyFont="1" applyBorder="1"/>
    <xf numFmtId="0" fontId="17" fillId="0" borderId="21" xfId="1" applyFont="1" applyBorder="1"/>
    <xf numFmtId="0" fontId="17" fillId="0" borderId="21" xfId="6"/>
    <xf numFmtId="0" fontId="0" fillId="2" borderId="0" xfId="0" applyFill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23" fillId="0" borderId="11" xfId="0" applyFont="1" applyBorder="1"/>
    <xf numFmtId="0" fontId="19" fillId="0" borderId="7" xfId="0" applyFont="1" applyBorder="1"/>
    <xf numFmtId="0" fontId="23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17" fillId="0" borderId="21" xfId="0" applyFont="1" applyBorder="1" applyAlignment="1">
      <alignment wrapText="1"/>
    </xf>
    <xf numFmtId="0" fontId="24" fillId="0" borderId="21" xfId="3" applyBorder="1" applyAlignment="1">
      <alignment wrapText="1"/>
    </xf>
    <xf numFmtId="0" fontId="0" fillId="0" borderId="21" xfId="0" applyBorder="1" applyAlignment="1">
      <alignment wrapText="1"/>
    </xf>
    <xf numFmtId="0" fontId="17" fillId="0" borderId="15" xfId="1" applyFont="1" applyBorder="1" applyAlignment="1">
      <alignment wrapText="1"/>
    </xf>
    <xf numFmtId="4" fontId="20" fillId="0" borderId="7" xfId="0" applyNumberFormat="1" applyFont="1" applyBorder="1"/>
    <xf numFmtId="4" fontId="0" fillId="2" borderId="0" xfId="0" applyNumberFormat="1" applyFill="1"/>
    <xf numFmtId="4" fontId="19" fillId="0" borderId="56" xfId="0" applyNumberFormat="1" applyFont="1" applyBorder="1" applyAlignment="1">
      <alignment horizontal="left"/>
    </xf>
    <xf numFmtId="4" fontId="0" fillId="0" borderId="21" xfId="0" applyNumberFormat="1" applyBorder="1"/>
    <xf numFmtId="4" fontId="0" fillId="0" borderId="60" xfId="0" applyNumberFormat="1" applyBorder="1"/>
    <xf numFmtId="4" fontId="17" fillId="0" borderId="21" xfId="0" applyNumberFormat="1" applyFont="1" applyBorder="1"/>
    <xf numFmtId="4" fontId="0" fillId="0" borderId="57" xfId="0" applyNumberFormat="1" applyBorder="1"/>
    <xf numFmtId="4" fontId="19" fillId="0" borderId="22" xfId="0" applyNumberFormat="1" applyFont="1" applyBorder="1"/>
    <xf numFmtId="4" fontId="23" fillId="0" borderId="7" xfId="0" applyNumberFormat="1" applyFont="1" applyBorder="1"/>
    <xf numFmtId="4" fontId="19" fillId="0" borderId="13" xfId="0" applyNumberFormat="1" applyFont="1" applyBorder="1"/>
    <xf numFmtId="0" fontId="0" fillId="0" borderId="57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9" fillId="0" borderId="12" xfId="0" applyFont="1" applyBorder="1" applyAlignment="1">
      <alignment wrapText="1"/>
    </xf>
    <xf numFmtId="0" fontId="17" fillId="0" borderId="15" xfId="9" applyBorder="1">
      <alignment wrapText="1"/>
    </xf>
    <xf numFmtId="0" fontId="24" fillId="0" borderId="21" xfId="0" applyFont="1" applyBorder="1" applyAlignment="1">
      <alignment wrapText="1"/>
    </xf>
    <xf numFmtId="0" fontId="17" fillId="0" borderId="49" xfId="6" applyBorder="1"/>
    <xf numFmtId="0" fontId="17" fillId="0" borderId="49" xfId="9" applyBorder="1">
      <alignment wrapText="1"/>
    </xf>
    <xf numFmtId="4" fontId="16" fillId="5" borderId="49" xfId="0" applyNumberFormat="1" applyFont="1" applyFill="1" applyBorder="1" applyAlignment="1" applyProtection="1">
      <alignment vertical="top" shrinkToFit="1"/>
      <protection locked="0"/>
    </xf>
    <xf numFmtId="49" fontId="6" fillId="4" borderId="18" xfId="0" applyNumberFormat="1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4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5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6" borderId="31" xfId="0" applyNumberFormat="1" applyFill="1" applyBorder="1"/>
    <xf numFmtId="3" fontId="0" fillId="6" borderId="12" xfId="0" applyNumberFormat="1" applyFill="1" applyBorder="1"/>
    <xf numFmtId="3" fontId="0" fillId="6" borderId="32" xfId="0" applyNumberFormat="1" applyFill="1" applyBorder="1"/>
    <xf numFmtId="0" fontId="15" fillId="4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4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6" borderId="39" xfId="0" applyNumberFormat="1" applyFont="1" applyFill="1" applyBorder="1"/>
    <xf numFmtId="49" fontId="7" fillId="0" borderId="15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5" borderId="36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horizontal="left" vertical="top" wrapText="1"/>
      <protection locked="0"/>
    </xf>
    <xf numFmtId="0" fontId="0" fillId="5" borderId="37" xfId="0" applyFill="1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34" xfId="0" applyFill="1" applyBorder="1" applyAlignment="1" applyProtection="1">
      <alignment vertical="top" wrapText="1"/>
      <protection locked="0"/>
    </xf>
    <xf numFmtId="0" fontId="0" fillId="5" borderId="10" xfId="0" applyFill="1" applyBorder="1" applyAlignment="1" applyProtection="1">
      <alignment vertical="top" wrapText="1"/>
      <protection locked="0"/>
    </xf>
    <xf numFmtId="0" fontId="0" fillId="5" borderId="6" xfId="0" applyFill="1" applyBorder="1" applyAlignment="1" applyProtection="1">
      <alignment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" fillId="3" borderId="0" xfId="0" applyFont="1" applyFill="1" applyAlignment="1">
      <alignment horizontal="left" wrapText="1"/>
    </xf>
  </cellXfs>
  <cellStyles count="10">
    <cellStyle name="ColStyle1 3" xfId="6" xr:uid="{00000000-0005-0000-0000-000000000000}"/>
    <cellStyle name="ColStyle2" xfId="9" xr:uid="{00000000-0005-0000-0000-000001000000}"/>
    <cellStyle name="ColStyle4" xfId="7" xr:uid="{00000000-0005-0000-0000-000002000000}"/>
    <cellStyle name="ColStyle5" xfId="8" xr:uid="{00000000-0005-0000-0000-000003000000}"/>
    <cellStyle name="Normal 2" xfId="3" xr:uid="{00000000-0005-0000-0000-000004000000}"/>
    <cellStyle name="Normální" xfId="0" builtinId="0"/>
    <cellStyle name="normální 2" xfId="1" xr:uid="{00000000-0005-0000-0000-000006000000}"/>
    <cellStyle name="Normální 2 2" xfId="4" xr:uid="{00000000-0005-0000-0000-000007000000}"/>
    <cellStyle name="Normální 3" xfId="2" xr:uid="{00000000-0005-0000-0000-000008000000}"/>
    <cellStyle name="Normální 4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54" t="s">
        <v>42</v>
      </c>
      <c r="C1" s="255"/>
      <c r="D1" s="255"/>
      <c r="E1" s="255"/>
      <c r="F1" s="255"/>
      <c r="G1" s="255"/>
      <c r="H1" s="255"/>
      <c r="I1" s="255"/>
      <c r="J1" s="256"/>
    </row>
    <row r="2" spans="1:15" ht="23.25" customHeight="1" x14ac:dyDescent="0.2">
      <c r="A2" s="3"/>
      <c r="B2" s="70" t="s">
        <v>40</v>
      </c>
      <c r="C2" s="71"/>
      <c r="D2" s="240" t="s">
        <v>46</v>
      </c>
      <c r="E2" s="241"/>
      <c r="F2" s="241"/>
      <c r="G2" s="241"/>
      <c r="H2" s="241"/>
      <c r="I2" s="241"/>
      <c r="J2" s="242"/>
      <c r="O2" s="1"/>
    </row>
    <row r="3" spans="1:15" ht="23.25" customHeight="1" x14ac:dyDescent="0.2">
      <c r="A3" s="3"/>
      <c r="B3" s="72" t="s">
        <v>45</v>
      </c>
      <c r="C3" s="73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65"/>
      <c r="E11" s="265"/>
      <c r="F11" s="265"/>
      <c r="G11" s="265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52"/>
      <c r="E12" s="252"/>
      <c r="F12" s="252"/>
      <c r="G12" s="252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53"/>
      <c r="E13" s="253"/>
      <c r="F13" s="253"/>
      <c r="G13" s="253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46"/>
      <c r="F15" s="246"/>
      <c r="G15" s="250"/>
      <c r="H15" s="250"/>
      <c r="I15" s="250" t="s">
        <v>28</v>
      </c>
      <c r="J15" s="251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43"/>
      <c r="F16" s="244"/>
      <c r="G16" s="243"/>
      <c r="H16" s="244"/>
      <c r="I16" s="243">
        <f>SUMIF(F47:F65,A16,I47:I65)+SUMIF(F47:F65,"PSU",I47:I65)</f>
        <v>0</v>
      </c>
      <c r="J16" s="245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43"/>
      <c r="F17" s="244"/>
      <c r="G17" s="243"/>
      <c r="H17" s="244"/>
      <c r="I17" s="243">
        <f>SUMIF(F47:F65,A17,I47:I65)+I66</f>
        <v>0</v>
      </c>
      <c r="J17" s="245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43"/>
      <c r="F18" s="244"/>
      <c r="G18" s="243"/>
      <c r="H18" s="244"/>
      <c r="I18" s="243">
        <f>I64</f>
        <v>0</v>
      </c>
      <c r="J18" s="245"/>
    </row>
    <row r="19" spans="1:10" ht="23.25" customHeight="1" x14ac:dyDescent="0.2">
      <c r="A19" s="128" t="s">
        <v>94</v>
      </c>
      <c r="B19" s="129" t="s">
        <v>26</v>
      </c>
      <c r="C19" s="47"/>
      <c r="D19" s="48"/>
      <c r="E19" s="243"/>
      <c r="F19" s="244"/>
      <c r="G19" s="243"/>
      <c r="H19" s="244"/>
      <c r="I19" s="243">
        <f>I65</f>
        <v>0</v>
      </c>
      <c r="J19" s="245"/>
    </row>
    <row r="20" spans="1:10" ht="23.25" customHeight="1" x14ac:dyDescent="0.2">
      <c r="A20" s="128" t="s">
        <v>95</v>
      </c>
      <c r="B20" s="129" t="s">
        <v>27</v>
      </c>
      <c r="C20" s="47"/>
      <c r="D20" s="48"/>
      <c r="E20" s="243"/>
      <c r="F20" s="244"/>
      <c r="G20" s="243"/>
      <c r="H20" s="244"/>
      <c r="I20" s="243">
        <f>SUMIF(F47:F65,A20,I47:I65)</f>
        <v>0</v>
      </c>
      <c r="J20" s="245"/>
    </row>
    <row r="21" spans="1:10" ht="23.25" customHeight="1" x14ac:dyDescent="0.2">
      <c r="A21" s="3"/>
      <c r="B21" s="63" t="s">
        <v>28</v>
      </c>
      <c r="C21" s="64"/>
      <c r="D21" s="65"/>
      <c r="E21" s="263"/>
      <c r="F21" s="264"/>
      <c r="G21" s="263"/>
      <c r="H21" s="264"/>
      <c r="I21" s="263">
        <f>SUM(I16:J20)</f>
        <v>0</v>
      </c>
      <c r="J21" s="268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61">
        <f>ZakladDPHSniVypocet</f>
        <v>0</v>
      </c>
      <c r="H23" s="262"/>
      <c r="I23" s="262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66">
        <f>ZakladDPHSni*SazbaDPH1/100</f>
        <v>0</v>
      </c>
      <c r="H24" s="267"/>
      <c r="I24" s="267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61">
        <f>I21</f>
        <v>0</v>
      </c>
      <c r="H25" s="262"/>
      <c r="I25" s="262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57">
        <f>ZakladDPHZakl*SazbaDPH2/100</f>
        <v>0</v>
      </c>
      <c r="H26" s="258"/>
      <c r="I26" s="258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59">
        <f>0</f>
        <v>0</v>
      </c>
      <c r="H27" s="259"/>
      <c r="I27" s="259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80">
        <f>ZakladDPHSniVypocet+ZakladDPHZaklVypocet</f>
        <v>0</v>
      </c>
      <c r="H28" s="280"/>
      <c r="I28" s="280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60">
        <f>ZakladDPHSni+DPHSni+ZakladDPHZakl+DPHZakl+Zaokrouhleni</f>
        <v>0</v>
      </c>
      <c r="H29" s="260"/>
      <c r="I29" s="260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45061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78"/>
      <c r="E34" s="278"/>
      <c r="G34" s="278"/>
      <c r="H34" s="278"/>
      <c r="I34" s="278"/>
      <c r="J34" s="31"/>
    </row>
    <row r="35" spans="1:10" ht="12.75" customHeight="1" x14ac:dyDescent="0.2">
      <c r="A35" s="3"/>
      <c r="B35" s="3"/>
      <c r="D35" s="279" t="s">
        <v>2</v>
      </c>
      <c r="E35" s="279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53</v>
      </c>
      <c r="C39" s="269" t="s">
        <v>46</v>
      </c>
      <c r="D39" s="270"/>
      <c r="E39" s="270"/>
      <c r="F39" s="96">
        <f>'UT, ZTI, EL, SP'!AC221</f>
        <v>0</v>
      </c>
      <c r="G39" s="97">
        <f>'UT, ZTI, EL, SP'!AD221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71" t="s">
        <v>54</v>
      </c>
      <c r="C40" s="272"/>
      <c r="D40" s="272"/>
      <c r="E40" s="273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56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/>
      <c r="H46" s="117"/>
      <c r="I46" s="274" t="s">
        <v>28</v>
      </c>
      <c r="J46" s="274"/>
    </row>
    <row r="47" spans="1:10" ht="25.5" customHeight="1" x14ac:dyDescent="0.2">
      <c r="A47" s="110"/>
      <c r="B47" s="118" t="s">
        <v>58</v>
      </c>
      <c r="C47" s="276" t="s">
        <v>59</v>
      </c>
      <c r="D47" s="277"/>
      <c r="E47" s="277"/>
      <c r="F47" s="120" t="s">
        <v>23</v>
      </c>
      <c r="G47" s="121"/>
      <c r="H47" s="121"/>
      <c r="I47" s="275">
        <f>'UT, ZTI, EL, SP'!G8</f>
        <v>0</v>
      </c>
      <c r="J47" s="275"/>
    </row>
    <row r="48" spans="1:10" ht="25.5" customHeight="1" x14ac:dyDescent="0.2">
      <c r="A48" s="110"/>
      <c r="B48" s="112" t="s">
        <v>60</v>
      </c>
      <c r="C48" s="282" t="s">
        <v>61</v>
      </c>
      <c r="D48" s="283"/>
      <c r="E48" s="283"/>
      <c r="F48" s="122" t="s">
        <v>23</v>
      </c>
      <c r="G48" s="123"/>
      <c r="H48" s="123"/>
      <c r="I48" s="281">
        <f>'UT, ZTI, EL, SP'!G12</f>
        <v>0</v>
      </c>
      <c r="J48" s="281"/>
    </row>
    <row r="49" spans="1:10" ht="25.5" customHeight="1" x14ac:dyDescent="0.2">
      <c r="A49" s="110"/>
      <c r="B49" s="112" t="s">
        <v>62</v>
      </c>
      <c r="C49" s="282" t="s">
        <v>63</v>
      </c>
      <c r="D49" s="283"/>
      <c r="E49" s="283"/>
      <c r="F49" s="122" t="s">
        <v>23</v>
      </c>
      <c r="G49" s="123"/>
      <c r="H49" s="123"/>
      <c r="I49" s="281">
        <f>'UT, ZTI, EL, SP'!G14</f>
        <v>0</v>
      </c>
      <c r="J49" s="281"/>
    </row>
    <row r="50" spans="1:10" ht="25.5" customHeight="1" x14ac:dyDescent="0.2">
      <c r="A50" s="110"/>
      <c r="B50" s="112" t="s">
        <v>64</v>
      </c>
      <c r="C50" s="282" t="s">
        <v>65</v>
      </c>
      <c r="D50" s="283"/>
      <c r="E50" s="283"/>
      <c r="F50" s="122" t="s">
        <v>24</v>
      </c>
      <c r="G50" s="123"/>
      <c r="H50" s="123"/>
      <c r="I50" s="281">
        <f>'UT, ZTI, EL, SP'!G17</f>
        <v>0</v>
      </c>
      <c r="J50" s="281"/>
    </row>
    <row r="51" spans="1:10" ht="25.5" customHeight="1" x14ac:dyDescent="0.2">
      <c r="A51" s="110"/>
      <c r="B51" s="112" t="s">
        <v>66</v>
      </c>
      <c r="C51" s="282" t="s">
        <v>67</v>
      </c>
      <c r="D51" s="283"/>
      <c r="E51" s="283"/>
      <c r="F51" s="122" t="s">
        <v>24</v>
      </c>
      <c r="G51" s="123"/>
      <c r="H51" s="123"/>
      <c r="I51" s="281">
        <f>'UT, ZTI, EL, SP'!G26</f>
        <v>0</v>
      </c>
      <c r="J51" s="281"/>
    </row>
    <row r="52" spans="1:10" ht="25.5" customHeight="1" x14ac:dyDescent="0.2">
      <c r="A52" s="110"/>
      <c r="B52" s="112" t="s">
        <v>68</v>
      </c>
      <c r="C52" s="282" t="s">
        <v>69</v>
      </c>
      <c r="D52" s="283"/>
      <c r="E52" s="283"/>
      <c r="F52" s="122" t="s">
        <v>24</v>
      </c>
      <c r="G52" s="123"/>
      <c r="H52" s="123"/>
      <c r="I52" s="281">
        <f>'UT, ZTI, EL, SP'!G29</f>
        <v>0</v>
      </c>
      <c r="J52" s="281"/>
    </row>
    <row r="53" spans="1:10" ht="25.5" customHeight="1" x14ac:dyDescent="0.2">
      <c r="A53" s="110"/>
      <c r="B53" s="112" t="s">
        <v>70</v>
      </c>
      <c r="C53" s="282" t="s">
        <v>71</v>
      </c>
      <c r="D53" s="283"/>
      <c r="E53" s="283"/>
      <c r="F53" s="122" t="s">
        <v>24</v>
      </c>
      <c r="G53" s="123"/>
      <c r="H53" s="123"/>
      <c r="I53" s="281">
        <f>'UT, ZTI, EL, SP'!G46</f>
        <v>0</v>
      </c>
      <c r="J53" s="281"/>
    </row>
    <row r="54" spans="1:10" ht="25.5" customHeight="1" x14ac:dyDescent="0.2">
      <c r="A54" s="110"/>
      <c r="B54" s="112" t="s">
        <v>72</v>
      </c>
      <c r="C54" s="282" t="s">
        <v>73</v>
      </c>
      <c r="D54" s="283"/>
      <c r="E54" s="283"/>
      <c r="F54" s="122" t="s">
        <v>24</v>
      </c>
      <c r="G54" s="123"/>
      <c r="H54" s="123"/>
      <c r="I54" s="281">
        <f>'UT, ZTI, EL, SP'!G61</f>
        <v>0</v>
      </c>
      <c r="J54" s="281"/>
    </row>
    <row r="55" spans="1:10" ht="25.5" customHeight="1" x14ac:dyDescent="0.2">
      <c r="A55" s="110"/>
      <c r="B55" s="112" t="s">
        <v>74</v>
      </c>
      <c r="C55" s="282" t="s">
        <v>75</v>
      </c>
      <c r="D55" s="283"/>
      <c r="E55" s="283"/>
      <c r="F55" s="122" t="s">
        <v>24</v>
      </c>
      <c r="G55" s="123"/>
      <c r="H55" s="123"/>
      <c r="I55" s="281">
        <f>'UT, ZTI, EL, SP'!G67</f>
        <v>0</v>
      </c>
      <c r="J55" s="281"/>
    </row>
    <row r="56" spans="1:10" ht="25.5" customHeight="1" x14ac:dyDescent="0.2">
      <c r="A56" s="110"/>
      <c r="B56" s="112" t="s">
        <v>76</v>
      </c>
      <c r="C56" s="282" t="s">
        <v>77</v>
      </c>
      <c r="D56" s="283"/>
      <c r="E56" s="283"/>
      <c r="F56" s="122" t="s">
        <v>24</v>
      </c>
      <c r="G56" s="123"/>
      <c r="H56" s="123"/>
      <c r="I56" s="281">
        <f>'UT, ZTI, EL, SP'!G73</f>
        <v>0</v>
      </c>
      <c r="J56" s="281"/>
    </row>
    <row r="57" spans="1:10" ht="25.5" customHeight="1" x14ac:dyDescent="0.2">
      <c r="A57" s="110"/>
      <c r="B57" s="112" t="s">
        <v>78</v>
      </c>
      <c r="C57" s="282" t="s">
        <v>79</v>
      </c>
      <c r="D57" s="283"/>
      <c r="E57" s="283"/>
      <c r="F57" s="122" t="s">
        <v>24</v>
      </c>
      <c r="G57" s="123"/>
      <c r="H57" s="123"/>
      <c r="I57" s="281">
        <f>'UT, ZTI, EL, SP'!G95</f>
        <v>0</v>
      </c>
      <c r="J57" s="281"/>
    </row>
    <row r="58" spans="1:10" ht="25.5" customHeight="1" x14ac:dyDescent="0.2">
      <c r="A58" s="110"/>
      <c r="B58" s="112" t="s">
        <v>80</v>
      </c>
      <c r="C58" s="282" t="s">
        <v>81</v>
      </c>
      <c r="D58" s="283"/>
      <c r="E58" s="283"/>
      <c r="F58" s="122" t="s">
        <v>24</v>
      </c>
      <c r="G58" s="123"/>
      <c r="H58" s="123"/>
      <c r="I58" s="281">
        <f>'UT, ZTI, EL, SP'!G118</f>
        <v>0</v>
      </c>
      <c r="J58" s="281"/>
    </row>
    <row r="59" spans="1:10" ht="25.5" customHeight="1" x14ac:dyDescent="0.2">
      <c r="A59" s="110"/>
      <c r="B59" s="112" t="s">
        <v>82</v>
      </c>
      <c r="C59" s="282" t="s">
        <v>83</v>
      </c>
      <c r="D59" s="283"/>
      <c r="E59" s="283"/>
      <c r="F59" s="122" t="s">
        <v>24</v>
      </c>
      <c r="G59" s="123"/>
      <c r="H59" s="123"/>
      <c r="I59" s="281">
        <f>'UT, ZTI, EL, SP'!G138</f>
        <v>0</v>
      </c>
      <c r="J59" s="281"/>
    </row>
    <row r="60" spans="1:10" ht="25.5" customHeight="1" x14ac:dyDescent="0.2">
      <c r="A60" s="110"/>
      <c r="B60" s="112" t="s">
        <v>84</v>
      </c>
      <c r="C60" s="282" t="s">
        <v>85</v>
      </c>
      <c r="D60" s="283"/>
      <c r="E60" s="283"/>
      <c r="F60" s="122" t="s">
        <v>24</v>
      </c>
      <c r="G60" s="123"/>
      <c r="H60" s="123"/>
      <c r="I60" s="281">
        <f>'UT, ZTI, EL, SP'!G187</f>
        <v>0</v>
      </c>
      <c r="J60" s="281"/>
    </row>
    <row r="61" spans="1:10" ht="25.5" customHeight="1" x14ac:dyDescent="0.2">
      <c r="A61" s="110"/>
      <c r="B61" s="112" t="s">
        <v>86</v>
      </c>
      <c r="C61" s="282" t="s">
        <v>87</v>
      </c>
      <c r="D61" s="283"/>
      <c r="E61" s="283"/>
      <c r="F61" s="122" t="s">
        <v>24</v>
      </c>
      <c r="G61" s="123"/>
      <c r="H61" s="123"/>
      <c r="I61" s="281">
        <f>'UT, ZTI, EL, SP'!G189</f>
        <v>0</v>
      </c>
      <c r="J61" s="281"/>
    </row>
    <row r="62" spans="1:10" ht="25.5" customHeight="1" x14ac:dyDescent="0.2">
      <c r="A62" s="110"/>
      <c r="B62" s="112" t="s">
        <v>88</v>
      </c>
      <c r="C62" s="282" t="s">
        <v>89</v>
      </c>
      <c r="D62" s="283"/>
      <c r="E62" s="283"/>
      <c r="F62" s="122" t="s">
        <v>24</v>
      </c>
      <c r="G62" s="123"/>
      <c r="H62" s="123"/>
      <c r="I62" s="281">
        <f>'UT, ZTI, EL, SP'!G195</f>
        <v>0</v>
      </c>
      <c r="J62" s="281"/>
    </row>
    <row r="63" spans="1:10" ht="25.5" customHeight="1" x14ac:dyDescent="0.2">
      <c r="A63" s="110"/>
      <c r="B63" s="112" t="s">
        <v>90</v>
      </c>
      <c r="C63" s="282" t="s">
        <v>91</v>
      </c>
      <c r="D63" s="283"/>
      <c r="E63" s="283"/>
      <c r="F63" s="122" t="s">
        <v>24</v>
      </c>
      <c r="G63" s="123"/>
      <c r="H63" s="123"/>
      <c r="I63" s="281">
        <f>'UT, ZTI, EL, SP'!G200</f>
        <v>0</v>
      </c>
      <c r="J63" s="281"/>
    </row>
    <row r="64" spans="1:10" ht="25.5" customHeight="1" x14ac:dyDescent="0.2">
      <c r="A64" s="110"/>
      <c r="B64" s="112" t="s">
        <v>92</v>
      </c>
      <c r="C64" s="282" t="s">
        <v>93</v>
      </c>
      <c r="D64" s="283"/>
      <c r="E64" s="283"/>
      <c r="F64" s="122" t="s">
        <v>25</v>
      </c>
      <c r="G64" s="123"/>
      <c r="H64" s="123"/>
      <c r="I64" s="281">
        <f>'UT, ZTI, EL, SP'!G203</f>
        <v>0</v>
      </c>
      <c r="J64" s="281"/>
    </row>
    <row r="65" spans="1:10" ht="25.5" customHeight="1" x14ac:dyDescent="0.2">
      <c r="A65" s="110"/>
      <c r="B65" s="119" t="s">
        <v>94</v>
      </c>
      <c r="C65" s="291" t="s">
        <v>26</v>
      </c>
      <c r="D65" s="292"/>
      <c r="E65" s="292"/>
      <c r="F65" s="124" t="s">
        <v>94</v>
      </c>
      <c r="G65" s="125"/>
      <c r="H65" s="125"/>
      <c r="I65" s="290">
        <f>'UT, ZTI, EL, SP'!G209</f>
        <v>0</v>
      </c>
      <c r="J65" s="290"/>
    </row>
    <row r="66" spans="1:10" ht="25.5" customHeight="1" x14ac:dyDescent="0.2">
      <c r="A66" s="110"/>
      <c r="B66" s="119" t="s">
        <v>507</v>
      </c>
      <c r="C66" s="285" t="s">
        <v>508</v>
      </c>
      <c r="D66" s="286"/>
      <c r="E66" s="287"/>
      <c r="F66" s="124" t="s">
        <v>24</v>
      </c>
      <c r="G66" s="125"/>
      <c r="H66" s="125"/>
      <c r="I66" s="288">
        <f>MAR!G78</f>
        <v>0</v>
      </c>
      <c r="J66" s="289"/>
    </row>
    <row r="67" spans="1:10" ht="25.5" customHeight="1" x14ac:dyDescent="0.2">
      <c r="A67" s="111"/>
      <c r="B67" s="115" t="s">
        <v>1</v>
      </c>
      <c r="C67" s="115"/>
      <c r="D67" s="116"/>
      <c r="E67" s="116"/>
      <c r="F67" s="126"/>
      <c r="G67" s="127"/>
      <c r="H67" s="127"/>
      <c r="I67" s="284">
        <f>SUM(I47:J66)</f>
        <v>0</v>
      </c>
      <c r="J67" s="284"/>
    </row>
    <row r="68" spans="1:10" x14ac:dyDescent="0.2">
      <c r="F68" s="84"/>
      <c r="G68" s="84"/>
      <c r="H68" s="84"/>
      <c r="I68" s="84"/>
      <c r="J68" s="84"/>
    </row>
    <row r="69" spans="1:10" x14ac:dyDescent="0.2">
      <c r="F69" s="84"/>
      <c r="G69" s="84"/>
      <c r="H69" s="84"/>
      <c r="I69" s="84"/>
      <c r="J69" s="84"/>
    </row>
    <row r="70" spans="1:10" x14ac:dyDescent="0.2">
      <c r="F70" s="84"/>
      <c r="G70" s="84"/>
      <c r="H70" s="84"/>
      <c r="I70" s="84"/>
      <c r="J70" s="84"/>
    </row>
  </sheetData>
  <sheetProtection algorithmName="SHA-512" hashValue="W12BJmquDtlRGWCBAFxkoBYf+Gg3gdLtqR41p0Vx60YhFXC9C2qy60p7SN6NXEMB+juee8XnP2wXZ4e05jzMSg==" saltValue="mWOwk9F2Pb5FEVOZPSSJJ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I67:J67"/>
    <mergeCell ref="C66:E66"/>
    <mergeCell ref="I66:J66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93" t="s">
        <v>6</v>
      </c>
      <c r="B1" s="293"/>
      <c r="C1" s="294"/>
      <c r="D1" s="293"/>
      <c r="E1" s="293"/>
      <c r="F1" s="293"/>
      <c r="G1" s="293"/>
    </row>
    <row r="2" spans="1:7" ht="24.95" customHeight="1" x14ac:dyDescent="0.2">
      <c r="A2" s="68" t="s">
        <v>41</v>
      </c>
      <c r="B2" s="67"/>
      <c r="C2" s="295"/>
      <c r="D2" s="295"/>
      <c r="E2" s="295"/>
      <c r="F2" s="295"/>
      <c r="G2" s="296"/>
    </row>
    <row r="3" spans="1:7" ht="24.95" hidden="1" customHeight="1" x14ac:dyDescent="0.2">
      <c r="A3" s="68" t="s">
        <v>7</v>
      </c>
      <c r="B3" s="67"/>
      <c r="C3" s="295"/>
      <c r="D3" s="295"/>
      <c r="E3" s="295"/>
      <c r="F3" s="295"/>
      <c r="G3" s="296"/>
    </row>
    <row r="4" spans="1:7" ht="24.95" hidden="1" customHeight="1" x14ac:dyDescent="0.2">
      <c r="A4" s="68" t="s">
        <v>8</v>
      </c>
      <c r="B4" s="67"/>
      <c r="C4" s="295"/>
      <c r="D4" s="295"/>
      <c r="E4" s="295"/>
      <c r="F4" s="295"/>
      <c r="G4" s="29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231"/>
  <sheetViews>
    <sheetView topLeftCell="A15" workbookViewId="0">
      <selection activeCell="F9" sqref="F9:F1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09" t="s">
        <v>6</v>
      </c>
      <c r="B1" s="309"/>
      <c r="C1" s="309"/>
      <c r="D1" s="309"/>
      <c r="E1" s="309"/>
      <c r="F1" s="309"/>
      <c r="G1" s="309"/>
      <c r="AE1" t="s">
        <v>97</v>
      </c>
    </row>
    <row r="2" spans="1:60" ht="24.95" customHeight="1" x14ac:dyDescent="0.2">
      <c r="A2" s="132" t="s">
        <v>96</v>
      </c>
      <c r="B2" s="130"/>
      <c r="C2" s="310" t="s">
        <v>46</v>
      </c>
      <c r="D2" s="311"/>
      <c r="E2" s="311"/>
      <c r="F2" s="311"/>
      <c r="G2" s="312"/>
      <c r="AE2" t="s">
        <v>98</v>
      </c>
    </row>
    <row r="3" spans="1:60" ht="24.95" customHeight="1" x14ac:dyDescent="0.2">
      <c r="A3" s="133" t="s">
        <v>7</v>
      </c>
      <c r="B3" s="131"/>
      <c r="C3" s="313" t="s">
        <v>43</v>
      </c>
      <c r="D3" s="314"/>
      <c r="E3" s="314"/>
      <c r="F3" s="314"/>
      <c r="G3" s="315"/>
      <c r="AE3" t="s">
        <v>99</v>
      </c>
    </row>
    <row r="4" spans="1:60" ht="24.95" hidden="1" customHeight="1" x14ac:dyDescent="0.2">
      <c r="A4" s="133" t="s">
        <v>8</v>
      </c>
      <c r="B4" s="131"/>
      <c r="C4" s="313"/>
      <c r="D4" s="314"/>
      <c r="E4" s="314"/>
      <c r="F4" s="314"/>
      <c r="G4" s="315"/>
      <c r="AE4" t="s">
        <v>100</v>
      </c>
    </row>
    <row r="5" spans="1:60" hidden="1" x14ac:dyDescent="0.2">
      <c r="A5" s="134" t="s">
        <v>101</v>
      </c>
      <c r="B5" s="135"/>
      <c r="C5" s="135"/>
      <c r="D5" s="136"/>
      <c r="E5" s="136"/>
      <c r="F5" s="136"/>
      <c r="G5" s="137"/>
      <c r="AE5" t="s">
        <v>102</v>
      </c>
    </row>
    <row r="7" spans="1:60" ht="38.25" x14ac:dyDescent="0.2">
      <c r="A7" s="142" t="s">
        <v>103</v>
      </c>
      <c r="B7" s="143" t="s">
        <v>104</v>
      </c>
      <c r="C7" s="143" t="s">
        <v>105</v>
      </c>
      <c r="D7" s="142" t="s">
        <v>106</v>
      </c>
      <c r="E7" s="142" t="s">
        <v>107</v>
      </c>
      <c r="F7" s="138" t="s">
        <v>108</v>
      </c>
      <c r="G7" s="157" t="s">
        <v>28</v>
      </c>
      <c r="H7" s="158" t="s">
        <v>29</v>
      </c>
      <c r="I7" s="158" t="s">
        <v>109</v>
      </c>
      <c r="J7" s="158" t="s">
        <v>30</v>
      </c>
      <c r="K7" s="158" t="s">
        <v>110</v>
      </c>
      <c r="L7" s="158" t="s">
        <v>111</v>
      </c>
      <c r="M7" s="158" t="s">
        <v>112</v>
      </c>
      <c r="N7" s="158" t="s">
        <v>113</v>
      </c>
      <c r="O7" s="158" t="s">
        <v>114</v>
      </c>
      <c r="P7" s="158" t="s">
        <v>115</v>
      </c>
      <c r="Q7" s="158" t="s">
        <v>116</v>
      </c>
      <c r="R7" s="158" t="s">
        <v>117</v>
      </c>
      <c r="S7" s="158" t="s">
        <v>118</v>
      </c>
      <c r="T7" s="158" t="s">
        <v>119</v>
      </c>
      <c r="U7" s="145" t="s">
        <v>120</v>
      </c>
    </row>
    <row r="8" spans="1:60" x14ac:dyDescent="0.2">
      <c r="A8" s="159" t="s">
        <v>121</v>
      </c>
      <c r="B8" s="160" t="s">
        <v>58</v>
      </c>
      <c r="C8" s="161" t="s">
        <v>59</v>
      </c>
      <c r="D8" s="162"/>
      <c r="E8" s="163"/>
      <c r="F8" s="164"/>
      <c r="G8" s="164">
        <f>SUMIF(AE9:AE11,"&lt;&gt;NOR",G9:G11)</f>
        <v>0</v>
      </c>
      <c r="H8" s="164"/>
      <c r="I8" s="164">
        <f>SUM(I9:I11)</f>
        <v>0</v>
      </c>
      <c r="J8" s="164"/>
      <c r="K8" s="164">
        <f>SUM(K9:K11)</f>
        <v>0</v>
      </c>
      <c r="L8" s="164"/>
      <c r="M8" s="164">
        <f>SUM(M9:M11)</f>
        <v>0</v>
      </c>
      <c r="N8" s="144"/>
      <c r="O8" s="144">
        <f>SUM(O9:O11)</f>
        <v>0.18143999999999999</v>
      </c>
      <c r="P8" s="144"/>
      <c r="Q8" s="144">
        <f>SUM(Q9:Q11)</f>
        <v>0</v>
      </c>
      <c r="R8" s="144"/>
      <c r="S8" s="144"/>
      <c r="T8" s="159"/>
      <c r="U8" s="144">
        <f>SUM(U9:U11)</f>
        <v>1.67</v>
      </c>
      <c r="AE8" t="s">
        <v>122</v>
      </c>
    </row>
    <row r="9" spans="1:60" outlineLevel="1" x14ac:dyDescent="0.2">
      <c r="A9" s="140">
        <v>1</v>
      </c>
      <c r="B9" s="140" t="s">
        <v>123</v>
      </c>
      <c r="C9" s="176" t="s">
        <v>124</v>
      </c>
      <c r="D9" s="146" t="s">
        <v>125</v>
      </c>
      <c r="E9" s="152">
        <v>1.5</v>
      </c>
      <c r="F9" s="154"/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7">
        <v>0.1114</v>
      </c>
      <c r="O9" s="147">
        <f>ROUND(E9*N9,5)</f>
        <v>0.1671</v>
      </c>
      <c r="P9" s="147">
        <v>0</v>
      </c>
      <c r="Q9" s="147">
        <f>ROUND(E9*P9,5)</f>
        <v>0</v>
      </c>
      <c r="R9" s="147"/>
      <c r="S9" s="147"/>
      <c r="T9" s="148">
        <v>0.81899999999999995</v>
      </c>
      <c r="U9" s="147">
        <f>ROUND(E9*T9,2)</f>
        <v>1.23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126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127</v>
      </c>
      <c r="C10" s="176" t="s">
        <v>128</v>
      </c>
      <c r="D10" s="146" t="s">
        <v>129</v>
      </c>
      <c r="E10" s="152">
        <v>2</v>
      </c>
      <c r="F10" s="154"/>
      <c r="G10" s="155">
        <f>ROUND(E10*F10,2)</f>
        <v>0</v>
      </c>
      <c r="H10" s="155"/>
      <c r="I10" s="155">
        <f>ROUND(E10*H10,2)</f>
        <v>0</v>
      </c>
      <c r="J10" s="155"/>
      <c r="K10" s="155">
        <f>ROUND(E10*J10,2)</f>
        <v>0</v>
      </c>
      <c r="L10" s="155">
        <v>21</v>
      </c>
      <c r="M10" s="155">
        <f>G10*(1+L10/100)</f>
        <v>0</v>
      </c>
      <c r="N10" s="147">
        <v>6.5199999999999998E-3</v>
      </c>
      <c r="O10" s="147">
        <f>ROUND(E10*N10,5)</f>
        <v>1.304E-2</v>
      </c>
      <c r="P10" s="147">
        <v>0</v>
      </c>
      <c r="Q10" s="147">
        <f>ROUND(E10*P10,5)</f>
        <v>0</v>
      </c>
      <c r="R10" s="147"/>
      <c r="S10" s="147"/>
      <c r="T10" s="148">
        <v>0.221</v>
      </c>
      <c r="U10" s="147">
        <f>ROUND(E10*T10,2)</f>
        <v>0.44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126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3</v>
      </c>
      <c r="B11" s="140" t="s">
        <v>130</v>
      </c>
      <c r="C11" s="176" t="s">
        <v>131</v>
      </c>
      <c r="D11" s="146" t="s">
        <v>129</v>
      </c>
      <c r="E11" s="152">
        <v>1</v>
      </c>
      <c r="F11" s="154"/>
      <c r="G11" s="155">
        <f>ROUND(E11*F11,2)</f>
        <v>0</v>
      </c>
      <c r="H11" s="155"/>
      <c r="I11" s="155">
        <f>ROUND(E11*H11,2)</f>
        <v>0</v>
      </c>
      <c r="J11" s="155"/>
      <c r="K11" s="155">
        <f>ROUND(E11*J11,2)</f>
        <v>0</v>
      </c>
      <c r="L11" s="155">
        <v>21</v>
      </c>
      <c r="M11" s="155">
        <f>G11*(1+L11/100)</f>
        <v>0</v>
      </c>
      <c r="N11" s="147">
        <v>1.2999999999999999E-3</v>
      </c>
      <c r="O11" s="147">
        <f>ROUND(E11*N11,5)</f>
        <v>1.2999999999999999E-3</v>
      </c>
      <c r="P11" s="147">
        <v>0</v>
      </c>
      <c r="Q11" s="147">
        <f>ROUND(E11*P11,5)</f>
        <v>0</v>
      </c>
      <c r="R11" s="147"/>
      <c r="S11" s="147"/>
      <c r="T11" s="148">
        <v>0</v>
      </c>
      <c r="U11" s="147">
        <f>ROUND(E11*T11,2)</f>
        <v>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132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x14ac:dyDescent="0.2">
      <c r="A12" s="141" t="s">
        <v>121</v>
      </c>
      <c r="B12" s="141" t="s">
        <v>60</v>
      </c>
      <c r="C12" s="177" t="s">
        <v>61</v>
      </c>
      <c r="D12" s="149"/>
      <c r="E12" s="153"/>
      <c r="F12" s="156"/>
      <c r="G12" s="156">
        <f>SUMIF(AE13:AE13,"&lt;&gt;NOR",G13:G13)</f>
        <v>0</v>
      </c>
      <c r="H12" s="156"/>
      <c r="I12" s="156">
        <f>SUM(I13:I13)</f>
        <v>0</v>
      </c>
      <c r="J12" s="156"/>
      <c r="K12" s="156">
        <f>SUM(K13:K13)</f>
        <v>0</v>
      </c>
      <c r="L12" s="156"/>
      <c r="M12" s="156">
        <f>SUM(M13:M13)</f>
        <v>0</v>
      </c>
      <c r="N12" s="150"/>
      <c r="O12" s="150">
        <f>SUM(O13:O13)</f>
        <v>4.5569999999999999E-2</v>
      </c>
      <c r="P12" s="150"/>
      <c r="Q12" s="150">
        <f>SUM(Q13:Q13)</f>
        <v>0</v>
      </c>
      <c r="R12" s="150"/>
      <c r="S12" s="150"/>
      <c r="T12" s="151"/>
      <c r="U12" s="150">
        <f>SUM(U13:U13)</f>
        <v>1.79</v>
      </c>
      <c r="AE12" t="s">
        <v>122</v>
      </c>
    </row>
    <row r="13" spans="1:60" outlineLevel="1" x14ac:dyDescent="0.2">
      <c r="A13" s="140">
        <v>4</v>
      </c>
      <c r="B13" s="140" t="s">
        <v>133</v>
      </c>
      <c r="C13" s="176" t="s">
        <v>134</v>
      </c>
      <c r="D13" s="146" t="s">
        <v>125</v>
      </c>
      <c r="E13" s="152">
        <v>7</v>
      </c>
      <c r="F13" s="154"/>
      <c r="G13" s="155">
        <f>ROUND(E13*F13,2)</f>
        <v>0</v>
      </c>
      <c r="H13" s="155"/>
      <c r="I13" s="155">
        <f>ROUND(E13*H13,2)</f>
        <v>0</v>
      </c>
      <c r="J13" s="155"/>
      <c r="K13" s="155">
        <f>ROUND(E13*J13,2)</f>
        <v>0</v>
      </c>
      <c r="L13" s="155">
        <v>21</v>
      </c>
      <c r="M13" s="155">
        <f>G13*(1+L13/100)</f>
        <v>0</v>
      </c>
      <c r="N13" s="147">
        <v>6.5100000000000002E-3</v>
      </c>
      <c r="O13" s="147">
        <f>ROUND(E13*N13,5)</f>
        <v>4.5569999999999999E-2</v>
      </c>
      <c r="P13" s="147">
        <v>0</v>
      </c>
      <c r="Q13" s="147">
        <f>ROUND(E13*P13,5)</f>
        <v>0</v>
      </c>
      <c r="R13" s="147"/>
      <c r="S13" s="147"/>
      <c r="T13" s="148">
        <v>0.255</v>
      </c>
      <c r="U13" s="147">
        <f>ROUND(E13*T13,2)</f>
        <v>1.79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126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x14ac:dyDescent="0.2">
      <c r="A14" s="141" t="s">
        <v>121</v>
      </c>
      <c r="B14" s="141" t="s">
        <v>62</v>
      </c>
      <c r="C14" s="177" t="s">
        <v>63</v>
      </c>
      <c r="D14" s="149"/>
      <c r="E14" s="153"/>
      <c r="F14" s="156"/>
      <c r="G14" s="156">
        <f>SUMIF(AE15:AE16,"&lt;&gt;NOR",G15:G16)</f>
        <v>0</v>
      </c>
      <c r="H14" s="156"/>
      <c r="I14" s="156">
        <f>SUM(I15:I16)</f>
        <v>0</v>
      </c>
      <c r="J14" s="156"/>
      <c r="K14" s="156">
        <f>SUM(K15:K16)</f>
        <v>0</v>
      </c>
      <c r="L14" s="156"/>
      <c r="M14" s="156">
        <f>SUM(M15:M16)</f>
        <v>0</v>
      </c>
      <c r="N14" s="150"/>
      <c r="O14" s="150">
        <f>SUM(O15:O16)</f>
        <v>6.0200000000000002E-3</v>
      </c>
      <c r="P14" s="150"/>
      <c r="Q14" s="150">
        <f>SUM(Q15:Q16)</f>
        <v>0</v>
      </c>
      <c r="R14" s="150"/>
      <c r="S14" s="150"/>
      <c r="T14" s="151"/>
      <c r="U14" s="150">
        <f>SUM(U15:U16)</f>
        <v>47.17</v>
      </c>
      <c r="AE14" t="s">
        <v>122</v>
      </c>
    </row>
    <row r="15" spans="1:60" outlineLevel="1" x14ac:dyDescent="0.2">
      <c r="A15" s="140">
        <v>5</v>
      </c>
      <c r="B15" s="140" t="s">
        <v>135</v>
      </c>
      <c r="C15" s="176" t="s">
        <v>136</v>
      </c>
      <c r="D15" s="146" t="s">
        <v>125</v>
      </c>
      <c r="E15" s="152">
        <v>133.6</v>
      </c>
      <c r="F15" s="154"/>
      <c r="G15" s="155">
        <f>ROUND(E15*F15,2)</f>
        <v>0</v>
      </c>
      <c r="H15" s="155"/>
      <c r="I15" s="155">
        <f>ROUND(E15*H15,2)</f>
        <v>0</v>
      </c>
      <c r="J15" s="155"/>
      <c r="K15" s="155">
        <f>ROUND(E15*J15,2)</f>
        <v>0</v>
      </c>
      <c r="L15" s="155">
        <v>21</v>
      </c>
      <c r="M15" s="155">
        <f>G15*(1+L15/100)</f>
        <v>0</v>
      </c>
      <c r="N15" s="147">
        <v>4.0000000000000003E-5</v>
      </c>
      <c r="O15" s="147">
        <f>ROUND(E15*N15,5)</f>
        <v>5.3400000000000001E-3</v>
      </c>
      <c r="P15" s="147">
        <v>0</v>
      </c>
      <c r="Q15" s="147">
        <f>ROUND(E15*P15,5)</f>
        <v>0</v>
      </c>
      <c r="R15" s="147"/>
      <c r="S15" s="147"/>
      <c r="T15" s="148">
        <v>0.308</v>
      </c>
      <c r="U15" s="147">
        <f>ROUND(E15*T15,2)</f>
        <v>41.15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126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>
        <v>6</v>
      </c>
      <c r="B16" s="140" t="s">
        <v>137</v>
      </c>
      <c r="C16" s="176" t="s">
        <v>138</v>
      </c>
      <c r="D16" s="146" t="s">
        <v>125</v>
      </c>
      <c r="E16" s="152">
        <v>17</v>
      </c>
      <c r="F16" s="154"/>
      <c r="G16" s="155">
        <f>ROUND(E16*F16,2)</f>
        <v>0</v>
      </c>
      <c r="H16" s="155"/>
      <c r="I16" s="155">
        <f>ROUND(E16*H16,2)</f>
        <v>0</v>
      </c>
      <c r="J16" s="155"/>
      <c r="K16" s="155">
        <f>ROUND(E16*J16,2)</f>
        <v>0</v>
      </c>
      <c r="L16" s="155">
        <v>21</v>
      </c>
      <c r="M16" s="155">
        <f>G16*(1+L16/100)</f>
        <v>0</v>
      </c>
      <c r="N16" s="147">
        <v>4.0000000000000003E-5</v>
      </c>
      <c r="O16" s="147">
        <f>ROUND(E16*N16,5)</f>
        <v>6.8000000000000005E-4</v>
      </c>
      <c r="P16" s="147">
        <v>0</v>
      </c>
      <c r="Q16" s="147">
        <f>ROUND(E16*P16,5)</f>
        <v>0</v>
      </c>
      <c r="R16" s="147"/>
      <c r="S16" s="147"/>
      <c r="T16" s="148">
        <v>0.35399999999999998</v>
      </c>
      <c r="U16" s="147">
        <f>ROUND(E16*T16,2)</f>
        <v>6.02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126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x14ac:dyDescent="0.2">
      <c r="A17" s="141" t="s">
        <v>121</v>
      </c>
      <c r="B17" s="141" t="s">
        <v>64</v>
      </c>
      <c r="C17" s="177" t="s">
        <v>65</v>
      </c>
      <c r="D17" s="149"/>
      <c r="E17" s="153"/>
      <c r="F17" s="156"/>
      <c r="G17" s="156">
        <f>SUMIF(AE18:AE25,"&lt;&gt;NOR",G18:G25)</f>
        <v>0</v>
      </c>
      <c r="H17" s="156"/>
      <c r="I17" s="156">
        <f>SUM(I18:I25)</f>
        <v>0</v>
      </c>
      <c r="J17" s="156"/>
      <c r="K17" s="156">
        <f>SUM(K18:K25)</f>
        <v>0</v>
      </c>
      <c r="L17" s="156"/>
      <c r="M17" s="156">
        <f>SUM(M18:M25)</f>
        <v>0</v>
      </c>
      <c r="N17" s="150"/>
      <c r="O17" s="150">
        <f>SUM(O18:O25)</f>
        <v>0.38541999999999998</v>
      </c>
      <c r="P17" s="150"/>
      <c r="Q17" s="150">
        <f>SUM(Q18:Q25)</f>
        <v>0</v>
      </c>
      <c r="R17" s="150"/>
      <c r="S17" s="150"/>
      <c r="T17" s="151"/>
      <c r="U17" s="150">
        <f>SUM(U18:U25)</f>
        <v>83.3</v>
      </c>
      <c r="AE17" t="s">
        <v>122</v>
      </c>
    </row>
    <row r="18" spans="1:60" outlineLevel="1" x14ac:dyDescent="0.2">
      <c r="A18" s="140">
        <v>7</v>
      </c>
      <c r="B18" s="140" t="s">
        <v>139</v>
      </c>
      <c r="C18" s="176" t="s">
        <v>140</v>
      </c>
      <c r="D18" s="146" t="s">
        <v>141</v>
      </c>
      <c r="E18" s="152">
        <v>312</v>
      </c>
      <c r="F18" s="154"/>
      <c r="G18" s="155">
        <f t="shared" ref="G18:G25" si="0">ROUND(E18*F18,2)</f>
        <v>0</v>
      </c>
      <c r="H18" s="155"/>
      <c r="I18" s="155">
        <f t="shared" ref="I18:I25" si="1">ROUND(E18*H18,2)</f>
        <v>0</v>
      </c>
      <c r="J18" s="155"/>
      <c r="K18" s="155">
        <f t="shared" ref="K18:K25" si="2">ROUND(E18*J18,2)</f>
        <v>0</v>
      </c>
      <c r="L18" s="155">
        <v>21</v>
      </c>
      <c r="M18" s="155">
        <f t="shared" ref="M18:M25" si="3">G18*(1+L18/100)</f>
        <v>0</v>
      </c>
      <c r="N18" s="147">
        <v>5.1000000000000004E-4</v>
      </c>
      <c r="O18" s="147">
        <f t="shared" ref="O18:O25" si="4">ROUND(E18*N18,5)</f>
        <v>0.15912000000000001</v>
      </c>
      <c r="P18" s="147">
        <v>0</v>
      </c>
      <c r="Q18" s="147">
        <f t="shared" ref="Q18:Q25" si="5">ROUND(E18*P18,5)</f>
        <v>0</v>
      </c>
      <c r="R18" s="147"/>
      <c r="S18" s="147"/>
      <c r="T18" s="148">
        <v>0.26700000000000002</v>
      </c>
      <c r="U18" s="147">
        <f t="shared" ref="U18:U25" si="6">ROUND(E18*T18,2)</f>
        <v>83.3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126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ht="33.75" outlineLevel="1" x14ac:dyDescent="0.2">
      <c r="A19" s="140">
        <v>8</v>
      </c>
      <c r="B19" s="140" t="s">
        <v>142</v>
      </c>
      <c r="C19" s="176" t="s">
        <v>143</v>
      </c>
      <c r="D19" s="146" t="s">
        <v>141</v>
      </c>
      <c r="E19" s="152">
        <v>78</v>
      </c>
      <c r="F19" s="154"/>
      <c r="G19" s="155">
        <f t="shared" si="0"/>
        <v>0</v>
      </c>
      <c r="H19" s="155"/>
      <c r="I19" s="155">
        <f t="shared" si="1"/>
        <v>0</v>
      </c>
      <c r="J19" s="155"/>
      <c r="K19" s="155">
        <f t="shared" si="2"/>
        <v>0</v>
      </c>
      <c r="L19" s="155">
        <v>21</v>
      </c>
      <c r="M19" s="155">
        <f t="shared" si="3"/>
        <v>0</v>
      </c>
      <c r="N19" s="147">
        <v>9.0000000000000006E-5</v>
      </c>
      <c r="O19" s="147">
        <f t="shared" si="4"/>
        <v>7.0200000000000002E-3</v>
      </c>
      <c r="P19" s="147">
        <v>0</v>
      </c>
      <c r="Q19" s="147">
        <f t="shared" si="5"/>
        <v>0</v>
      </c>
      <c r="R19" s="147"/>
      <c r="S19" s="147"/>
      <c r="T19" s="148">
        <v>0</v>
      </c>
      <c r="U19" s="147">
        <f t="shared" si="6"/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132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ht="33.75" outlineLevel="1" x14ac:dyDescent="0.2">
      <c r="A20" s="140">
        <v>9</v>
      </c>
      <c r="B20" s="140" t="s">
        <v>144</v>
      </c>
      <c r="C20" s="176" t="s">
        <v>145</v>
      </c>
      <c r="D20" s="146" t="s">
        <v>141</v>
      </c>
      <c r="E20" s="152">
        <v>14</v>
      </c>
      <c r="F20" s="154"/>
      <c r="G20" s="155">
        <f t="shared" si="0"/>
        <v>0</v>
      </c>
      <c r="H20" s="155"/>
      <c r="I20" s="155">
        <f t="shared" si="1"/>
        <v>0</v>
      </c>
      <c r="J20" s="155"/>
      <c r="K20" s="155">
        <f t="shared" si="2"/>
        <v>0</v>
      </c>
      <c r="L20" s="155">
        <v>21</v>
      </c>
      <c r="M20" s="155">
        <f t="shared" si="3"/>
        <v>0</v>
      </c>
      <c r="N20" s="147">
        <v>3.4000000000000002E-4</v>
      </c>
      <c r="O20" s="147">
        <f t="shared" si="4"/>
        <v>4.7600000000000003E-3</v>
      </c>
      <c r="P20" s="147">
        <v>0</v>
      </c>
      <c r="Q20" s="147">
        <f t="shared" si="5"/>
        <v>0</v>
      </c>
      <c r="R20" s="147"/>
      <c r="S20" s="147"/>
      <c r="T20" s="148">
        <v>0</v>
      </c>
      <c r="U20" s="147">
        <f t="shared" si="6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132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ht="33.75" outlineLevel="1" x14ac:dyDescent="0.2">
      <c r="A21" s="140">
        <v>10</v>
      </c>
      <c r="B21" s="140" t="s">
        <v>146</v>
      </c>
      <c r="C21" s="176" t="s">
        <v>147</v>
      </c>
      <c r="D21" s="146" t="s">
        <v>141</v>
      </c>
      <c r="E21" s="152">
        <v>48</v>
      </c>
      <c r="F21" s="154"/>
      <c r="G21" s="155">
        <f t="shared" si="0"/>
        <v>0</v>
      </c>
      <c r="H21" s="155"/>
      <c r="I21" s="155">
        <f t="shared" si="1"/>
        <v>0</v>
      </c>
      <c r="J21" s="155"/>
      <c r="K21" s="155">
        <f t="shared" si="2"/>
        <v>0</v>
      </c>
      <c r="L21" s="155">
        <v>21</v>
      </c>
      <c r="M21" s="155">
        <f t="shared" si="3"/>
        <v>0</v>
      </c>
      <c r="N21" s="147">
        <v>7.3999999999999999E-4</v>
      </c>
      <c r="O21" s="147">
        <f t="shared" si="4"/>
        <v>3.5520000000000003E-2</v>
      </c>
      <c r="P21" s="147">
        <v>0</v>
      </c>
      <c r="Q21" s="147">
        <f t="shared" si="5"/>
        <v>0</v>
      </c>
      <c r="R21" s="147"/>
      <c r="S21" s="147"/>
      <c r="T21" s="148">
        <v>0</v>
      </c>
      <c r="U21" s="147">
        <f t="shared" si="6"/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132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ht="33.75" outlineLevel="1" x14ac:dyDescent="0.2">
      <c r="A22" s="140">
        <v>11</v>
      </c>
      <c r="B22" s="140" t="s">
        <v>148</v>
      </c>
      <c r="C22" s="176" t="s">
        <v>149</v>
      </c>
      <c r="D22" s="146" t="s">
        <v>141</v>
      </c>
      <c r="E22" s="152">
        <v>124</v>
      </c>
      <c r="F22" s="154"/>
      <c r="G22" s="155">
        <f t="shared" si="0"/>
        <v>0</v>
      </c>
      <c r="H22" s="155"/>
      <c r="I22" s="155">
        <f t="shared" si="1"/>
        <v>0</v>
      </c>
      <c r="J22" s="155"/>
      <c r="K22" s="155">
        <f t="shared" si="2"/>
        <v>0</v>
      </c>
      <c r="L22" s="155">
        <v>21</v>
      </c>
      <c r="M22" s="155">
        <f t="shared" si="3"/>
        <v>0</v>
      </c>
      <c r="N22" s="147">
        <v>8.0000000000000004E-4</v>
      </c>
      <c r="O22" s="147">
        <f t="shared" si="4"/>
        <v>9.9199999999999997E-2</v>
      </c>
      <c r="P22" s="147">
        <v>0</v>
      </c>
      <c r="Q22" s="147">
        <f t="shared" si="5"/>
        <v>0</v>
      </c>
      <c r="R22" s="147"/>
      <c r="S22" s="147"/>
      <c r="T22" s="148">
        <v>0</v>
      </c>
      <c r="U22" s="147">
        <f t="shared" si="6"/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132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33.75" outlineLevel="1" x14ac:dyDescent="0.2">
      <c r="A23" s="140">
        <v>12</v>
      </c>
      <c r="B23" s="140" t="s">
        <v>150</v>
      </c>
      <c r="C23" s="176" t="s">
        <v>151</v>
      </c>
      <c r="D23" s="146" t="s">
        <v>141</v>
      </c>
      <c r="E23" s="152">
        <v>12</v>
      </c>
      <c r="F23" s="154"/>
      <c r="G23" s="155">
        <f t="shared" si="0"/>
        <v>0</v>
      </c>
      <c r="H23" s="155"/>
      <c r="I23" s="155">
        <f t="shared" si="1"/>
        <v>0</v>
      </c>
      <c r="J23" s="155"/>
      <c r="K23" s="155">
        <f t="shared" si="2"/>
        <v>0</v>
      </c>
      <c r="L23" s="155">
        <v>21</v>
      </c>
      <c r="M23" s="155">
        <f t="shared" si="3"/>
        <v>0</v>
      </c>
      <c r="N23" s="147">
        <v>8.9999999999999998E-4</v>
      </c>
      <c r="O23" s="147">
        <f t="shared" si="4"/>
        <v>1.0800000000000001E-2</v>
      </c>
      <c r="P23" s="147">
        <v>0</v>
      </c>
      <c r="Q23" s="147">
        <f t="shared" si="5"/>
        <v>0</v>
      </c>
      <c r="R23" s="147"/>
      <c r="S23" s="147"/>
      <c r="T23" s="148">
        <v>0</v>
      </c>
      <c r="U23" s="147">
        <f t="shared" si="6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132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33.75" outlineLevel="1" x14ac:dyDescent="0.2">
      <c r="A24" s="140">
        <v>13</v>
      </c>
      <c r="B24" s="140" t="s">
        <v>152</v>
      </c>
      <c r="C24" s="176" t="s">
        <v>153</v>
      </c>
      <c r="D24" s="146" t="s">
        <v>141</v>
      </c>
      <c r="E24" s="152">
        <v>12</v>
      </c>
      <c r="F24" s="154"/>
      <c r="G24" s="155">
        <f t="shared" si="0"/>
        <v>0</v>
      </c>
      <c r="H24" s="155"/>
      <c r="I24" s="155">
        <f t="shared" si="1"/>
        <v>0</v>
      </c>
      <c r="J24" s="155"/>
      <c r="K24" s="155">
        <f t="shared" si="2"/>
        <v>0</v>
      </c>
      <c r="L24" s="155">
        <v>21</v>
      </c>
      <c r="M24" s="155">
        <f t="shared" si="3"/>
        <v>0</v>
      </c>
      <c r="N24" s="147">
        <v>1.41E-3</v>
      </c>
      <c r="O24" s="147">
        <f t="shared" si="4"/>
        <v>1.6920000000000001E-2</v>
      </c>
      <c r="P24" s="147">
        <v>0</v>
      </c>
      <c r="Q24" s="147">
        <f t="shared" si="5"/>
        <v>0</v>
      </c>
      <c r="R24" s="147"/>
      <c r="S24" s="147"/>
      <c r="T24" s="148">
        <v>0</v>
      </c>
      <c r="U24" s="147">
        <f t="shared" si="6"/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132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33.75" outlineLevel="1" x14ac:dyDescent="0.2">
      <c r="A25" s="140">
        <v>14</v>
      </c>
      <c r="B25" s="140" t="s">
        <v>154</v>
      </c>
      <c r="C25" s="176" t="s">
        <v>155</v>
      </c>
      <c r="D25" s="146" t="s">
        <v>141</v>
      </c>
      <c r="E25" s="152">
        <v>24</v>
      </c>
      <c r="F25" s="154"/>
      <c r="G25" s="155">
        <f t="shared" si="0"/>
        <v>0</v>
      </c>
      <c r="H25" s="155"/>
      <c r="I25" s="155">
        <f t="shared" si="1"/>
        <v>0</v>
      </c>
      <c r="J25" s="155"/>
      <c r="K25" s="155">
        <f t="shared" si="2"/>
        <v>0</v>
      </c>
      <c r="L25" s="155">
        <v>21</v>
      </c>
      <c r="M25" s="155">
        <f t="shared" si="3"/>
        <v>0</v>
      </c>
      <c r="N25" s="147">
        <v>2.1700000000000001E-3</v>
      </c>
      <c r="O25" s="147">
        <f t="shared" si="4"/>
        <v>5.2080000000000001E-2</v>
      </c>
      <c r="P25" s="147">
        <v>0</v>
      </c>
      <c r="Q25" s="147">
        <f t="shared" si="5"/>
        <v>0</v>
      </c>
      <c r="R25" s="147"/>
      <c r="S25" s="147"/>
      <c r="T25" s="148">
        <v>0</v>
      </c>
      <c r="U25" s="147">
        <f t="shared" si="6"/>
        <v>0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132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41" t="s">
        <v>121</v>
      </c>
      <c r="B26" s="141" t="s">
        <v>66</v>
      </c>
      <c r="C26" s="177" t="s">
        <v>67</v>
      </c>
      <c r="D26" s="149"/>
      <c r="E26" s="153"/>
      <c r="F26" s="156"/>
      <c r="G26" s="156">
        <f>SUMIF(AE27:AE28,"&lt;&gt;NOR",G27:G28)</f>
        <v>0</v>
      </c>
      <c r="H26" s="156"/>
      <c r="I26" s="156">
        <f>SUM(I27:I28)</f>
        <v>0</v>
      </c>
      <c r="J26" s="156"/>
      <c r="K26" s="156">
        <f>SUM(K27:K28)</f>
        <v>0</v>
      </c>
      <c r="L26" s="156"/>
      <c r="M26" s="156">
        <f>SUM(M27:M28)</f>
        <v>0</v>
      </c>
      <c r="N26" s="150"/>
      <c r="O26" s="150">
        <f>SUM(O27:O28)</f>
        <v>4.7600000000000003E-3</v>
      </c>
      <c r="P26" s="150"/>
      <c r="Q26" s="150">
        <f>SUM(Q27:Q28)</f>
        <v>0</v>
      </c>
      <c r="R26" s="150"/>
      <c r="S26" s="150"/>
      <c r="T26" s="151"/>
      <c r="U26" s="150">
        <f>SUM(U27:U28)</f>
        <v>4.4800000000000004</v>
      </c>
      <c r="AE26" t="s">
        <v>122</v>
      </c>
    </row>
    <row r="27" spans="1:60" outlineLevel="1" x14ac:dyDescent="0.2">
      <c r="A27" s="140">
        <v>15</v>
      </c>
      <c r="B27" s="140" t="s">
        <v>156</v>
      </c>
      <c r="C27" s="176" t="s">
        <v>157</v>
      </c>
      <c r="D27" s="146" t="s">
        <v>141</v>
      </c>
      <c r="E27" s="152">
        <v>14</v>
      </c>
      <c r="F27" s="154"/>
      <c r="G27" s="155">
        <f>ROUND(E27*F27,2)</f>
        <v>0</v>
      </c>
      <c r="H27" s="155"/>
      <c r="I27" s="155">
        <f>ROUND(E27*H27,2)</f>
        <v>0</v>
      </c>
      <c r="J27" s="155"/>
      <c r="K27" s="155">
        <f>ROUND(E27*J27,2)</f>
        <v>0</v>
      </c>
      <c r="L27" s="155">
        <v>21</v>
      </c>
      <c r="M27" s="155">
        <f>G27*(1+L27/100)</f>
        <v>0</v>
      </c>
      <c r="N27" s="147">
        <v>3.4000000000000002E-4</v>
      </c>
      <c r="O27" s="147">
        <f>ROUND(E27*N27,5)</f>
        <v>4.7600000000000003E-3</v>
      </c>
      <c r="P27" s="147">
        <v>0</v>
      </c>
      <c r="Q27" s="147">
        <f>ROUND(E27*P27,5)</f>
        <v>0</v>
      </c>
      <c r="R27" s="147"/>
      <c r="S27" s="147"/>
      <c r="T27" s="148">
        <v>0.32</v>
      </c>
      <c r="U27" s="147">
        <f>ROUND(E27*T27,2)</f>
        <v>4.4800000000000004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126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22.5" outlineLevel="1" x14ac:dyDescent="0.2">
      <c r="A28" s="140">
        <v>16</v>
      </c>
      <c r="B28" s="140" t="s">
        <v>158</v>
      </c>
      <c r="C28" s="176" t="s">
        <v>159</v>
      </c>
      <c r="D28" s="146" t="s">
        <v>129</v>
      </c>
      <c r="E28" s="152">
        <v>1</v>
      </c>
      <c r="F28" s="154"/>
      <c r="G28" s="155">
        <f>ROUND(E28*F28,2)</f>
        <v>0</v>
      </c>
      <c r="H28" s="155"/>
      <c r="I28" s="155">
        <f>ROUND(E28*H28,2)</f>
        <v>0</v>
      </c>
      <c r="J28" s="155"/>
      <c r="K28" s="155">
        <f>ROUND(E28*J28,2)</f>
        <v>0</v>
      </c>
      <c r="L28" s="155">
        <v>21</v>
      </c>
      <c r="M28" s="155">
        <f>G28*(1+L28/100)</f>
        <v>0</v>
      </c>
      <c r="N28" s="147">
        <v>0</v>
      </c>
      <c r="O28" s="147">
        <f>ROUND(E28*N28,5)</f>
        <v>0</v>
      </c>
      <c r="P28" s="147">
        <v>0</v>
      </c>
      <c r="Q28" s="147">
        <f>ROUND(E28*P28,5)</f>
        <v>0</v>
      </c>
      <c r="R28" s="147"/>
      <c r="S28" s="147"/>
      <c r="T28" s="148">
        <v>0</v>
      </c>
      <c r="U28" s="147">
        <f>ROUND(E28*T28,2)</f>
        <v>0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132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x14ac:dyDescent="0.2">
      <c r="A29" s="141" t="s">
        <v>121</v>
      </c>
      <c r="B29" s="141" t="s">
        <v>68</v>
      </c>
      <c r="C29" s="177" t="s">
        <v>69</v>
      </c>
      <c r="D29" s="149"/>
      <c r="E29" s="153"/>
      <c r="F29" s="156"/>
      <c r="G29" s="156">
        <f>SUMIF(AE30:AE45,"&lt;&gt;NOR",G30:G45)</f>
        <v>0</v>
      </c>
      <c r="H29" s="156"/>
      <c r="I29" s="156">
        <f>SUM(I30:I45)</f>
        <v>0</v>
      </c>
      <c r="J29" s="156"/>
      <c r="K29" s="156">
        <f>SUM(K30:K45)</f>
        <v>0</v>
      </c>
      <c r="L29" s="156"/>
      <c r="M29" s="156">
        <f>SUM(M30:M45)</f>
        <v>0</v>
      </c>
      <c r="N29" s="150"/>
      <c r="O29" s="150">
        <f>SUM(O30:O45)</f>
        <v>5.4769999999999999E-2</v>
      </c>
      <c r="P29" s="150"/>
      <c r="Q29" s="150">
        <f>SUM(Q30:Q45)</f>
        <v>0</v>
      </c>
      <c r="R29" s="150"/>
      <c r="S29" s="150"/>
      <c r="T29" s="151"/>
      <c r="U29" s="150">
        <f>SUM(U30:U45)</f>
        <v>18.62</v>
      </c>
      <c r="AE29" t="s">
        <v>122</v>
      </c>
    </row>
    <row r="30" spans="1:60" outlineLevel="1" x14ac:dyDescent="0.2">
      <c r="A30" s="140">
        <v>17</v>
      </c>
      <c r="B30" s="140" t="s">
        <v>160</v>
      </c>
      <c r="C30" s="176" t="s">
        <v>161</v>
      </c>
      <c r="D30" s="146" t="s">
        <v>129</v>
      </c>
      <c r="E30" s="152">
        <v>1</v>
      </c>
      <c r="F30" s="154"/>
      <c r="G30" s="155">
        <f t="shared" ref="G30:G45" si="7">ROUND(E30*F30,2)</f>
        <v>0</v>
      </c>
      <c r="H30" s="155"/>
      <c r="I30" s="155">
        <f t="shared" ref="I30:I45" si="8">ROUND(E30*H30,2)</f>
        <v>0</v>
      </c>
      <c r="J30" s="155"/>
      <c r="K30" s="155">
        <f t="shared" ref="K30:K45" si="9">ROUND(E30*J30,2)</f>
        <v>0</v>
      </c>
      <c r="L30" s="155">
        <v>21</v>
      </c>
      <c r="M30" s="155">
        <f t="shared" ref="M30:M45" si="10">G30*(1+L30/100)</f>
        <v>0</v>
      </c>
      <c r="N30" s="147">
        <v>2.64E-3</v>
      </c>
      <c r="O30" s="147">
        <f t="shared" ref="O30:O45" si="11">ROUND(E30*N30,5)</f>
        <v>2.64E-3</v>
      </c>
      <c r="P30" s="147">
        <v>0</v>
      </c>
      <c r="Q30" s="147">
        <f t="shared" ref="Q30:Q45" si="12">ROUND(E30*P30,5)</f>
        <v>0</v>
      </c>
      <c r="R30" s="147"/>
      <c r="S30" s="147"/>
      <c r="T30" s="148">
        <v>0.372</v>
      </c>
      <c r="U30" s="147">
        <f t="shared" ref="U30:U45" si="13">ROUND(E30*T30,2)</f>
        <v>0.37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126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18</v>
      </c>
      <c r="B31" s="140" t="s">
        <v>162</v>
      </c>
      <c r="C31" s="176" t="s">
        <v>163</v>
      </c>
      <c r="D31" s="146" t="s">
        <v>164</v>
      </c>
      <c r="E31" s="152">
        <v>2</v>
      </c>
      <c r="F31" s="154"/>
      <c r="G31" s="155">
        <f t="shared" si="7"/>
        <v>0</v>
      </c>
      <c r="H31" s="155"/>
      <c r="I31" s="155">
        <f t="shared" si="8"/>
        <v>0</v>
      </c>
      <c r="J31" s="155"/>
      <c r="K31" s="155">
        <f t="shared" si="9"/>
        <v>0</v>
      </c>
      <c r="L31" s="155">
        <v>21</v>
      </c>
      <c r="M31" s="155">
        <f t="shared" si="10"/>
        <v>0</v>
      </c>
      <c r="N31" s="147">
        <v>9.5399999999999999E-3</v>
      </c>
      <c r="O31" s="147">
        <f t="shared" si="11"/>
        <v>1.908E-2</v>
      </c>
      <c r="P31" s="147">
        <v>0</v>
      </c>
      <c r="Q31" s="147">
        <f t="shared" si="12"/>
        <v>0</v>
      </c>
      <c r="R31" s="147"/>
      <c r="S31" s="147"/>
      <c r="T31" s="148">
        <v>0.99299999999999999</v>
      </c>
      <c r="U31" s="147">
        <f t="shared" si="13"/>
        <v>1.99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126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>
        <v>19</v>
      </c>
      <c r="B32" s="140" t="s">
        <v>165</v>
      </c>
      <c r="C32" s="176" t="s">
        <v>166</v>
      </c>
      <c r="D32" s="146" t="s">
        <v>129</v>
      </c>
      <c r="E32" s="152">
        <v>2</v>
      </c>
      <c r="F32" s="154"/>
      <c r="G32" s="155">
        <f t="shared" si="7"/>
        <v>0</v>
      </c>
      <c r="H32" s="155"/>
      <c r="I32" s="155">
        <f t="shared" si="8"/>
        <v>0</v>
      </c>
      <c r="J32" s="155"/>
      <c r="K32" s="155">
        <f t="shared" si="9"/>
        <v>0</v>
      </c>
      <c r="L32" s="155">
        <v>21</v>
      </c>
      <c r="M32" s="155">
        <f t="shared" si="10"/>
        <v>0</v>
      </c>
      <c r="N32" s="147">
        <v>3.9399999999999999E-3</v>
      </c>
      <c r="O32" s="147">
        <f t="shared" si="11"/>
        <v>7.8799999999999999E-3</v>
      </c>
      <c r="P32" s="147">
        <v>0</v>
      </c>
      <c r="Q32" s="147">
        <f t="shared" si="12"/>
        <v>0</v>
      </c>
      <c r="R32" s="147"/>
      <c r="S32" s="147"/>
      <c r="T32" s="148">
        <v>0.39300000000000002</v>
      </c>
      <c r="U32" s="147">
        <f t="shared" si="13"/>
        <v>0.79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126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ht="22.5" outlineLevel="1" x14ac:dyDescent="0.2">
      <c r="A33" s="140">
        <v>20</v>
      </c>
      <c r="B33" s="140" t="s">
        <v>167</v>
      </c>
      <c r="C33" s="176" t="s">
        <v>168</v>
      </c>
      <c r="D33" s="146" t="s">
        <v>129</v>
      </c>
      <c r="E33" s="152">
        <v>2</v>
      </c>
      <c r="F33" s="154"/>
      <c r="G33" s="155">
        <f t="shared" si="7"/>
        <v>0</v>
      </c>
      <c r="H33" s="155"/>
      <c r="I33" s="155">
        <f t="shared" si="8"/>
        <v>0</v>
      </c>
      <c r="J33" s="155"/>
      <c r="K33" s="155">
        <f t="shared" si="9"/>
        <v>0</v>
      </c>
      <c r="L33" s="155">
        <v>21</v>
      </c>
      <c r="M33" s="155">
        <f t="shared" si="10"/>
        <v>0</v>
      </c>
      <c r="N33" s="147">
        <v>1.6000000000000001E-3</v>
      </c>
      <c r="O33" s="147">
        <f t="shared" si="11"/>
        <v>3.2000000000000002E-3</v>
      </c>
      <c r="P33" s="147">
        <v>0</v>
      </c>
      <c r="Q33" s="147">
        <f t="shared" si="12"/>
        <v>0</v>
      </c>
      <c r="R33" s="147"/>
      <c r="S33" s="147"/>
      <c r="T33" s="148">
        <v>0.20699999999999999</v>
      </c>
      <c r="U33" s="147">
        <f t="shared" si="13"/>
        <v>0.41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126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>
        <v>21</v>
      </c>
      <c r="B34" s="140" t="s">
        <v>169</v>
      </c>
      <c r="C34" s="176" t="s">
        <v>170</v>
      </c>
      <c r="D34" s="146" t="s">
        <v>129</v>
      </c>
      <c r="E34" s="152">
        <v>1</v>
      </c>
      <c r="F34" s="154"/>
      <c r="G34" s="155">
        <f t="shared" si="7"/>
        <v>0</v>
      </c>
      <c r="H34" s="155"/>
      <c r="I34" s="155">
        <f t="shared" si="8"/>
        <v>0</v>
      </c>
      <c r="J34" s="155"/>
      <c r="K34" s="155">
        <f t="shared" si="9"/>
        <v>0</v>
      </c>
      <c r="L34" s="155">
        <v>21</v>
      </c>
      <c r="M34" s="155">
        <f t="shared" si="10"/>
        <v>0</v>
      </c>
      <c r="N34" s="147">
        <v>2.2000000000000001E-3</v>
      </c>
      <c r="O34" s="147">
        <f t="shared" si="11"/>
        <v>2.2000000000000001E-3</v>
      </c>
      <c r="P34" s="147">
        <v>0</v>
      </c>
      <c r="Q34" s="147">
        <f t="shared" si="12"/>
        <v>0</v>
      </c>
      <c r="R34" s="147"/>
      <c r="S34" s="147"/>
      <c r="T34" s="148">
        <v>0.39300000000000002</v>
      </c>
      <c r="U34" s="147">
        <f t="shared" si="13"/>
        <v>0.39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126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ht="22.5" outlineLevel="1" x14ac:dyDescent="0.2">
      <c r="A35" s="140">
        <v>22</v>
      </c>
      <c r="B35" s="140" t="s">
        <v>171</v>
      </c>
      <c r="C35" s="176" t="s">
        <v>172</v>
      </c>
      <c r="D35" s="146" t="s">
        <v>129</v>
      </c>
      <c r="E35" s="152">
        <v>1</v>
      </c>
      <c r="F35" s="154"/>
      <c r="G35" s="155">
        <f t="shared" si="7"/>
        <v>0</v>
      </c>
      <c r="H35" s="155"/>
      <c r="I35" s="155">
        <f t="shared" si="8"/>
        <v>0</v>
      </c>
      <c r="J35" s="155"/>
      <c r="K35" s="155">
        <f t="shared" si="9"/>
        <v>0</v>
      </c>
      <c r="L35" s="155">
        <v>21</v>
      </c>
      <c r="M35" s="155">
        <f t="shared" si="10"/>
        <v>0</v>
      </c>
      <c r="N35" s="147">
        <v>2.4000000000000001E-4</v>
      </c>
      <c r="O35" s="147">
        <f t="shared" si="11"/>
        <v>2.4000000000000001E-4</v>
      </c>
      <c r="P35" s="147">
        <v>0</v>
      </c>
      <c r="Q35" s="147">
        <f t="shared" si="12"/>
        <v>0</v>
      </c>
      <c r="R35" s="147"/>
      <c r="S35" s="147"/>
      <c r="T35" s="148">
        <v>8.3000000000000004E-2</v>
      </c>
      <c r="U35" s="147">
        <f t="shared" si="13"/>
        <v>0.08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126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ht="22.5" outlineLevel="1" x14ac:dyDescent="0.2">
      <c r="A36" s="140">
        <v>23</v>
      </c>
      <c r="B36" s="140" t="s">
        <v>173</v>
      </c>
      <c r="C36" s="176" t="s">
        <v>174</v>
      </c>
      <c r="D36" s="146" t="s">
        <v>129</v>
      </c>
      <c r="E36" s="152">
        <v>3</v>
      </c>
      <c r="F36" s="154"/>
      <c r="G36" s="155">
        <f t="shared" si="7"/>
        <v>0</v>
      </c>
      <c r="H36" s="155"/>
      <c r="I36" s="155">
        <f t="shared" si="8"/>
        <v>0</v>
      </c>
      <c r="J36" s="155"/>
      <c r="K36" s="155">
        <f t="shared" si="9"/>
        <v>0</v>
      </c>
      <c r="L36" s="155">
        <v>21</v>
      </c>
      <c r="M36" s="155">
        <f t="shared" si="10"/>
        <v>0</v>
      </c>
      <c r="N36" s="147">
        <v>1.9000000000000001E-4</v>
      </c>
      <c r="O36" s="147">
        <f t="shared" si="11"/>
        <v>5.6999999999999998E-4</v>
      </c>
      <c r="P36" s="147">
        <v>0</v>
      </c>
      <c r="Q36" s="147">
        <f t="shared" si="12"/>
        <v>0</v>
      </c>
      <c r="R36" s="147"/>
      <c r="S36" s="147"/>
      <c r="T36" s="148">
        <v>0.20269000000000001</v>
      </c>
      <c r="U36" s="147">
        <f t="shared" si="13"/>
        <v>0.61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126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ht="22.5" outlineLevel="1" x14ac:dyDescent="0.2">
      <c r="A37" s="140">
        <v>24</v>
      </c>
      <c r="B37" s="140" t="s">
        <v>175</v>
      </c>
      <c r="C37" s="176" t="s">
        <v>176</v>
      </c>
      <c r="D37" s="146" t="s">
        <v>129</v>
      </c>
      <c r="E37" s="152">
        <v>1</v>
      </c>
      <c r="F37" s="154"/>
      <c r="G37" s="155">
        <f t="shared" si="7"/>
        <v>0</v>
      </c>
      <c r="H37" s="155"/>
      <c r="I37" s="155">
        <f t="shared" si="8"/>
        <v>0</v>
      </c>
      <c r="J37" s="155"/>
      <c r="K37" s="155">
        <f t="shared" si="9"/>
        <v>0</v>
      </c>
      <c r="L37" s="155">
        <v>21</v>
      </c>
      <c r="M37" s="155">
        <f t="shared" si="10"/>
        <v>0</v>
      </c>
      <c r="N37" s="147">
        <v>5.6999999999999998E-4</v>
      </c>
      <c r="O37" s="147">
        <f t="shared" si="11"/>
        <v>5.6999999999999998E-4</v>
      </c>
      <c r="P37" s="147">
        <v>0</v>
      </c>
      <c r="Q37" s="147">
        <f t="shared" si="12"/>
        <v>0</v>
      </c>
      <c r="R37" s="147"/>
      <c r="S37" s="147"/>
      <c r="T37" s="148">
        <v>0.22700000000000001</v>
      </c>
      <c r="U37" s="147">
        <f t="shared" si="13"/>
        <v>0.23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126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ht="22.5" outlineLevel="1" x14ac:dyDescent="0.2">
      <c r="A38" s="140">
        <v>25</v>
      </c>
      <c r="B38" s="140" t="s">
        <v>177</v>
      </c>
      <c r="C38" s="176" t="s">
        <v>178</v>
      </c>
      <c r="D38" s="146" t="s">
        <v>129</v>
      </c>
      <c r="E38" s="152">
        <v>4</v>
      </c>
      <c r="F38" s="154"/>
      <c r="G38" s="155">
        <f t="shared" si="7"/>
        <v>0</v>
      </c>
      <c r="H38" s="155"/>
      <c r="I38" s="155">
        <f t="shared" si="8"/>
        <v>0</v>
      </c>
      <c r="J38" s="155"/>
      <c r="K38" s="155">
        <f t="shared" si="9"/>
        <v>0</v>
      </c>
      <c r="L38" s="155">
        <v>21</v>
      </c>
      <c r="M38" s="155">
        <f t="shared" si="10"/>
        <v>0</v>
      </c>
      <c r="N38" s="147">
        <v>4.8000000000000001E-4</v>
      </c>
      <c r="O38" s="147">
        <f t="shared" si="11"/>
        <v>1.92E-3</v>
      </c>
      <c r="P38" s="147">
        <v>0</v>
      </c>
      <c r="Q38" s="147">
        <f t="shared" si="12"/>
        <v>0</v>
      </c>
      <c r="R38" s="147"/>
      <c r="S38" s="147"/>
      <c r="T38" s="148">
        <v>0.22700000000000001</v>
      </c>
      <c r="U38" s="147">
        <f t="shared" si="13"/>
        <v>0.91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126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ht="22.5" outlineLevel="1" x14ac:dyDescent="0.2">
      <c r="A39" s="140">
        <v>26</v>
      </c>
      <c r="B39" s="140" t="s">
        <v>179</v>
      </c>
      <c r="C39" s="176" t="s">
        <v>180</v>
      </c>
      <c r="D39" s="146" t="s">
        <v>129</v>
      </c>
      <c r="E39" s="152">
        <v>1</v>
      </c>
      <c r="F39" s="154"/>
      <c r="G39" s="155">
        <f t="shared" si="7"/>
        <v>0</v>
      </c>
      <c r="H39" s="155"/>
      <c r="I39" s="155">
        <f t="shared" si="8"/>
        <v>0</v>
      </c>
      <c r="J39" s="155"/>
      <c r="K39" s="155">
        <f t="shared" si="9"/>
        <v>0</v>
      </c>
      <c r="L39" s="155">
        <v>21</v>
      </c>
      <c r="M39" s="155">
        <f t="shared" si="10"/>
        <v>0</v>
      </c>
      <c r="N39" s="147">
        <v>2.7E-4</v>
      </c>
      <c r="O39" s="147">
        <f t="shared" si="11"/>
        <v>2.7E-4</v>
      </c>
      <c r="P39" s="147">
        <v>0</v>
      </c>
      <c r="Q39" s="147">
        <f t="shared" si="12"/>
        <v>0</v>
      </c>
      <c r="R39" s="147"/>
      <c r="S39" s="147"/>
      <c r="T39" s="148">
        <v>0.22700000000000001</v>
      </c>
      <c r="U39" s="147">
        <f t="shared" si="13"/>
        <v>0.23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126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27</v>
      </c>
      <c r="B40" s="140" t="s">
        <v>181</v>
      </c>
      <c r="C40" s="176" t="s">
        <v>182</v>
      </c>
      <c r="D40" s="146" t="s">
        <v>129</v>
      </c>
      <c r="E40" s="152">
        <v>2</v>
      </c>
      <c r="F40" s="154"/>
      <c r="G40" s="155">
        <f t="shared" si="7"/>
        <v>0</v>
      </c>
      <c r="H40" s="155"/>
      <c r="I40" s="155">
        <f t="shared" si="8"/>
        <v>0</v>
      </c>
      <c r="J40" s="155"/>
      <c r="K40" s="155">
        <f t="shared" si="9"/>
        <v>0</v>
      </c>
      <c r="L40" s="155">
        <v>21</v>
      </c>
      <c r="M40" s="155">
        <f t="shared" si="10"/>
        <v>0</v>
      </c>
      <c r="N40" s="147">
        <v>0</v>
      </c>
      <c r="O40" s="147">
        <f t="shared" si="11"/>
        <v>0</v>
      </c>
      <c r="P40" s="147">
        <v>0</v>
      </c>
      <c r="Q40" s="147">
        <f t="shared" si="12"/>
        <v>0</v>
      </c>
      <c r="R40" s="147"/>
      <c r="S40" s="147"/>
      <c r="T40" s="148">
        <v>0.42499999999999999</v>
      </c>
      <c r="U40" s="147">
        <f t="shared" si="13"/>
        <v>0.85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126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22.5" outlineLevel="1" x14ac:dyDescent="0.2">
      <c r="A41" s="140">
        <v>28</v>
      </c>
      <c r="B41" s="140" t="s">
        <v>183</v>
      </c>
      <c r="C41" s="176" t="s">
        <v>184</v>
      </c>
      <c r="D41" s="146" t="s">
        <v>141</v>
      </c>
      <c r="E41" s="152">
        <v>28</v>
      </c>
      <c r="F41" s="154"/>
      <c r="G41" s="155">
        <f t="shared" si="7"/>
        <v>0</v>
      </c>
      <c r="H41" s="155"/>
      <c r="I41" s="155">
        <f t="shared" si="8"/>
        <v>0</v>
      </c>
      <c r="J41" s="155"/>
      <c r="K41" s="155">
        <f t="shared" si="9"/>
        <v>0</v>
      </c>
      <c r="L41" s="155">
        <v>21</v>
      </c>
      <c r="M41" s="155">
        <f t="shared" si="10"/>
        <v>0</v>
      </c>
      <c r="N41" s="147">
        <v>5.2999999999999998E-4</v>
      </c>
      <c r="O41" s="147">
        <f t="shared" si="11"/>
        <v>1.4840000000000001E-2</v>
      </c>
      <c r="P41" s="147">
        <v>0</v>
      </c>
      <c r="Q41" s="147">
        <f t="shared" si="12"/>
        <v>0</v>
      </c>
      <c r="R41" s="147"/>
      <c r="S41" s="147"/>
      <c r="T41" s="148">
        <v>0.27889999999999998</v>
      </c>
      <c r="U41" s="147">
        <f t="shared" si="13"/>
        <v>7.81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126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>
        <v>29</v>
      </c>
      <c r="B42" s="140" t="s">
        <v>185</v>
      </c>
      <c r="C42" s="176" t="s">
        <v>186</v>
      </c>
      <c r="D42" s="146" t="s">
        <v>141</v>
      </c>
      <c r="E42" s="152">
        <v>10</v>
      </c>
      <c r="F42" s="154"/>
      <c r="G42" s="155">
        <f t="shared" si="7"/>
        <v>0</v>
      </c>
      <c r="H42" s="155"/>
      <c r="I42" s="155">
        <f t="shared" si="8"/>
        <v>0</v>
      </c>
      <c r="J42" s="155"/>
      <c r="K42" s="155">
        <f t="shared" si="9"/>
        <v>0</v>
      </c>
      <c r="L42" s="155">
        <v>21</v>
      </c>
      <c r="M42" s="155">
        <f t="shared" si="10"/>
        <v>0</v>
      </c>
      <c r="N42" s="147">
        <v>0</v>
      </c>
      <c r="O42" s="147">
        <f t="shared" si="11"/>
        <v>0</v>
      </c>
      <c r="P42" s="147">
        <v>0</v>
      </c>
      <c r="Q42" s="147">
        <f t="shared" si="12"/>
        <v>0</v>
      </c>
      <c r="R42" s="147"/>
      <c r="S42" s="147"/>
      <c r="T42" s="148">
        <v>2.9000000000000001E-2</v>
      </c>
      <c r="U42" s="147">
        <f t="shared" si="13"/>
        <v>0.28999999999999998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126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22.5" outlineLevel="1" x14ac:dyDescent="0.2">
      <c r="A43" s="140">
        <v>30</v>
      </c>
      <c r="B43" s="140" t="s">
        <v>187</v>
      </c>
      <c r="C43" s="176" t="s">
        <v>188</v>
      </c>
      <c r="D43" s="146" t="s">
        <v>141</v>
      </c>
      <c r="E43" s="152">
        <v>20</v>
      </c>
      <c r="F43" s="154"/>
      <c r="G43" s="155">
        <f t="shared" si="7"/>
        <v>0</v>
      </c>
      <c r="H43" s="155"/>
      <c r="I43" s="155">
        <f t="shared" si="8"/>
        <v>0</v>
      </c>
      <c r="J43" s="155"/>
      <c r="K43" s="155">
        <f t="shared" si="9"/>
        <v>0</v>
      </c>
      <c r="L43" s="155">
        <v>21</v>
      </c>
      <c r="M43" s="155">
        <f t="shared" si="10"/>
        <v>0</v>
      </c>
      <c r="N43" s="147">
        <v>4.0000000000000003E-5</v>
      </c>
      <c r="O43" s="147">
        <f t="shared" si="11"/>
        <v>8.0000000000000004E-4</v>
      </c>
      <c r="P43" s="147">
        <v>0</v>
      </c>
      <c r="Q43" s="147">
        <f t="shared" si="12"/>
        <v>0</v>
      </c>
      <c r="R43" s="147"/>
      <c r="S43" s="147"/>
      <c r="T43" s="148">
        <v>0.129</v>
      </c>
      <c r="U43" s="147">
        <f t="shared" si="13"/>
        <v>2.58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126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ht="22.5" outlineLevel="1" x14ac:dyDescent="0.2">
      <c r="A44" s="140">
        <v>31</v>
      </c>
      <c r="B44" s="140" t="s">
        <v>189</v>
      </c>
      <c r="C44" s="176" t="s">
        <v>190</v>
      </c>
      <c r="D44" s="146" t="s">
        <v>141</v>
      </c>
      <c r="E44" s="152">
        <v>8</v>
      </c>
      <c r="F44" s="154"/>
      <c r="G44" s="155">
        <f t="shared" si="7"/>
        <v>0</v>
      </c>
      <c r="H44" s="155"/>
      <c r="I44" s="155">
        <f t="shared" si="8"/>
        <v>0</v>
      </c>
      <c r="J44" s="155"/>
      <c r="K44" s="155">
        <f t="shared" si="9"/>
        <v>0</v>
      </c>
      <c r="L44" s="155">
        <v>21</v>
      </c>
      <c r="M44" s="155">
        <f t="shared" si="10"/>
        <v>0</v>
      </c>
      <c r="N44" s="147">
        <v>6.9999999999999994E-5</v>
      </c>
      <c r="O44" s="147">
        <f t="shared" si="11"/>
        <v>5.5999999999999995E-4</v>
      </c>
      <c r="P44" s="147">
        <v>0</v>
      </c>
      <c r="Q44" s="147">
        <f t="shared" si="12"/>
        <v>0</v>
      </c>
      <c r="R44" s="147"/>
      <c r="S44" s="147"/>
      <c r="T44" s="148">
        <v>0.129</v>
      </c>
      <c r="U44" s="147">
        <f t="shared" si="13"/>
        <v>1.03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126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>
        <v>32</v>
      </c>
      <c r="B45" s="140" t="s">
        <v>191</v>
      </c>
      <c r="C45" s="176" t="s">
        <v>192</v>
      </c>
      <c r="D45" s="146" t="s">
        <v>193</v>
      </c>
      <c r="E45" s="152">
        <v>0.04</v>
      </c>
      <c r="F45" s="154"/>
      <c r="G45" s="155">
        <f t="shared" si="7"/>
        <v>0</v>
      </c>
      <c r="H45" s="155"/>
      <c r="I45" s="155">
        <f t="shared" si="8"/>
        <v>0</v>
      </c>
      <c r="J45" s="155"/>
      <c r="K45" s="155">
        <f t="shared" si="9"/>
        <v>0</v>
      </c>
      <c r="L45" s="155">
        <v>21</v>
      </c>
      <c r="M45" s="155">
        <f t="shared" si="10"/>
        <v>0</v>
      </c>
      <c r="N45" s="147">
        <v>0</v>
      </c>
      <c r="O45" s="147">
        <f t="shared" si="11"/>
        <v>0</v>
      </c>
      <c r="P45" s="147">
        <v>0</v>
      </c>
      <c r="Q45" s="147">
        <f t="shared" si="12"/>
        <v>0</v>
      </c>
      <c r="R45" s="147"/>
      <c r="S45" s="147"/>
      <c r="T45" s="148">
        <v>1.327</v>
      </c>
      <c r="U45" s="147">
        <f t="shared" si="13"/>
        <v>0.05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126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x14ac:dyDescent="0.2">
      <c r="A46" s="141" t="s">
        <v>121</v>
      </c>
      <c r="B46" s="141" t="s">
        <v>70</v>
      </c>
      <c r="C46" s="177" t="s">
        <v>71</v>
      </c>
      <c r="D46" s="149"/>
      <c r="E46" s="153"/>
      <c r="F46" s="156"/>
      <c r="G46" s="156">
        <f>SUMIF(AE47:AE60,"&lt;&gt;NOR",G47:G60)</f>
        <v>0</v>
      </c>
      <c r="H46" s="156"/>
      <c r="I46" s="156">
        <f>SUM(I47:I60)</f>
        <v>0</v>
      </c>
      <c r="J46" s="156"/>
      <c r="K46" s="156">
        <f>SUM(K47:K60)</f>
        <v>0</v>
      </c>
      <c r="L46" s="156"/>
      <c r="M46" s="156">
        <f>SUM(M47:M60)</f>
        <v>0</v>
      </c>
      <c r="N46" s="150"/>
      <c r="O46" s="150">
        <f>SUM(O47:O60)</f>
        <v>0.32837</v>
      </c>
      <c r="P46" s="150"/>
      <c r="Q46" s="150">
        <f>SUM(Q47:Q60)</f>
        <v>0</v>
      </c>
      <c r="R46" s="150"/>
      <c r="S46" s="150"/>
      <c r="T46" s="151"/>
      <c r="U46" s="150">
        <f>SUM(U47:U60)</f>
        <v>25.11999999999999</v>
      </c>
      <c r="AE46" t="s">
        <v>122</v>
      </c>
    </row>
    <row r="47" spans="1:60" outlineLevel="1" x14ac:dyDescent="0.2">
      <c r="A47" s="140">
        <v>33</v>
      </c>
      <c r="B47" s="140" t="s">
        <v>612</v>
      </c>
      <c r="C47" s="176" t="s">
        <v>194</v>
      </c>
      <c r="D47" s="146" t="s">
        <v>141</v>
      </c>
      <c r="E47" s="152">
        <v>12</v>
      </c>
      <c r="F47" s="154"/>
      <c r="G47" s="155">
        <f t="shared" ref="G47:G60" si="14">ROUND(E47*F47,2)</f>
        <v>0</v>
      </c>
      <c r="H47" s="155"/>
      <c r="I47" s="155">
        <f t="shared" ref="I47:I60" si="15">ROUND(E47*H47,2)</f>
        <v>0</v>
      </c>
      <c r="J47" s="155"/>
      <c r="K47" s="155">
        <f t="shared" ref="K47:K60" si="16">ROUND(E47*J47,2)</f>
        <v>0</v>
      </c>
      <c r="L47" s="155">
        <v>21</v>
      </c>
      <c r="M47" s="155">
        <f t="shared" ref="M47:M60" si="17">G47*(1+L47/100)</f>
        <v>0</v>
      </c>
      <c r="N47" s="147">
        <v>8.1799999999999998E-3</v>
      </c>
      <c r="O47" s="147">
        <f t="shared" ref="O47:O60" si="18">ROUND(E47*N47,5)</f>
        <v>9.8159999999999997E-2</v>
      </c>
      <c r="P47" s="147">
        <v>0</v>
      </c>
      <c r="Q47" s="147">
        <f t="shared" ref="Q47:Q60" si="19">ROUND(E47*P47,5)</f>
        <v>0</v>
      </c>
      <c r="R47" s="147"/>
      <c r="S47" s="147"/>
      <c r="T47" s="148">
        <v>0.65</v>
      </c>
      <c r="U47" s="147">
        <f t="shared" ref="U47:U60" si="20">ROUND(E47*T47,2)</f>
        <v>7.8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126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>
        <v>34</v>
      </c>
      <c r="B48" s="140" t="s">
        <v>613</v>
      </c>
      <c r="C48" s="176" t="s">
        <v>195</v>
      </c>
      <c r="D48" s="146" t="s">
        <v>141</v>
      </c>
      <c r="E48" s="152">
        <v>1</v>
      </c>
      <c r="F48" s="154"/>
      <c r="G48" s="155">
        <f t="shared" si="14"/>
        <v>0</v>
      </c>
      <c r="H48" s="155"/>
      <c r="I48" s="155">
        <f t="shared" si="15"/>
        <v>0</v>
      </c>
      <c r="J48" s="155"/>
      <c r="K48" s="155">
        <f t="shared" si="16"/>
        <v>0</v>
      </c>
      <c r="L48" s="155">
        <v>21</v>
      </c>
      <c r="M48" s="155">
        <f t="shared" si="17"/>
        <v>0</v>
      </c>
      <c r="N48" s="147">
        <v>8.5800000000000008E-3</v>
      </c>
      <c r="O48" s="147">
        <f t="shared" si="18"/>
        <v>8.5800000000000008E-3</v>
      </c>
      <c r="P48" s="147">
        <v>0</v>
      </c>
      <c r="Q48" s="147">
        <f t="shared" si="19"/>
        <v>0</v>
      </c>
      <c r="R48" s="147"/>
      <c r="S48" s="147"/>
      <c r="T48" s="148">
        <v>0.63800000000000001</v>
      </c>
      <c r="U48" s="147">
        <f t="shared" si="20"/>
        <v>0.64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126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>
        <v>35</v>
      </c>
      <c r="B49" s="140" t="s">
        <v>614</v>
      </c>
      <c r="C49" s="176" t="s">
        <v>196</v>
      </c>
      <c r="D49" s="146" t="s">
        <v>141</v>
      </c>
      <c r="E49" s="152">
        <v>2</v>
      </c>
      <c r="F49" s="154"/>
      <c r="G49" s="155">
        <f t="shared" si="14"/>
        <v>0</v>
      </c>
      <c r="H49" s="155"/>
      <c r="I49" s="155">
        <f t="shared" si="15"/>
        <v>0</v>
      </c>
      <c r="J49" s="155"/>
      <c r="K49" s="155">
        <f t="shared" si="16"/>
        <v>0</v>
      </c>
      <c r="L49" s="155">
        <v>21</v>
      </c>
      <c r="M49" s="155">
        <f t="shared" si="17"/>
        <v>0</v>
      </c>
      <c r="N49" s="147">
        <v>1.1089999999999999E-2</v>
      </c>
      <c r="O49" s="147">
        <f t="shared" si="18"/>
        <v>2.2179999999999998E-2</v>
      </c>
      <c r="P49" s="147">
        <v>0</v>
      </c>
      <c r="Q49" s="147">
        <f t="shared" si="19"/>
        <v>0</v>
      </c>
      <c r="R49" s="147"/>
      <c r="S49" s="147"/>
      <c r="T49" s="148">
        <v>0.67600000000000005</v>
      </c>
      <c r="U49" s="147">
        <f t="shared" si="20"/>
        <v>1.35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126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>
        <v>36</v>
      </c>
      <c r="B50" s="140" t="s">
        <v>615</v>
      </c>
      <c r="C50" s="176" t="s">
        <v>616</v>
      </c>
      <c r="D50" s="146" t="s">
        <v>141</v>
      </c>
      <c r="E50" s="152">
        <v>12</v>
      </c>
      <c r="F50" s="154"/>
      <c r="G50" s="155">
        <f t="shared" si="14"/>
        <v>0</v>
      </c>
      <c r="H50" s="155"/>
      <c r="I50" s="155">
        <f t="shared" si="15"/>
        <v>0</v>
      </c>
      <c r="J50" s="155"/>
      <c r="K50" s="155">
        <f t="shared" si="16"/>
        <v>0</v>
      </c>
      <c r="L50" s="155">
        <v>21</v>
      </c>
      <c r="M50" s="155">
        <f t="shared" si="17"/>
        <v>0</v>
      </c>
      <c r="N50" s="147">
        <v>1.238E-2</v>
      </c>
      <c r="O50" s="147">
        <f t="shared" si="18"/>
        <v>0.14856</v>
      </c>
      <c r="P50" s="147">
        <v>0</v>
      </c>
      <c r="Q50" s="147">
        <f t="shared" si="19"/>
        <v>0</v>
      </c>
      <c r="R50" s="147"/>
      <c r="S50" s="147"/>
      <c r="T50" s="148">
        <v>0.80200000000000005</v>
      </c>
      <c r="U50" s="147">
        <f t="shared" si="20"/>
        <v>9.6199999999999992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126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37</v>
      </c>
      <c r="B51" s="140" t="s">
        <v>618</v>
      </c>
      <c r="C51" s="176" t="s">
        <v>617</v>
      </c>
      <c r="D51" s="146" t="s">
        <v>141</v>
      </c>
      <c r="E51" s="152">
        <v>1</v>
      </c>
      <c r="F51" s="154"/>
      <c r="G51" s="155">
        <f t="shared" si="14"/>
        <v>0</v>
      </c>
      <c r="H51" s="155"/>
      <c r="I51" s="155">
        <f t="shared" si="15"/>
        <v>0</v>
      </c>
      <c r="J51" s="155"/>
      <c r="K51" s="155">
        <f t="shared" si="16"/>
        <v>0</v>
      </c>
      <c r="L51" s="155">
        <v>21</v>
      </c>
      <c r="M51" s="155">
        <f t="shared" si="17"/>
        <v>0</v>
      </c>
      <c r="N51" s="147">
        <v>1.239E-2</v>
      </c>
      <c r="O51" s="147">
        <f t="shared" si="18"/>
        <v>1.239E-2</v>
      </c>
      <c r="P51" s="147">
        <v>0</v>
      </c>
      <c r="Q51" s="147">
        <f t="shared" si="19"/>
        <v>0</v>
      </c>
      <c r="R51" s="147"/>
      <c r="S51" s="147"/>
      <c r="T51" s="148">
        <v>0.84099999999999997</v>
      </c>
      <c r="U51" s="147">
        <f t="shared" si="20"/>
        <v>0.84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126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22.5" outlineLevel="1" x14ac:dyDescent="0.2">
      <c r="A52" s="140">
        <v>38</v>
      </c>
      <c r="B52" s="140" t="s">
        <v>197</v>
      </c>
      <c r="C52" s="176" t="s">
        <v>198</v>
      </c>
      <c r="D52" s="146" t="s">
        <v>129</v>
      </c>
      <c r="E52" s="152">
        <v>1</v>
      </c>
      <c r="F52" s="154"/>
      <c r="G52" s="155">
        <f t="shared" si="14"/>
        <v>0</v>
      </c>
      <c r="H52" s="155"/>
      <c r="I52" s="155">
        <f t="shared" si="15"/>
        <v>0</v>
      </c>
      <c r="J52" s="155"/>
      <c r="K52" s="155">
        <f t="shared" si="16"/>
        <v>0</v>
      </c>
      <c r="L52" s="155">
        <v>21</v>
      </c>
      <c r="M52" s="155">
        <f t="shared" si="17"/>
        <v>0</v>
      </c>
      <c r="N52" s="147">
        <v>8.9999999999999998E-4</v>
      </c>
      <c r="O52" s="147">
        <f t="shared" si="18"/>
        <v>8.9999999999999998E-4</v>
      </c>
      <c r="P52" s="147">
        <v>0</v>
      </c>
      <c r="Q52" s="147">
        <f t="shared" si="19"/>
        <v>0</v>
      </c>
      <c r="R52" s="147"/>
      <c r="S52" s="147"/>
      <c r="T52" s="148">
        <v>0</v>
      </c>
      <c r="U52" s="147">
        <f t="shared" si="20"/>
        <v>0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132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>
        <v>39</v>
      </c>
      <c r="B53" s="140" t="s">
        <v>199</v>
      </c>
      <c r="C53" s="176" t="s">
        <v>200</v>
      </c>
      <c r="D53" s="146" t="s">
        <v>129</v>
      </c>
      <c r="E53" s="152">
        <v>1</v>
      </c>
      <c r="F53" s="154"/>
      <c r="G53" s="155">
        <f t="shared" si="14"/>
        <v>0</v>
      </c>
      <c r="H53" s="155"/>
      <c r="I53" s="155">
        <f t="shared" si="15"/>
        <v>0</v>
      </c>
      <c r="J53" s="155"/>
      <c r="K53" s="155">
        <f t="shared" si="16"/>
        <v>0</v>
      </c>
      <c r="L53" s="155">
        <v>21</v>
      </c>
      <c r="M53" s="155">
        <f t="shared" si="17"/>
        <v>0</v>
      </c>
      <c r="N53" s="147">
        <v>5.0000000000000001E-3</v>
      </c>
      <c r="O53" s="147">
        <f t="shared" si="18"/>
        <v>5.0000000000000001E-3</v>
      </c>
      <c r="P53" s="147">
        <v>0</v>
      </c>
      <c r="Q53" s="147">
        <f t="shared" si="19"/>
        <v>0</v>
      </c>
      <c r="R53" s="147"/>
      <c r="S53" s="147"/>
      <c r="T53" s="148">
        <v>0.97199999999999998</v>
      </c>
      <c r="U53" s="147">
        <f t="shared" si="20"/>
        <v>0.97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126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>
        <v>40</v>
      </c>
      <c r="B54" s="140" t="s">
        <v>201</v>
      </c>
      <c r="C54" s="176" t="s">
        <v>202</v>
      </c>
      <c r="D54" s="146" t="s">
        <v>129</v>
      </c>
      <c r="E54" s="152">
        <v>1</v>
      </c>
      <c r="F54" s="154"/>
      <c r="G54" s="155">
        <f t="shared" si="14"/>
        <v>0</v>
      </c>
      <c r="H54" s="155"/>
      <c r="I54" s="155">
        <f t="shared" si="15"/>
        <v>0</v>
      </c>
      <c r="J54" s="155"/>
      <c r="K54" s="155">
        <f t="shared" si="16"/>
        <v>0</v>
      </c>
      <c r="L54" s="155">
        <v>21</v>
      </c>
      <c r="M54" s="155">
        <f t="shared" si="17"/>
        <v>0</v>
      </c>
      <c r="N54" s="147">
        <v>1.6000000000000001E-3</v>
      </c>
      <c r="O54" s="147">
        <f t="shared" si="18"/>
        <v>1.6000000000000001E-3</v>
      </c>
      <c r="P54" s="147">
        <v>0</v>
      </c>
      <c r="Q54" s="147">
        <f t="shared" si="19"/>
        <v>0</v>
      </c>
      <c r="R54" s="147"/>
      <c r="S54" s="147"/>
      <c r="T54" s="148">
        <v>0.29899999999999999</v>
      </c>
      <c r="U54" s="147">
        <f t="shared" si="20"/>
        <v>0.3</v>
      </c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126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>
        <v>41</v>
      </c>
      <c r="B55" s="140" t="s">
        <v>203</v>
      </c>
      <c r="C55" s="176" t="s">
        <v>619</v>
      </c>
      <c r="D55" s="146" t="s">
        <v>129</v>
      </c>
      <c r="E55" s="152">
        <v>2</v>
      </c>
      <c r="F55" s="154"/>
      <c r="G55" s="155">
        <f t="shared" si="14"/>
        <v>0</v>
      </c>
      <c r="H55" s="155"/>
      <c r="I55" s="155">
        <f t="shared" si="15"/>
        <v>0</v>
      </c>
      <c r="J55" s="155"/>
      <c r="K55" s="155">
        <f t="shared" si="16"/>
        <v>0</v>
      </c>
      <c r="L55" s="155">
        <v>21</v>
      </c>
      <c r="M55" s="155">
        <f t="shared" si="17"/>
        <v>0</v>
      </c>
      <c r="N55" s="147">
        <v>0</v>
      </c>
      <c r="O55" s="147">
        <f t="shared" si="18"/>
        <v>0</v>
      </c>
      <c r="P55" s="147">
        <v>0</v>
      </c>
      <c r="Q55" s="147">
        <f t="shared" si="19"/>
        <v>0</v>
      </c>
      <c r="R55" s="147"/>
      <c r="S55" s="147"/>
      <c r="T55" s="148">
        <v>0.22700000000000001</v>
      </c>
      <c r="U55" s="147">
        <f t="shared" si="20"/>
        <v>0.45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126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>
        <v>42</v>
      </c>
      <c r="B56" s="140" t="s">
        <v>204</v>
      </c>
      <c r="C56" s="176" t="s">
        <v>205</v>
      </c>
      <c r="D56" s="146" t="s">
        <v>129</v>
      </c>
      <c r="E56" s="152">
        <v>5</v>
      </c>
      <c r="F56" s="154"/>
      <c r="G56" s="155">
        <f t="shared" si="14"/>
        <v>0</v>
      </c>
      <c r="H56" s="155"/>
      <c r="I56" s="155">
        <f t="shared" si="15"/>
        <v>0</v>
      </c>
      <c r="J56" s="155"/>
      <c r="K56" s="155">
        <f t="shared" si="16"/>
        <v>0</v>
      </c>
      <c r="L56" s="155">
        <v>21</v>
      </c>
      <c r="M56" s="155">
        <f t="shared" si="17"/>
        <v>0</v>
      </c>
      <c r="N56" s="147">
        <v>2.4000000000000001E-4</v>
      </c>
      <c r="O56" s="147">
        <f t="shared" si="18"/>
        <v>1.1999999999999999E-3</v>
      </c>
      <c r="P56" s="147">
        <v>0</v>
      </c>
      <c r="Q56" s="147">
        <f t="shared" si="19"/>
        <v>0</v>
      </c>
      <c r="R56" s="147"/>
      <c r="S56" s="147"/>
      <c r="T56" s="148">
        <v>0.16600000000000001</v>
      </c>
      <c r="U56" s="147">
        <f t="shared" si="20"/>
        <v>0.83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126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>
        <v>43</v>
      </c>
      <c r="B57" s="140" t="s">
        <v>206</v>
      </c>
      <c r="C57" s="176" t="s">
        <v>207</v>
      </c>
      <c r="D57" s="146" t="s">
        <v>129</v>
      </c>
      <c r="E57" s="152">
        <v>2</v>
      </c>
      <c r="F57" s="154"/>
      <c r="G57" s="155">
        <f t="shared" si="14"/>
        <v>0</v>
      </c>
      <c r="H57" s="155"/>
      <c r="I57" s="155">
        <f t="shared" si="15"/>
        <v>0</v>
      </c>
      <c r="J57" s="155"/>
      <c r="K57" s="155">
        <f t="shared" si="16"/>
        <v>0</v>
      </c>
      <c r="L57" s="155">
        <v>21</v>
      </c>
      <c r="M57" s="155">
        <f t="shared" si="17"/>
        <v>0</v>
      </c>
      <c r="N57" s="147">
        <v>8.8999999999999995E-4</v>
      </c>
      <c r="O57" s="147">
        <f t="shared" si="18"/>
        <v>1.7799999999999999E-3</v>
      </c>
      <c r="P57" s="147">
        <v>0</v>
      </c>
      <c r="Q57" s="147">
        <f t="shared" si="19"/>
        <v>0</v>
      </c>
      <c r="R57" s="147"/>
      <c r="S57" s="147"/>
      <c r="T57" s="148">
        <v>0.26900000000000002</v>
      </c>
      <c r="U57" s="147">
        <f t="shared" si="20"/>
        <v>0.54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126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>
        <v>44</v>
      </c>
      <c r="B58" s="140" t="s">
        <v>208</v>
      </c>
      <c r="C58" s="176" t="s">
        <v>209</v>
      </c>
      <c r="D58" s="146" t="s">
        <v>129</v>
      </c>
      <c r="E58" s="152">
        <v>2</v>
      </c>
      <c r="F58" s="154"/>
      <c r="G58" s="155">
        <f t="shared" si="14"/>
        <v>0</v>
      </c>
      <c r="H58" s="155"/>
      <c r="I58" s="155">
        <f t="shared" si="15"/>
        <v>0</v>
      </c>
      <c r="J58" s="155"/>
      <c r="K58" s="155">
        <f t="shared" si="16"/>
        <v>0</v>
      </c>
      <c r="L58" s="155">
        <v>21</v>
      </c>
      <c r="M58" s="155">
        <f t="shared" si="17"/>
        <v>0</v>
      </c>
      <c r="N58" s="147">
        <v>2.0000000000000001E-4</v>
      </c>
      <c r="O58" s="147">
        <f t="shared" si="18"/>
        <v>4.0000000000000002E-4</v>
      </c>
      <c r="P58" s="147">
        <v>0</v>
      </c>
      <c r="Q58" s="147">
        <f t="shared" si="19"/>
        <v>0</v>
      </c>
      <c r="R58" s="147"/>
      <c r="S58" s="147"/>
      <c r="T58" s="148">
        <v>0.14499999999999999</v>
      </c>
      <c r="U58" s="147">
        <f t="shared" si="20"/>
        <v>0.28999999999999998</v>
      </c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126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ht="22.5" outlineLevel="1" x14ac:dyDescent="0.2">
      <c r="A59" s="140">
        <v>45</v>
      </c>
      <c r="B59" s="140" t="s">
        <v>210</v>
      </c>
      <c r="C59" s="176" t="s">
        <v>211</v>
      </c>
      <c r="D59" s="146" t="s">
        <v>129</v>
      </c>
      <c r="E59" s="152">
        <v>1</v>
      </c>
      <c r="F59" s="154"/>
      <c r="G59" s="155">
        <f t="shared" si="14"/>
        <v>0</v>
      </c>
      <c r="H59" s="155"/>
      <c r="I59" s="155">
        <f t="shared" si="15"/>
        <v>0</v>
      </c>
      <c r="J59" s="155"/>
      <c r="K59" s="155">
        <f t="shared" si="16"/>
        <v>0</v>
      </c>
      <c r="L59" s="155">
        <v>21</v>
      </c>
      <c r="M59" s="155">
        <f t="shared" si="17"/>
        <v>0</v>
      </c>
      <c r="N59" s="147">
        <v>2.7619999999999999E-2</v>
      </c>
      <c r="O59" s="147">
        <f t="shared" si="18"/>
        <v>2.7619999999999999E-2</v>
      </c>
      <c r="P59" s="147">
        <v>0</v>
      </c>
      <c r="Q59" s="147">
        <f t="shared" si="19"/>
        <v>0</v>
      </c>
      <c r="R59" s="147"/>
      <c r="S59" s="147"/>
      <c r="T59" s="148">
        <v>1.49</v>
      </c>
      <c r="U59" s="147">
        <f t="shared" si="20"/>
        <v>1.49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126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>
        <v>46</v>
      </c>
      <c r="B60" s="140" t="s">
        <v>212</v>
      </c>
      <c r="C60" s="176" t="s">
        <v>213</v>
      </c>
      <c r="D60" s="146" t="s">
        <v>0</v>
      </c>
      <c r="E60" s="152">
        <v>5000</v>
      </c>
      <c r="F60" s="154"/>
      <c r="G60" s="155">
        <f t="shared" si="14"/>
        <v>0</v>
      </c>
      <c r="H60" s="155"/>
      <c r="I60" s="155">
        <f t="shared" si="15"/>
        <v>0</v>
      </c>
      <c r="J60" s="155"/>
      <c r="K60" s="155">
        <f t="shared" si="16"/>
        <v>0</v>
      </c>
      <c r="L60" s="155">
        <v>21</v>
      </c>
      <c r="M60" s="155">
        <f t="shared" si="17"/>
        <v>0</v>
      </c>
      <c r="N60" s="147">
        <v>0</v>
      </c>
      <c r="O60" s="147">
        <f t="shared" si="18"/>
        <v>0</v>
      </c>
      <c r="P60" s="147">
        <v>0</v>
      </c>
      <c r="Q60" s="147">
        <f t="shared" si="19"/>
        <v>0</v>
      </c>
      <c r="R60" s="147"/>
      <c r="S60" s="147"/>
      <c r="T60" s="148">
        <v>0</v>
      </c>
      <c r="U60" s="147">
        <f t="shared" si="20"/>
        <v>0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126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x14ac:dyDescent="0.2">
      <c r="A61" s="141" t="s">
        <v>121</v>
      </c>
      <c r="B61" s="141" t="s">
        <v>72</v>
      </c>
      <c r="C61" s="177" t="s">
        <v>73</v>
      </c>
      <c r="D61" s="149"/>
      <c r="E61" s="153"/>
      <c r="F61" s="156"/>
      <c r="G61" s="156">
        <f>SUMIF(AE62:AE66,"&lt;&gt;NOR",G62:G66)</f>
        <v>0</v>
      </c>
      <c r="H61" s="156"/>
      <c r="I61" s="156">
        <f>SUM(I62:I66)</f>
        <v>0</v>
      </c>
      <c r="J61" s="156"/>
      <c r="K61" s="156">
        <f>SUM(K62:K66)</f>
        <v>0</v>
      </c>
      <c r="L61" s="156"/>
      <c r="M61" s="156">
        <f>SUM(M62:M66)</f>
        <v>0</v>
      </c>
      <c r="N61" s="150"/>
      <c r="O61" s="150">
        <f>SUM(O62:O66)</f>
        <v>1.474E-2</v>
      </c>
      <c r="P61" s="150"/>
      <c r="Q61" s="150">
        <f>SUM(Q62:Q66)</f>
        <v>0</v>
      </c>
      <c r="R61" s="150"/>
      <c r="S61" s="150"/>
      <c r="T61" s="151"/>
      <c r="U61" s="150">
        <f>SUM(U62:U66)</f>
        <v>3.13</v>
      </c>
      <c r="AE61" t="s">
        <v>122</v>
      </c>
    </row>
    <row r="62" spans="1:60" outlineLevel="1" x14ac:dyDescent="0.2">
      <c r="A62" s="140">
        <v>47</v>
      </c>
      <c r="B62" s="140" t="s">
        <v>214</v>
      </c>
      <c r="C62" s="176" t="s">
        <v>215</v>
      </c>
      <c r="D62" s="146" t="s">
        <v>129</v>
      </c>
      <c r="E62" s="152">
        <v>1</v>
      </c>
      <c r="F62" s="154"/>
      <c r="G62" s="155">
        <f>ROUND(E62*F62,2)</f>
        <v>0</v>
      </c>
      <c r="H62" s="155"/>
      <c r="I62" s="155">
        <f>ROUND(E62*H62,2)</f>
        <v>0</v>
      </c>
      <c r="J62" s="155"/>
      <c r="K62" s="155">
        <f>ROUND(E62*J62,2)</f>
        <v>0</v>
      </c>
      <c r="L62" s="155">
        <v>21</v>
      </c>
      <c r="M62" s="155">
        <f>G62*(1+L62/100)</f>
        <v>0</v>
      </c>
      <c r="N62" s="147">
        <v>3.0000000000000001E-5</v>
      </c>
      <c r="O62" s="147">
        <f>ROUND(E62*N62,5)</f>
        <v>3.0000000000000001E-5</v>
      </c>
      <c r="P62" s="147">
        <v>0</v>
      </c>
      <c r="Q62" s="147">
        <f>ROUND(E62*P62,5)</f>
        <v>0</v>
      </c>
      <c r="R62" s="147"/>
      <c r="S62" s="147"/>
      <c r="T62" s="148">
        <v>2.3570000000000002</v>
      </c>
      <c r="U62" s="147">
        <f>ROUND(E62*T62,2)</f>
        <v>2.36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126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ht="22.5" outlineLevel="1" x14ac:dyDescent="0.2">
      <c r="A63" s="140">
        <v>48</v>
      </c>
      <c r="B63" s="140" t="s">
        <v>216</v>
      </c>
      <c r="C63" s="176" t="s">
        <v>217</v>
      </c>
      <c r="D63" s="146" t="s">
        <v>129</v>
      </c>
      <c r="E63" s="152">
        <v>1</v>
      </c>
      <c r="F63" s="154"/>
      <c r="G63" s="155">
        <f>ROUND(E63*F63,2)</f>
        <v>0</v>
      </c>
      <c r="H63" s="155"/>
      <c r="I63" s="155">
        <f>ROUND(E63*H63,2)</f>
        <v>0</v>
      </c>
      <c r="J63" s="155"/>
      <c r="K63" s="155">
        <f>ROUND(E63*J63,2)</f>
        <v>0</v>
      </c>
      <c r="L63" s="155">
        <v>21</v>
      </c>
      <c r="M63" s="155">
        <f>G63*(1+L63/100)</f>
        <v>0</v>
      </c>
      <c r="N63" s="147">
        <v>8.0000000000000002E-3</v>
      </c>
      <c r="O63" s="147">
        <f>ROUND(E63*N63,5)</f>
        <v>8.0000000000000002E-3</v>
      </c>
      <c r="P63" s="147">
        <v>0</v>
      </c>
      <c r="Q63" s="147">
        <f>ROUND(E63*P63,5)</f>
        <v>0</v>
      </c>
      <c r="R63" s="147"/>
      <c r="S63" s="147"/>
      <c r="T63" s="148">
        <v>0</v>
      </c>
      <c r="U63" s="147">
        <f>ROUND(E63*T63,2)</f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132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>
        <v>49</v>
      </c>
      <c r="B64" s="140" t="s">
        <v>218</v>
      </c>
      <c r="C64" s="176" t="s">
        <v>219</v>
      </c>
      <c r="D64" s="146" t="s">
        <v>164</v>
      </c>
      <c r="E64" s="152">
        <v>1</v>
      </c>
      <c r="F64" s="154"/>
      <c r="G64" s="155">
        <f>ROUND(E64*F64,2)</f>
        <v>0</v>
      </c>
      <c r="H64" s="155"/>
      <c r="I64" s="155">
        <f>ROUND(E64*H64,2)</f>
        <v>0</v>
      </c>
      <c r="J64" s="155"/>
      <c r="K64" s="155">
        <f>ROUND(E64*J64,2)</f>
        <v>0</v>
      </c>
      <c r="L64" s="155">
        <v>21</v>
      </c>
      <c r="M64" s="155">
        <f>G64*(1+L64/100)</f>
        <v>0</v>
      </c>
      <c r="N64" s="147">
        <v>1.25E-3</v>
      </c>
      <c r="O64" s="147">
        <f>ROUND(E64*N64,5)</f>
        <v>1.25E-3</v>
      </c>
      <c r="P64" s="147">
        <v>0</v>
      </c>
      <c r="Q64" s="147">
        <f>ROUND(E64*P64,5)</f>
        <v>0</v>
      </c>
      <c r="R64" s="147"/>
      <c r="S64" s="147"/>
      <c r="T64" s="148">
        <v>0.14499999999999999</v>
      </c>
      <c r="U64" s="147">
        <f>ROUND(E64*T64,2)</f>
        <v>0.15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126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>
        <v>50</v>
      </c>
      <c r="B65" s="140" t="s">
        <v>220</v>
      </c>
      <c r="C65" s="176" t="s">
        <v>221</v>
      </c>
      <c r="D65" s="146" t="s">
        <v>164</v>
      </c>
      <c r="E65" s="152">
        <v>1</v>
      </c>
      <c r="F65" s="154"/>
      <c r="G65" s="155">
        <f>ROUND(E65*F65,2)</f>
        <v>0</v>
      </c>
      <c r="H65" s="155"/>
      <c r="I65" s="155">
        <f>ROUND(E65*H65,2)</f>
        <v>0</v>
      </c>
      <c r="J65" s="155"/>
      <c r="K65" s="155">
        <f>ROUND(E65*J65,2)</f>
        <v>0</v>
      </c>
      <c r="L65" s="155">
        <v>21</v>
      </c>
      <c r="M65" s="155">
        <f>G65*(1+L65/100)</f>
        <v>0</v>
      </c>
      <c r="N65" s="147">
        <v>9.6000000000000002E-4</v>
      </c>
      <c r="O65" s="147">
        <f>ROUND(E65*N65,5)</f>
        <v>9.6000000000000002E-4</v>
      </c>
      <c r="P65" s="147">
        <v>0</v>
      </c>
      <c r="Q65" s="147">
        <f>ROUND(E65*P65,5)</f>
        <v>0</v>
      </c>
      <c r="R65" s="147"/>
      <c r="S65" s="147"/>
      <c r="T65" s="148">
        <v>0.621</v>
      </c>
      <c r="U65" s="147">
        <f>ROUND(E65*T65,2)</f>
        <v>0.62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126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ht="22.5" outlineLevel="1" x14ac:dyDescent="0.2">
      <c r="A66" s="140">
        <v>51</v>
      </c>
      <c r="B66" s="140" t="s">
        <v>222</v>
      </c>
      <c r="C66" s="176" t="s">
        <v>223</v>
      </c>
      <c r="D66" s="146" t="s">
        <v>129</v>
      </c>
      <c r="E66" s="152">
        <v>1</v>
      </c>
      <c r="F66" s="154"/>
      <c r="G66" s="155">
        <f>ROUND(E66*F66,2)</f>
        <v>0</v>
      </c>
      <c r="H66" s="155"/>
      <c r="I66" s="155">
        <f>ROUND(E66*H66,2)</f>
        <v>0</v>
      </c>
      <c r="J66" s="155"/>
      <c r="K66" s="155">
        <f>ROUND(E66*J66,2)</f>
        <v>0</v>
      </c>
      <c r="L66" s="155">
        <v>21</v>
      </c>
      <c r="M66" s="155">
        <f>G66*(1+L66/100)</f>
        <v>0</v>
      </c>
      <c r="N66" s="147">
        <v>4.4999999999999997E-3</v>
      </c>
      <c r="O66" s="147">
        <f>ROUND(E66*N66,5)</f>
        <v>4.4999999999999997E-3</v>
      </c>
      <c r="P66" s="147">
        <v>0</v>
      </c>
      <c r="Q66" s="147">
        <f>ROUND(E66*P66,5)</f>
        <v>0</v>
      </c>
      <c r="R66" s="147"/>
      <c r="S66" s="147"/>
      <c r="T66" s="148">
        <v>0</v>
      </c>
      <c r="U66" s="147">
        <f>ROUND(E66*T66,2)</f>
        <v>0</v>
      </c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132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x14ac:dyDescent="0.2">
      <c r="A67" s="141" t="s">
        <v>121</v>
      </c>
      <c r="B67" s="141" t="s">
        <v>74</v>
      </c>
      <c r="C67" s="177" t="s">
        <v>75</v>
      </c>
      <c r="D67" s="149"/>
      <c r="E67" s="153"/>
      <c r="F67" s="156"/>
      <c r="G67" s="156">
        <f>SUMIF(AE68:AE72,"&lt;&gt;NOR",G68:G72)</f>
        <v>0</v>
      </c>
      <c r="H67" s="156"/>
      <c r="I67" s="156">
        <f>SUM(I68:I72)</f>
        <v>0</v>
      </c>
      <c r="J67" s="156"/>
      <c r="K67" s="156">
        <f>SUM(K68:K72)</f>
        <v>0</v>
      </c>
      <c r="L67" s="156"/>
      <c r="M67" s="156">
        <f>SUM(M68:M72)</f>
        <v>0</v>
      </c>
      <c r="N67" s="150"/>
      <c r="O67" s="150">
        <f>SUM(O68:O72)</f>
        <v>0.36928</v>
      </c>
      <c r="P67" s="150"/>
      <c r="Q67" s="150">
        <f>SUM(Q68:Q72)</f>
        <v>0</v>
      </c>
      <c r="R67" s="150"/>
      <c r="S67" s="150"/>
      <c r="T67" s="151"/>
      <c r="U67" s="150">
        <f>SUM(U68:U72)</f>
        <v>12.75</v>
      </c>
      <c r="AE67" t="s">
        <v>122</v>
      </c>
    </row>
    <row r="68" spans="1:60" ht="22.5" outlineLevel="1" x14ac:dyDescent="0.2">
      <c r="A68" s="140">
        <v>52</v>
      </c>
      <c r="B68" s="140" t="s">
        <v>224</v>
      </c>
      <c r="C68" s="176" t="s">
        <v>225</v>
      </c>
      <c r="D68" s="146" t="s">
        <v>164</v>
      </c>
      <c r="E68" s="152">
        <v>1</v>
      </c>
      <c r="F68" s="154"/>
      <c r="G68" s="155">
        <f>ROUND(E68*F68,2)</f>
        <v>0</v>
      </c>
      <c r="H68" s="155"/>
      <c r="I68" s="155">
        <f>ROUND(E68*H68,2)</f>
        <v>0</v>
      </c>
      <c r="J68" s="155"/>
      <c r="K68" s="155">
        <f>ROUND(E68*J68,2)</f>
        <v>0</v>
      </c>
      <c r="L68" s="155">
        <v>21</v>
      </c>
      <c r="M68" s="155">
        <f>G68*(1+L68/100)</f>
        <v>0</v>
      </c>
      <c r="N68" s="147">
        <v>6.4820000000000003E-2</v>
      </c>
      <c r="O68" s="147">
        <f>ROUND(E68*N68,5)</f>
        <v>6.4820000000000003E-2</v>
      </c>
      <c r="P68" s="147">
        <v>0</v>
      </c>
      <c r="Q68" s="147">
        <f>ROUND(E68*P68,5)</f>
        <v>0</v>
      </c>
      <c r="R68" s="147"/>
      <c r="S68" s="147"/>
      <c r="T68" s="148">
        <v>2.8580000000000001</v>
      </c>
      <c r="U68" s="147">
        <f>ROUND(E68*T68,2)</f>
        <v>2.86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126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ht="22.5" outlineLevel="1" x14ac:dyDescent="0.2">
      <c r="A69" s="140">
        <v>53</v>
      </c>
      <c r="B69" s="140" t="s">
        <v>226</v>
      </c>
      <c r="C69" s="176" t="s">
        <v>227</v>
      </c>
      <c r="D69" s="146" t="s">
        <v>164</v>
      </c>
      <c r="E69" s="152">
        <v>2</v>
      </c>
      <c r="F69" s="154"/>
      <c r="G69" s="155">
        <f>ROUND(E69*F69,2)</f>
        <v>0</v>
      </c>
      <c r="H69" s="155"/>
      <c r="I69" s="155">
        <f>ROUND(E69*H69,2)</f>
        <v>0</v>
      </c>
      <c r="J69" s="155"/>
      <c r="K69" s="155">
        <f>ROUND(E69*J69,2)</f>
        <v>0</v>
      </c>
      <c r="L69" s="155">
        <v>21</v>
      </c>
      <c r="M69" s="155">
        <f>G69*(1+L69/100)</f>
        <v>0</v>
      </c>
      <c r="N69" s="147">
        <v>7.5819999999999999E-2</v>
      </c>
      <c r="O69" s="147">
        <f>ROUND(E69*N69,5)</f>
        <v>0.15164</v>
      </c>
      <c r="P69" s="147">
        <v>0</v>
      </c>
      <c r="Q69" s="147">
        <f>ROUND(E69*P69,5)</f>
        <v>0</v>
      </c>
      <c r="R69" s="147"/>
      <c r="S69" s="147"/>
      <c r="T69" s="148">
        <v>3.0720000000000001</v>
      </c>
      <c r="U69" s="147">
        <f>ROUND(E69*T69,2)</f>
        <v>6.14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126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ht="22.5" outlineLevel="1" x14ac:dyDescent="0.2">
      <c r="A70" s="140">
        <v>54</v>
      </c>
      <c r="B70" s="140" t="s">
        <v>228</v>
      </c>
      <c r="C70" s="176" t="s">
        <v>229</v>
      </c>
      <c r="D70" s="146" t="s">
        <v>129</v>
      </c>
      <c r="E70" s="152">
        <v>1</v>
      </c>
      <c r="F70" s="154"/>
      <c r="G70" s="155">
        <f>ROUND(E70*F70,2)</f>
        <v>0</v>
      </c>
      <c r="H70" s="155"/>
      <c r="I70" s="155">
        <f>ROUND(E70*H70,2)</f>
        <v>0</v>
      </c>
      <c r="J70" s="155"/>
      <c r="K70" s="155">
        <f>ROUND(E70*J70,2)</f>
        <v>0</v>
      </c>
      <c r="L70" s="155">
        <v>21</v>
      </c>
      <c r="M70" s="155">
        <f>G70*(1+L70/100)</f>
        <v>0</v>
      </c>
      <c r="N70" s="147">
        <v>0.124</v>
      </c>
      <c r="O70" s="147">
        <f>ROUND(E70*N70,5)</f>
        <v>0.124</v>
      </c>
      <c r="P70" s="147">
        <v>0</v>
      </c>
      <c r="Q70" s="147">
        <f>ROUND(E70*P70,5)</f>
        <v>0</v>
      </c>
      <c r="R70" s="147"/>
      <c r="S70" s="147"/>
      <c r="T70" s="148">
        <v>0</v>
      </c>
      <c r="U70" s="147">
        <f>ROUND(E70*T70,2)</f>
        <v>0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132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>
        <v>55</v>
      </c>
      <c r="B71" s="140" t="s">
        <v>230</v>
      </c>
      <c r="C71" s="176" t="s">
        <v>231</v>
      </c>
      <c r="D71" s="146" t="s">
        <v>164</v>
      </c>
      <c r="E71" s="152">
        <v>1</v>
      </c>
      <c r="F71" s="154"/>
      <c r="G71" s="155">
        <f>ROUND(E71*F71,2)</f>
        <v>0</v>
      </c>
      <c r="H71" s="155"/>
      <c r="I71" s="155">
        <f>ROUND(E71*H71,2)</f>
        <v>0</v>
      </c>
      <c r="J71" s="155"/>
      <c r="K71" s="155">
        <f>ROUND(E71*J71,2)</f>
        <v>0</v>
      </c>
      <c r="L71" s="155">
        <v>21</v>
      </c>
      <c r="M71" s="155">
        <f>G71*(1+L71/100)</f>
        <v>0</v>
      </c>
      <c r="N71" s="147">
        <v>2.8819999999999998E-2</v>
      </c>
      <c r="O71" s="147">
        <f>ROUND(E71*N71,5)</f>
        <v>2.8819999999999998E-2</v>
      </c>
      <c r="P71" s="147">
        <v>0</v>
      </c>
      <c r="Q71" s="147">
        <f>ROUND(E71*P71,5)</f>
        <v>0</v>
      </c>
      <c r="R71" s="147"/>
      <c r="S71" s="147"/>
      <c r="T71" s="148">
        <v>3.1440000000000001</v>
      </c>
      <c r="U71" s="147">
        <f>ROUND(E71*T71,2)</f>
        <v>3.14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126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>
        <v>56</v>
      </c>
      <c r="B72" s="140" t="s">
        <v>232</v>
      </c>
      <c r="C72" s="176" t="s">
        <v>233</v>
      </c>
      <c r="D72" s="146" t="s">
        <v>193</v>
      </c>
      <c r="E72" s="152">
        <v>0.4</v>
      </c>
      <c r="F72" s="154"/>
      <c r="G72" s="155">
        <f>ROUND(E72*F72,2)</f>
        <v>0</v>
      </c>
      <c r="H72" s="155"/>
      <c r="I72" s="155">
        <f>ROUND(E72*H72,2)</f>
        <v>0</v>
      </c>
      <c r="J72" s="155"/>
      <c r="K72" s="155">
        <f>ROUND(E72*J72,2)</f>
        <v>0</v>
      </c>
      <c r="L72" s="155">
        <v>21</v>
      </c>
      <c r="M72" s="155">
        <f>G72*(1+L72/100)</f>
        <v>0</v>
      </c>
      <c r="N72" s="147">
        <v>0</v>
      </c>
      <c r="O72" s="147">
        <f>ROUND(E72*N72,5)</f>
        <v>0</v>
      </c>
      <c r="P72" s="147">
        <v>0</v>
      </c>
      <c r="Q72" s="147">
        <f>ROUND(E72*P72,5)</f>
        <v>0</v>
      </c>
      <c r="R72" s="147"/>
      <c r="S72" s="147"/>
      <c r="T72" s="148">
        <v>1.5169999999999999</v>
      </c>
      <c r="U72" s="147">
        <f>ROUND(E72*T72,2)</f>
        <v>0.61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126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x14ac:dyDescent="0.2">
      <c r="A73" s="141" t="s">
        <v>121</v>
      </c>
      <c r="B73" s="141" t="s">
        <v>76</v>
      </c>
      <c r="C73" s="177" t="s">
        <v>77</v>
      </c>
      <c r="D73" s="149"/>
      <c r="E73" s="153"/>
      <c r="F73" s="156"/>
      <c r="G73" s="156">
        <f>SUMIF(AE74:AE94,"&lt;&gt;NOR",G74:G94)</f>
        <v>0</v>
      </c>
      <c r="H73" s="156"/>
      <c r="I73" s="156">
        <f>SUM(I74:I94)</f>
        <v>0</v>
      </c>
      <c r="J73" s="156"/>
      <c r="K73" s="156">
        <f>SUM(K74:K94)</f>
        <v>0</v>
      </c>
      <c r="L73" s="156"/>
      <c r="M73" s="156">
        <f>SUM(M74:M94)</f>
        <v>0</v>
      </c>
      <c r="N73" s="150"/>
      <c r="O73" s="150">
        <f>SUM(O74:O94)</f>
        <v>1.4462599999999997</v>
      </c>
      <c r="P73" s="150"/>
      <c r="Q73" s="150">
        <f>SUM(Q74:Q94)</f>
        <v>5.7</v>
      </c>
      <c r="R73" s="150"/>
      <c r="S73" s="150"/>
      <c r="T73" s="151"/>
      <c r="U73" s="150">
        <f>SUM(U74:U94)</f>
        <v>170.15</v>
      </c>
      <c r="AE73" t="s">
        <v>122</v>
      </c>
    </row>
    <row r="74" spans="1:60" outlineLevel="1" x14ac:dyDescent="0.2">
      <c r="A74" s="140">
        <v>57</v>
      </c>
      <c r="B74" s="140" t="s">
        <v>234</v>
      </c>
      <c r="C74" s="176" t="s">
        <v>235</v>
      </c>
      <c r="D74" s="146" t="s">
        <v>129</v>
      </c>
      <c r="E74" s="152">
        <v>2</v>
      </c>
      <c r="F74" s="154"/>
      <c r="G74" s="155">
        <f t="shared" ref="G74:G94" si="21">ROUND(E74*F74,2)</f>
        <v>0</v>
      </c>
      <c r="H74" s="155"/>
      <c r="I74" s="155">
        <f t="shared" ref="I74:I94" si="22">ROUND(E74*H74,2)</f>
        <v>0</v>
      </c>
      <c r="J74" s="155"/>
      <c r="K74" s="155">
        <f t="shared" ref="K74:K94" si="23">ROUND(E74*J74,2)</f>
        <v>0</v>
      </c>
      <c r="L74" s="155">
        <v>21</v>
      </c>
      <c r="M74" s="155">
        <f t="shared" ref="M74:M94" si="24">G74*(1+L74/100)</f>
        <v>0</v>
      </c>
      <c r="N74" s="147">
        <v>0</v>
      </c>
      <c r="O74" s="147">
        <f t="shared" ref="O74:O94" si="25">ROUND(E74*N74,5)</f>
        <v>0</v>
      </c>
      <c r="P74" s="147">
        <v>0</v>
      </c>
      <c r="Q74" s="147">
        <f t="shared" ref="Q74:Q94" si="26">ROUND(E74*P74,5)</f>
        <v>0</v>
      </c>
      <c r="R74" s="147"/>
      <c r="S74" s="147"/>
      <c r="T74" s="148">
        <v>1.258</v>
      </c>
      <c r="U74" s="147">
        <f t="shared" ref="U74:U94" si="27">ROUND(E74*T74,2)</f>
        <v>2.52</v>
      </c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126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>
        <v>58</v>
      </c>
      <c r="B75" s="140" t="s">
        <v>236</v>
      </c>
      <c r="C75" s="176" t="s">
        <v>237</v>
      </c>
      <c r="D75" s="146" t="s">
        <v>129</v>
      </c>
      <c r="E75" s="152">
        <v>2</v>
      </c>
      <c r="F75" s="154"/>
      <c r="G75" s="155">
        <f t="shared" si="21"/>
        <v>0</v>
      </c>
      <c r="H75" s="155"/>
      <c r="I75" s="155">
        <f t="shared" si="22"/>
        <v>0</v>
      </c>
      <c r="J75" s="155"/>
      <c r="K75" s="155">
        <f t="shared" si="23"/>
        <v>0</v>
      </c>
      <c r="L75" s="155">
        <v>21</v>
      </c>
      <c r="M75" s="155">
        <f t="shared" si="24"/>
        <v>0</v>
      </c>
      <c r="N75" s="147">
        <v>8.3000000000000001E-4</v>
      </c>
      <c r="O75" s="147">
        <f t="shared" si="25"/>
        <v>1.66E-3</v>
      </c>
      <c r="P75" s="147">
        <v>2.85</v>
      </c>
      <c r="Q75" s="147">
        <f t="shared" si="26"/>
        <v>5.7</v>
      </c>
      <c r="R75" s="147"/>
      <c r="S75" s="147"/>
      <c r="T75" s="148">
        <v>35.329000000000001</v>
      </c>
      <c r="U75" s="147">
        <f t="shared" si="27"/>
        <v>70.66</v>
      </c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126</v>
      </c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ht="22.5" outlineLevel="1" x14ac:dyDescent="0.2">
      <c r="A76" s="140">
        <v>59</v>
      </c>
      <c r="B76" s="140" t="s">
        <v>238</v>
      </c>
      <c r="C76" s="176" t="s">
        <v>239</v>
      </c>
      <c r="D76" s="146" t="s">
        <v>129</v>
      </c>
      <c r="E76" s="152">
        <v>2</v>
      </c>
      <c r="F76" s="154"/>
      <c r="G76" s="155">
        <f t="shared" si="21"/>
        <v>0</v>
      </c>
      <c r="H76" s="155"/>
      <c r="I76" s="155">
        <f t="shared" si="22"/>
        <v>0</v>
      </c>
      <c r="J76" s="155"/>
      <c r="K76" s="155">
        <f t="shared" si="23"/>
        <v>0</v>
      </c>
      <c r="L76" s="155">
        <v>21</v>
      </c>
      <c r="M76" s="155">
        <f t="shared" si="24"/>
        <v>0</v>
      </c>
      <c r="N76" s="147">
        <v>0.14099999999999999</v>
      </c>
      <c r="O76" s="147">
        <f t="shared" si="25"/>
        <v>0.28199999999999997</v>
      </c>
      <c r="P76" s="147">
        <v>0</v>
      </c>
      <c r="Q76" s="147">
        <f t="shared" si="26"/>
        <v>0</v>
      </c>
      <c r="R76" s="147"/>
      <c r="S76" s="147"/>
      <c r="T76" s="148">
        <v>0</v>
      </c>
      <c r="U76" s="147">
        <f t="shared" si="27"/>
        <v>0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132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>
        <v>60</v>
      </c>
      <c r="B77" s="140" t="s">
        <v>240</v>
      </c>
      <c r="C77" s="176" t="s">
        <v>241</v>
      </c>
      <c r="D77" s="146" t="s">
        <v>164</v>
      </c>
      <c r="E77" s="152">
        <v>2</v>
      </c>
      <c r="F77" s="154"/>
      <c r="G77" s="155">
        <f t="shared" si="21"/>
        <v>0</v>
      </c>
      <c r="H77" s="155"/>
      <c r="I77" s="155">
        <f t="shared" si="22"/>
        <v>0</v>
      </c>
      <c r="J77" s="155"/>
      <c r="K77" s="155">
        <f t="shared" si="23"/>
        <v>0</v>
      </c>
      <c r="L77" s="155">
        <v>21</v>
      </c>
      <c r="M77" s="155">
        <f t="shared" si="24"/>
        <v>0</v>
      </c>
      <c r="N77" s="147">
        <v>0.34</v>
      </c>
      <c r="O77" s="147">
        <f t="shared" si="25"/>
        <v>0.68</v>
      </c>
      <c r="P77" s="147">
        <v>0</v>
      </c>
      <c r="Q77" s="147">
        <f t="shared" si="26"/>
        <v>0</v>
      </c>
      <c r="R77" s="147"/>
      <c r="S77" s="147"/>
      <c r="T77" s="148">
        <v>10.547000000000001</v>
      </c>
      <c r="U77" s="147">
        <f t="shared" si="27"/>
        <v>21.09</v>
      </c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126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">
      <c r="A78" s="140">
        <v>61</v>
      </c>
      <c r="B78" s="140" t="s">
        <v>242</v>
      </c>
      <c r="C78" s="176" t="s">
        <v>243</v>
      </c>
      <c r="D78" s="146" t="s">
        <v>141</v>
      </c>
      <c r="E78" s="152">
        <v>20</v>
      </c>
      <c r="F78" s="154"/>
      <c r="G78" s="155">
        <f t="shared" si="21"/>
        <v>0</v>
      </c>
      <c r="H78" s="155"/>
      <c r="I78" s="155">
        <f t="shared" si="22"/>
        <v>0</v>
      </c>
      <c r="J78" s="155"/>
      <c r="K78" s="155">
        <f t="shared" si="23"/>
        <v>0</v>
      </c>
      <c r="L78" s="155">
        <v>21</v>
      </c>
      <c r="M78" s="155">
        <f t="shared" si="24"/>
        <v>0</v>
      </c>
      <c r="N78" s="147">
        <v>3.6999999999999999E-4</v>
      </c>
      <c r="O78" s="147">
        <f t="shared" si="25"/>
        <v>7.4000000000000003E-3</v>
      </c>
      <c r="P78" s="147">
        <v>0</v>
      </c>
      <c r="Q78" s="147">
        <f t="shared" si="26"/>
        <v>0</v>
      </c>
      <c r="R78" s="147"/>
      <c r="S78" s="147"/>
      <c r="T78" s="148">
        <v>3.1E-2</v>
      </c>
      <c r="U78" s="147">
        <f t="shared" si="27"/>
        <v>0.62</v>
      </c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126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ht="22.5" outlineLevel="1" x14ac:dyDescent="0.2">
      <c r="A79" s="140">
        <v>62</v>
      </c>
      <c r="B79" s="140" t="s">
        <v>244</v>
      </c>
      <c r="C79" s="176" t="s">
        <v>245</v>
      </c>
      <c r="D79" s="146" t="s">
        <v>129</v>
      </c>
      <c r="E79" s="152">
        <v>2</v>
      </c>
      <c r="F79" s="154"/>
      <c r="G79" s="155">
        <f t="shared" si="21"/>
        <v>0</v>
      </c>
      <c r="H79" s="155"/>
      <c r="I79" s="155">
        <f t="shared" si="22"/>
        <v>0</v>
      </c>
      <c r="J79" s="155"/>
      <c r="K79" s="155">
        <f t="shared" si="23"/>
        <v>0</v>
      </c>
      <c r="L79" s="155">
        <v>21</v>
      </c>
      <c r="M79" s="155">
        <f t="shared" si="24"/>
        <v>0</v>
      </c>
      <c r="N79" s="147">
        <v>2.2000000000000001E-3</v>
      </c>
      <c r="O79" s="147">
        <f t="shared" si="25"/>
        <v>4.4000000000000003E-3</v>
      </c>
      <c r="P79" s="147">
        <v>0</v>
      </c>
      <c r="Q79" s="147">
        <f t="shared" si="26"/>
        <v>0</v>
      </c>
      <c r="R79" s="147"/>
      <c r="S79" s="147"/>
      <c r="T79" s="148">
        <v>0</v>
      </c>
      <c r="U79" s="147">
        <f t="shared" si="27"/>
        <v>0</v>
      </c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132</v>
      </c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ht="22.5" outlineLevel="1" x14ac:dyDescent="0.2">
      <c r="A80" s="140">
        <v>63</v>
      </c>
      <c r="B80" s="140" t="s">
        <v>246</v>
      </c>
      <c r="C80" s="176" t="s">
        <v>247</v>
      </c>
      <c r="D80" s="146" t="s">
        <v>129</v>
      </c>
      <c r="E80" s="152">
        <v>5</v>
      </c>
      <c r="F80" s="154"/>
      <c r="G80" s="155">
        <f t="shared" si="21"/>
        <v>0</v>
      </c>
      <c r="H80" s="155"/>
      <c r="I80" s="155">
        <f t="shared" si="22"/>
        <v>0</v>
      </c>
      <c r="J80" s="155"/>
      <c r="K80" s="155">
        <f t="shared" si="23"/>
        <v>0</v>
      </c>
      <c r="L80" s="155">
        <v>21</v>
      </c>
      <c r="M80" s="155">
        <f t="shared" si="24"/>
        <v>0</v>
      </c>
      <c r="N80" s="147">
        <v>2.2000000000000001E-3</v>
      </c>
      <c r="O80" s="147">
        <f t="shared" si="25"/>
        <v>1.0999999999999999E-2</v>
      </c>
      <c r="P80" s="147">
        <v>0</v>
      </c>
      <c r="Q80" s="147">
        <f t="shared" si="26"/>
        <v>0</v>
      </c>
      <c r="R80" s="147"/>
      <c r="S80" s="147"/>
      <c r="T80" s="148">
        <v>0</v>
      </c>
      <c r="U80" s="147">
        <f t="shared" si="27"/>
        <v>0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132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ht="22.5" outlineLevel="1" x14ac:dyDescent="0.2">
      <c r="A81" s="140">
        <v>64</v>
      </c>
      <c r="B81" s="140" t="s">
        <v>248</v>
      </c>
      <c r="C81" s="176" t="s">
        <v>249</v>
      </c>
      <c r="D81" s="146" t="s">
        <v>129</v>
      </c>
      <c r="E81" s="152">
        <v>48</v>
      </c>
      <c r="F81" s="154"/>
      <c r="G81" s="155">
        <f t="shared" si="21"/>
        <v>0</v>
      </c>
      <c r="H81" s="155"/>
      <c r="I81" s="155">
        <f t="shared" si="22"/>
        <v>0</v>
      </c>
      <c r="J81" s="155"/>
      <c r="K81" s="155">
        <f t="shared" si="23"/>
        <v>0</v>
      </c>
      <c r="L81" s="155">
        <v>21</v>
      </c>
      <c r="M81" s="155">
        <f t="shared" si="24"/>
        <v>0</v>
      </c>
      <c r="N81" s="147">
        <v>2.2000000000000001E-3</v>
      </c>
      <c r="O81" s="147">
        <f t="shared" si="25"/>
        <v>0.1056</v>
      </c>
      <c r="P81" s="147">
        <v>0</v>
      </c>
      <c r="Q81" s="147">
        <f t="shared" si="26"/>
        <v>0</v>
      </c>
      <c r="R81" s="147"/>
      <c r="S81" s="147"/>
      <c r="T81" s="148">
        <v>0</v>
      </c>
      <c r="U81" s="147">
        <f t="shared" si="27"/>
        <v>0</v>
      </c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132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ht="22.5" outlineLevel="1" x14ac:dyDescent="0.2">
      <c r="A82" s="140">
        <v>65</v>
      </c>
      <c r="B82" s="140" t="s">
        <v>250</v>
      </c>
      <c r="C82" s="176" t="s">
        <v>251</v>
      </c>
      <c r="D82" s="146" t="s">
        <v>129</v>
      </c>
      <c r="E82" s="152">
        <v>4</v>
      </c>
      <c r="F82" s="154"/>
      <c r="G82" s="155">
        <f t="shared" si="21"/>
        <v>0</v>
      </c>
      <c r="H82" s="155"/>
      <c r="I82" s="155">
        <f t="shared" si="22"/>
        <v>0</v>
      </c>
      <c r="J82" s="155"/>
      <c r="K82" s="155">
        <f t="shared" si="23"/>
        <v>0</v>
      </c>
      <c r="L82" s="155">
        <v>21</v>
      </c>
      <c r="M82" s="155">
        <f t="shared" si="24"/>
        <v>0</v>
      </c>
      <c r="N82" s="147">
        <v>2.2000000000000001E-3</v>
      </c>
      <c r="O82" s="147">
        <f t="shared" si="25"/>
        <v>8.8000000000000005E-3</v>
      </c>
      <c r="P82" s="147">
        <v>0</v>
      </c>
      <c r="Q82" s="147">
        <f t="shared" si="26"/>
        <v>0</v>
      </c>
      <c r="R82" s="147"/>
      <c r="S82" s="147"/>
      <c r="T82" s="148">
        <v>0</v>
      </c>
      <c r="U82" s="147">
        <f t="shared" si="27"/>
        <v>0</v>
      </c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132</v>
      </c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ht="22.5" outlineLevel="1" x14ac:dyDescent="0.2">
      <c r="A83" s="140">
        <v>66</v>
      </c>
      <c r="B83" s="140" t="s">
        <v>252</v>
      </c>
      <c r="C83" s="176" t="s">
        <v>253</v>
      </c>
      <c r="D83" s="146" t="s">
        <v>129</v>
      </c>
      <c r="E83" s="152">
        <v>4</v>
      </c>
      <c r="F83" s="154"/>
      <c r="G83" s="155">
        <f t="shared" si="21"/>
        <v>0</v>
      </c>
      <c r="H83" s="155"/>
      <c r="I83" s="155">
        <f t="shared" si="22"/>
        <v>0</v>
      </c>
      <c r="J83" s="155"/>
      <c r="K83" s="155">
        <f t="shared" si="23"/>
        <v>0</v>
      </c>
      <c r="L83" s="155">
        <v>21</v>
      </c>
      <c r="M83" s="155">
        <f t="shared" si="24"/>
        <v>0</v>
      </c>
      <c r="N83" s="147">
        <v>2.2000000000000001E-3</v>
      </c>
      <c r="O83" s="147">
        <f t="shared" si="25"/>
        <v>8.8000000000000005E-3</v>
      </c>
      <c r="P83" s="147">
        <v>0</v>
      </c>
      <c r="Q83" s="147">
        <f t="shared" si="26"/>
        <v>0</v>
      </c>
      <c r="R83" s="147"/>
      <c r="S83" s="147"/>
      <c r="T83" s="148">
        <v>0</v>
      </c>
      <c r="U83" s="147">
        <f t="shared" si="27"/>
        <v>0</v>
      </c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132</v>
      </c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ht="22.5" outlineLevel="1" x14ac:dyDescent="0.2">
      <c r="A84" s="140">
        <v>67</v>
      </c>
      <c r="B84" s="140" t="s">
        <v>254</v>
      </c>
      <c r="C84" s="176" t="s">
        <v>255</v>
      </c>
      <c r="D84" s="146" t="s">
        <v>129</v>
      </c>
      <c r="E84" s="152">
        <v>2</v>
      </c>
      <c r="F84" s="154"/>
      <c r="G84" s="155">
        <f t="shared" si="21"/>
        <v>0</v>
      </c>
      <c r="H84" s="155"/>
      <c r="I84" s="155">
        <f t="shared" si="22"/>
        <v>0</v>
      </c>
      <c r="J84" s="155"/>
      <c r="K84" s="155">
        <f t="shared" si="23"/>
        <v>0</v>
      </c>
      <c r="L84" s="155">
        <v>21</v>
      </c>
      <c r="M84" s="155">
        <f t="shared" si="24"/>
        <v>0</v>
      </c>
      <c r="N84" s="147">
        <v>2.2000000000000001E-3</v>
      </c>
      <c r="O84" s="147">
        <f t="shared" si="25"/>
        <v>4.4000000000000003E-3</v>
      </c>
      <c r="P84" s="147">
        <v>0</v>
      </c>
      <c r="Q84" s="147">
        <f t="shared" si="26"/>
        <v>0</v>
      </c>
      <c r="R84" s="147"/>
      <c r="S84" s="147"/>
      <c r="T84" s="148">
        <v>0</v>
      </c>
      <c r="U84" s="147">
        <f t="shared" si="27"/>
        <v>0</v>
      </c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132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ht="22.5" outlineLevel="1" x14ac:dyDescent="0.2">
      <c r="A85" s="140">
        <v>68</v>
      </c>
      <c r="B85" s="140" t="s">
        <v>256</v>
      </c>
      <c r="C85" s="176" t="s">
        <v>257</v>
      </c>
      <c r="D85" s="146" t="s">
        <v>129</v>
      </c>
      <c r="E85" s="152">
        <v>20</v>
      </c>
      <c r="F85" s="154"/>
      <c r="G85" s="155">
        <f t="shared" si="21"/>
        <v>0</v>
      </c>
      <c r="H85" s="155"/>
      <c r="I85" s="155">
        <f t="shared" si="22"/>
        <v>0</v>
      </c>
      <c r="J85" s="155"/>
      <c r="K85" s="155">
        <f t="shared" si="23"/>
        <v>0</v>
      </c>
      <c r="L85" s="155">
        <v>21</v>
      </c>
      <c r="M85" s="155">
        <f t="shared" si="24"/>
        <v>0</v>
      </c>
      <c r="N85" s="147">
        <v>2.2000000000000001E-3</v>
      </c>
      <c r="O85" s="147">
        <f t="shared" si="25"/>
        <v>4.3999999999999997E-2</v>
      </c>
      <c r="P85" s="147">
        <v>0</v>
      </c>
      <c r="Q85" s="147">
        <f t="shared" si="26"/>
        <v>0</v>
      </c>
      <c r="R85" s="147"/>
      <c r="S85" s="147"/>
      <c r="T85" s="148">
        <v>0</v>
      </c>
      <c r="U85" s="147">
        <f t="shared" si="27"/>
        <v>0</v>
      </c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132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ht="22.5" outlineLevel="1" x14ac:dyDescent="0.2">
      <c r="A86" s="140">
        <v>69</v>
      </c>
      <c r="B86" s="140" t="s">
        <v>258</v>
      </c>
      <c r="C86" s="176" t="s">
        <v>259</v>
      </c>
      <c r="D86" s="146" t="s">
        <v>129</v>
      </c>
      <c r="E86" s="152">
        <v>63</v>
      </c>
      <c r="F86" s="154"/>
      <c r="G86" s="155">
        <f t="shared" si="21"/>
        <v>0</v>
      </c>
      <c r="H86" s="155"/>
      <c r="I86" s="155">
        <f t="shared" si="22"/>
        <v>0</v>
      </c>
      <c r="J86" s="155"/>
      <c r="K86" s="155">
        <f t="shared" si="23"/>
        <v>0</v>
      </c>
      <c r="L86" s="155">
        <v>21</v>
      </c>
      <c r="M86" s="155">
        <f t="shared" si="24"/>
        <v>0</v>
      </c>
      <c r="N86" s="147">
        <v>2.2000000000000001E-3</v>
      </c>
      <c r="O86" s="147">
        <f t="shared" si="25"/>
        <v>0.1386</v>
      </c>
      <c r="P86" s="147">
        <v>0</v>
      </c>
      <c r="Q86" s="147">
        <f t="shared" si="26"/>
        <v>0</v>
      </c>
      <c r="R86" s="147"/>
      <c r="S86" s="147"/>
      <c r="T86" s="148">
        <v>0</v>
      </c>
      <c r="U86" s="147">
        <f t="shared" si="27"/>
        <v>0</v>
      </c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132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>
        <v>70</v>
      </c>
      <c r="B87" s="140" t="s">
        <v>260</v>
      </c>
      <c r="C87" s="176" t="s">
        <v>261</v>
      </c>
      <c r="D87" s="146" t="s">
        <v>129</v>
      </c>
      <c r="E87" s="152">
        <v>63</v>
      </c>
      <c r="F87" s="154"/>
      <c r="G87" s="155">
        <f t="shared" si="21"/>
        <v>0</v>
      </c>
      <c r="H87" s="155"/>
      <c r="I87" s="155">
        <f t="shared" si="22"/>
        <v>0</v>
      </c>
      <c r="J87" s="155"/>
      <c r="K87" s="155">
        <f t="shared" si="23"/>
        <v>0</v>
      </c>
      <c r="L87" s="155">
        <v>21</v>
      </c>
      <c r="M87" s="155">
        <f t="shared" si="24"/>
        <v>0</v>
      </c>
      <c r="N87" s="147">
        <v>2.2000000000000001E-3</v>
      </c>
      <c r="O87" s="147">
        <f t="shared" si="25"/>
        <v>0.1386</v>
      </c>
      <c r="P87" s="147">
        <v>0</v>
      </c>
      <c r="Q87" s="147">
        <f t="shared" si="26"/>
        <v>0</v>
      </c>
      <c r="R87" s="147"/>
      <c r="S87" s="147"/>
      <c r="T87" s="148">
        <v>0</v>
      </c>
      <c r="U87" s="147">
        <f t="shared" si="27"/>
        <v>0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132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ht="22.5" outlineLevel="1" x14ac:dyDescent="0.2">
      <c r="A88" s="140">
        <v>71</v>
      </c>
      <c r="B88" s="140" t="s">
        <v>262</v>
      </c>
      <c r="C88" s="176" t="s">
        <v>263</v>
      </c>
      <c r="D88" s="146" t="s">
        <v>129</v>
      </c>
      <c r="E88" s="152">
        <v>2</v>
      </c>
      <c r="F88" s="154"/>
      <c r="G88" s="155">
        <f t="shared" si="21"/>
        <v>0</v>
      </c>
      <c r="H88" s="155"/>
      <c r="I88" s="155">
        <f t="shared" si="22"/>
        <v>0</v>
      </c>
      <c r="J88" s="155"/>
      <c r="K88" s="155">
        <f t="shared" si="23"/>
        <v>0</v>
      </c>
      <c r="L88" s="155">
        <v>21</v>
      </c>
      <c r="M88" s="155">
        <f t="shared" si="24"/>
        <v>0</v>
      </c>
      <c r="N88" s="147">
        <v>2.2000000000000001E-3</v>
      </c>
      <c r="O88" s="147">
        <f t="shared" si="25"/>
        <v>4.4000000000000003E-3</v>
      </c>
      <c r="P88" s="147">
        <v>0</v>
      </c>
      <c r="Q88" s="147">
        <f t="shared" si="26"/>
        <v>0</v>
      </c>
      <c r="R88" s="147"/>
      <c r="S88" s="147"/>
      <c r="T88" s="148">
        <v>0</v>
      </c>
      <c r="U88" s="147">
        <f t="shared" si="27"/>
        <v>0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132</v>
      </c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ht="22.5" outlineLevel="1" x14ac:dyDescent="0.2">
      <c r="A89" s="140">
        <v>72</v>
      </c>
      <c r="B89" s="140" t="s">
        <v>264</v>
      </c>
      <c r="C89" s="176" t="s">
        <v>265</v>
      </c>
      <c r="D89" s="146" t="s">
        <v>129</v>
      </c>
      <c r="E89" s="152">
        <v>1</v>
      </c>
      <c r="F89" s="154"/>
      <c r="G89" s="155">
        <f t="shared" si="21"/>
        <v>0</v>
      </c>
      <c r="H89" s="155"/>
      <c r="I89" s="155">
        <f t="shared" si="22"/>
        <v>0</v>
      </c>
      <c r="J89" s="155"/>
      <c r="K89" s="155">
        <f t="shared" si="23"/>
        <v>0</v>
      </c>
      <c r="L89" s="155">
        <v>21</v>
      </c>
      <c r="M89" s="155">
        <f t="shared" si="24"/>
        <v>0</v>
      </c>
      <c r="N89" s="147">
        <v>2.2000000000000001E-3</v>
      </c>
      <c r="O89" s="147">
        <f t="shared" si="25"/>
        <v>2.2000000000000001E-3</v>
      </c>
      <c r="P89" s="147">
        <v>0</v>
      </c>
      <c r="Q89" s="147">
        <f t="shared" si="26"/>
        <v>0</v>
      </c>
      <c r="R89" s="147"/>
      <c r="S89" s="147"/>
      <c r="T89" s="148">
        <v>0</v>
      </c>
      <c r="U89" s="147">
        <f t="shared" si="27"/>
        <v>0</v>
      </c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132</v>
      </c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ht="22.5" outlineLevel="1" x14ac:dyDescent="0.2">
      <c r="A90" s="140">
        <v>73</v>
      </c>
      <c r="B90" s="140" t="s">
        <v>266</v>
      </c>
      <c r="C90" s="176" t="s">
        <v>267</v>
      </c>
      <c r="D90" s="146" t="s">
        <v>129</v>
      </c>
      <c r="E90" s="152">
        <v>2</v>
      </c>
      <c r="F90" s="154"/>
      <c r="G90" s="155">
        <f t="shared" si="21"/>
        <v>0</v>
      </c>
      <c r="H90" s="155"/>
      <c r="I90" s="155">
        <f t="shared" si="22"/>
        <v>0</v>
      </c>
      <c r="J90" s="155"/>
      <c r="K90" s="155">
        <f t="shared" si="23"/>
        <v>0</v>
      </c>
      <c r="L90" s="155">
        <v>21</v>
      </c>
      <c r="M90" s="155">
        <f t="shared" si="24"/>
        <v>0</v>
      </c>
      <c r="N90" s="147">
        <v>2.2000000000000001E-3</v>
      </c>
      <c r="O90" s="147">
        <f t="shared" si="25"/>
        <v>4.4000000000000003E-3</v>
      </c>
      <c r="P90" s="147">
        <v>0</v>
      </c>
      <c r="Q90" s="147">
        <f t="shared" si="26"/>
        <v>0</v>
      </c>
      <c r="R90" s="147"/>
      <c r="S90" s="147"/>
      <c r="T90" s="148">
        <v>0</v>
      </c>
      <c r="U90" s="147">
        <f t="shared" si="27"/>
        <v>0</v>
      </c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126</v>
      </c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ht="22.5" outlineLevel="1" x14ac:dyDescent="0.2">
      <c r="A91" s="140">
        <v>74</v>
      </c>
      <c r="B91" s="140" t="s">
        <v>268</v>
      </c>
      <c r="C91" s="176" t="s">
        <v>269</v>
      </c>
      <c r="D91" s="146" t="s">
        <v>0</v>
      </c>
      <c r="E91" s="152">
        <v>1500</v>
      </c>
      <c r="F91" s="154"/>
      <c r="G91" s="155">
        <f t="shared" si="21"/>
        <v>0</v>
      </c>
      <c r="H91" s="155"/>
      <c r="I91" s="155">
        <f t="shared" si="22"/>
        <v>0</v>
      </c>
      <c r="J91" s="155"/>
      <c r="K91" s="155">
        <f t="shared" si="23"/>
        <v>0</v>
      </c>
      <c r="L91" s="155">
        <v>21</v>
      </c>
      <c r="M91" s="155">
        <f t="shared" si="24"/>
        <v>0</v>
      </c>
      <c r="N91" s="147">
        <v>0</v>
      </c>
      <c r="O91" s="147">
        <f t="shared" si="25"/>
        <v>0</v>
      </c>
      <c r="P91" s="147">
        <v>0</v>
      </c>
      <c r="Q91" s="147">
        <f t="shared" si="26"/>
        <v>0</v>
      </c>
      <c r="R91" s="147"/>
      <c r="S91" s="147"/>
      <c r="T91" s="148">
        <v>0</v>
      </c>
      <c r="U91" s="147">
        <f t="shared" si="27"/>
        <v>0</v>
      </c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126</v>
      </c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>
        <v>75</v>
      </c>
      <c r="B92" s="140" t="s">
        <v>270</v>
      </c>
      <c r="C92" s="176" t="s">
        <v>271</v>
      </c>
      <c r="D92" s="146" t="s">
        <v>193</v>
      </c>
      <c r="E92" s="152">
        <v>0.97</v>
      </c>
      <c r="F92" s="154"/>
      <c r="G92" s="155">
        <f t="shared" si="21"/>
        <v>0</v>
      </c>
      <c r="H92" s="155"/>
      <c r="I92" s="155">
        <f t="shared" si="22"/>
        <v>0</v>
      </c>
      <c r="J92" s="155"/>
      <c r="K92" s="155">
        <f t="shared" si="23"/>
        <v>0</v>
      </c>
      <c r="L92" s="155">
        <v>21</v>
      </c>
      <c r="M92" s="155">
        <f t="shared" si="24"/>
        <v>0</v>
      </c>
      <c r="N92" s="147">
        <v>0</v>
      </c>
      <c r="O92" s="147">
        <f t="shared" si="25"/>
        <v>0</v>
      </c>
      <c r="P92" s="147">
        <v>0</v>
      </c>
      <c r="Q92" s="147">
        <f t="shared" si="26"/>
        <v>0</v>
      </c>
      <c r="R92" s="147"/>
      <c r="S92" s="147"/>
      <c r="T92" s="148">
        <v>10.582000000000001</v>
      </c>
      <c r="U92" s="147">
        <f t="shared" si="27"/>
        <v>10.26</v>
      </c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126</v>
      </c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>
        <v>76</v>
      </c>
      <c r="B93" s="140" t="s">
        <v>272</v>
      </c>
      <c r="C93" s="176" t="s">
        <v>273</v>
      </c>
      <c r="D93" s="146" t="s">
        <v>0</v>
      </c>
      <c r="E93" s="152">
        <v>500</v>
      </c>
      <c r="F93" s="154"/>
      <c r="G93" s="155">
        <f t="shared" si="21"/>
        <v>0</v>
      </c>
      <c r="H93" s="155"/>
      <c r="I93" s="155">
        <f t="shared" si="22"/>
        <v>0</v>
      </c>
      <c r="J93" s="155"/>
      <c r="K93" s="155">
        <f t="shared" si="23"/>
        <v>0</v>
      </c>
      <c r="L93" s="155">
        <v>21</v>
      </c>
      <c r="M93" s="155">
        <f t="shared" si="24"/>
        <v>0</v>
      </c>
      <c r="N93" s="147">
        <v>0</v>
      </c>
      <c r="O93" s="147">
        <f t="shared" si="25"/>
        <v>0</v>
      </c>
      <c r="P93" s="147">
        <v>0</v>
      </c>
      <c r="Q93" s="147">
        <f t="shared" si="26"/>
        <v>0</v>
      </c>
      <c r="R93" s="147"/>
      <c r="S93" s="147"/>
      <c r="T93" s="148">
        <v>0</v>
      </c>
      <c r="U93" s="147">
        <f t="shared" si="27"/>
        <v>0</v>
      </c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126</v>
      </c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">
      <c r="A94" s="140">
        <v>77</v>
      </c>
      <c r="B94" s="140" t="s">
        <v>274</v>
      </c>
      <c r="C94" s="176" t="s">
        <v>275</v>
      </c>
      <c r="D94" s="146" t="s">
        <v>193</v>
      </c>
      <c r="E94" s="152">
        <v>5.7</v>
      </c>
      <c r="F94" s="154"/>
      <c r="G94" s="155">
        <f t="shared" si="21"/>
        <v>0</v>
      </c>
      <c r="H94" s="155"/>
      <c r="I94" s="155">
        <f t="shared" si="22"/>
        <v>0</v>
      </c>
      <c r="J94" s="155"/>
      <c r="K94" s="155">
        <f t="shared" si="23"/>
        <v>0</v>
      </c>
      <c r="L94" s="155">
        <v>21</v>
      </c>
      <c r="M94" s="155">
        <f t="shared" si="24"/>
        <v>0</v>
      </c>
      <c r="N94" s="147">
        <v>0</v>
      </c>
      <c r="O94" s="147">
        <f t="shared" si="25"/>
        <v>0</v>
      </c>
      <c r="P94" s="147">
        <v>0</v>
      </c>
      <c r="Q94" s="147">
        <f t="shared" si="26"/>
        <v>0</v>
      </c>
      <c r="R94" s="147"/>
      <c r="S94" s="147"/>
      <c r="T94" s="148">
        <v>11.403</v>
      </c>
      <c r="U94" s="147">
        <f t="shared" si="27"/>
        <v>65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126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x14ac:dyDescent="0.2">
      <c r="A95" s="141" t="s">
        <v>121</v>
      </c>
      <c r="B95" s="141" t="s">
        <v>78</v>
      </c>
      <c r="C95" s="177" t="s">
        <v>79</v>
      </c>
      <c r="D95" s="149"/>
      <c r="E95" s="153"/>
      <c r="F95" s="156"/>
      <c r="G95" s="156">
        <f>SUMIF(AE96:AE117,"&lt;&gt;NOR",G96:G117)</f>
        <v>0</v>
      </c>
      <c r="H95" s="156"/>
      <c r="I95" s="156">
        <f>SUM(I96:I117)</f>
        <v>0</v>
      </c>
      <c r="J95" s="156"/>
      <c r="K95" s="156">
        <f>SUM(K96:K117)</f>
        <v>0</v>
      </c>
      <c r="L95" s="156"/>
      <c r="M95" s="156">
        <f>SUM(M96:M117)</f>
        <v>0</v>
      </c>
      <c r="N95" s="150"/>
      <c r="O95" s="150">
        <f>SUM(O96:O117)</f>
        <v>0.53352999999999995</v>
      </c>
      <c r="P95" s="150"/>
      <c r="Q95" s="150">
        <f>SUM(Q96:Q117)</f>
        <v>0.65347999999999995</v>
      </c>
      <c r="R95" s="150"/>
      <c r="S95" s="150"/>
      <c r="T95" s="151"/>
      <c r="U95" s="150">
        <f>SUM(U96:U117)</f>
        <v>35.940000000000005</v>
      </c>
      <c r="AE95" t="s">
        <v>122</v>
      </c>
    </row>
    <row r="96" spans="1:60" outlineLevel="1" x14ac:dyDescent="0.2">
      <c r="A96" s="140">
        <v>78</v>
      </c>
      <c r="B96" s="140" t="s">
        <v>276</v>
      </c>
      <c r="C96" s="176" t="s">
        <v>277</v>
      </c>
      <c r="D96" s="146" t="s">
        <v>129</v>
      </c>
      <c r="E96" s="152">
        <v>4</v>
      </c>
      <c r="F96" s="154"/>
      <c r="G96" s="155">
        <f t="shared" ref="G96:G117" si="28">ROUND(E96*F96,2)</f>
        <v>0</v>
      </c>
      <c r="H96" s="155"/>
      <c r="I96" s="155">
        <f t="shared" ref="I96:I117" si="29">ROUND(E96*H96,2)</f>
        <v>0</v>
      </c>
      <c r="J96" s="155"/>
      <c r="K96" s="155">
        <f t="shared" ref="K96:K117" si="30">ROUND(E96*J96,2)</f>
        <v>0</v>
      </c>
      <c r="L96" s="155">
        <v>21</v>
      </c>
      <c r="M96" s="155">
        <f t="shared" ref="M96:M117" si="31">G96*(1+L96/100)</f>
        <v>0</v>
      </c>
      <c r="N96" s="147">
        <v>2E-3</v>
      </c>
      <c r="O96" s="147">
        <f t="shared" ref="O96:O117" si="32">ROUND(E96*N96,5)</f>
        <v>8.0000000000000002E-3</v>
      </c>
      <c r="P96" s="147">
        <v>0</v>
      </c>
      <c r="Q96" s="147">
        <f t="shared" ref="Q96:Q117" si="33">ROUND(E96*P96,5)</f>
        <v>0</v>
      </c>
      <c r="R96" s="147"/>
      <c r="S96" s="147"/>
      <c r="T96" s="148">
        <v>0.13</v>
      </c>
      <c r="U96" s="147">
        <f t="shared" ref="U96:U117" si="34">ROUND(E96*T96,2)</f>
        <v>0.52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126</v>
      </c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ht="22.5" outlineLevel="1" x14ac:dyDescent="0.2">
      <c r="A97" s="140">
        <v>79</v>
      </c>
      <c r="B97" s="140" t="s">
        <v>278</v>
      </c>
      <c r="C97" s="176" t="s">
        <v>279</v>
      </c>
      <c r="D97" s="146" t="s">
        <v>129</v>
      </c>
      <c r="E97" s="152">
        <v>1</v>
      </c>
      <c r="F97" s="154"/>
      <c r="G97" s="155">
        <f t="shared" si="28"/>
        <v>0</v>
      </c>
      <c r="H97" s="155"/>
      <c r="I97" s="155">
        <f t="shared" si="29"/>
        <v>0</v>
      </c>
      <c r="J97" s="155"/>
      <c r="K97" s="155">
        <f t="shared" si="30"/>
        <v>0</v>
      </c>
      <c r="L97" s="155">
        <v>21</v>
      </c>
      <c r="M97" s="155">
        <f t="shared" si="31"/>
        <v>0</v>
      </c>
      <c r="N97" s="147">
        <v>7.7950000000000005E-2</v>
      </c>
      <c r="O97" s="147">
        <f t="shared" si="32"/>
        <v>7.7950000000000005E-2</v>
      </c>
      <c r="P97" s="147">
        <v>0</v>
      </c>
      <c r="Q97" s="147">
        <f t="shared" si="33"/>
        <v>0</v>
      </c>
      <c r="R97" s="147"/>
      <c r="S97" s="147"/>
      <c r="T97" s="148">
        <v>3.4119999999999999</v>
      </c>
      <c r="U97" s="147">
        <f t="shared" si="34"/>
        <v>3.41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132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>
        <v>80</v>
      </c>
      <c r="B98" s="140" t="s">
        <v>280</v>
      </c>
      <c r="C98" s="176" t="s">
        <v>281</v>
      </c>
      <c r="D98" s="146" t="s">
        <v>129</v>
      </c>
      <c r="E98" s="152">
        <v>1</v>
      </c>
      <c r="F98" s="154"/>
      <c r="G98" s="155">
        <f t="shared" si="28"/>
        <v>0</v>
      </c>
      <c r="H98" s="155"/>
      <c r="I98" s="155">
        <f t="shared" si="29"/>
        <v>0</v>
      </c>
      <c r="J98" s="155"/>
      <c r="K98" s="155">
        <f t="shared" si="30"/>
        <v>0</v>
      </c>
      <c r="L98" s="155">
        <v>21</v>
      </c>
      <c r="M98" s="155">
        <f t="shared" si="31"/>
        <v>0</v>
      </c>
      <c r="N98" s="147">
        <v>2.3400000000000001E-2</v>
      </c>
      <c r="O98" s="147">
        <f t="shared" si="32"/>
        <v>2.3400000000000001E-2</v>
      </c>
      <c r="P98" s="147">
        <v>0</v>
      </c>
      <c r="Q98" s="147">
        <f t="shared" si="33"/>
        <v>0</v>
      </c>
      <c r="R98" s="147"/>
      <c r="S98" s="147"/>
      <c r="T98" s="148">
        <v>1.7989999999999999</v>
      </c>
      <c r="U98" s="147">
        <f t="shared" si="34"/>
        <v>1.8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132</v>
      </c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">
      <c r="A99" s="140">
        <v>81</v>
      </c>
      <c r="B99" s="140" t="s">
        <v>282</v>
      </c>
      <c r="C99" s="176" t="s">
        <v>283</v>
      </c>
      <c r="D99" s="146" t="s">
        <v>141</v>
      </c>
      <c r="E99" s="152">
        <v>2.93</v>
      </c>
      <c r="F99" s="154"/>
      <c r="G99" s="155">
        <f t="shared" si="28"/>
        <v>0</v>
      </c>
      <c r="H99" s="155"/>
      <c r="I99" s="155">
        <f t="shared" si="29"/>
        <v>0</v>
      </c>
      <c r="J99" s="155"/>
      <c r="K99" s="155">
        <f t="shared" si="30"/>
        <v>0</v>
      </c>
      <c r="L99" s="155">
        <v>21</v>
      </c>
      <c r="M99" s="155">
        <f t="shared" si="31"/>
        <v>0</v>
      </c>
      <c r="N99" s="147">
        <v>6.6549999999999998E-2</v>
      </c>
      <c r="O99" s="147">
        <f t="shared" si="32"/>
        <v>0.19499</v>
      </c>
      <c r="P99" s="147">
        <v>0</v>
      </c>
      <c r="Q99" s="147">
        <f t="shared" si="33"/>
        <v>0</v>
      </c>
      <c r="R99" s="147"/>
      <c r="S99" s="147"/>
      <c r="T99" s="148">
        <v>0.9</v>
      </c>
      <c r="U99" s="147">
        <f t="shared" si="34"/>
        <v>2.64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126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ht="22.5" outlineLevel="1" x14ac:dyDescent="0.2">
      <c r="A100" s="140">
        <v>82</v>
      </c>
      <c r="B100" s="140" t="s">
        <v>284</v>
      </c>
      <c r="C100" s="176" t="s">
        <v>285</v>
      </c>
      <c r="D100" s="146" t="s">
        <v>129</v>
      </c>
      <c r="E100" s="152">
        <v>1</v>
      </c>
      <c r="F100" s="154"/>
      <c r="G100" s="155">
        <f t="shared" si="28"/>
        <v>0</v>
      </c>
      <c r="H100" s="155"/>
      <c r="I100" s="155">
        <f t="shared" si="29"/>
        <v>0</v>
      </c>
      <c r="J100" s="155"/>
      <c r="K100" s="155">
        <f t="shared" si="30"/>
        <v>0</v>
      </c>
      <c r="L100" s="155">
        <v>21</v>
      </c>
      <c r="M100" s="155">
        <f t="shared" si="31"/>
        <v>0</v>
      </c>
      <c r="N100" s="147">
        <v>3.3700000000000001E-2</v>
      </c>
      <c r="O100" s="147">
        <f t="shared" si="32"/>
        <v>3.3700000000000001E-2</v>
      </c>
      <c r="P100" s="147">
        <v>0</v>
      </c>
      <c r="Q100" s="147">
        <f t="shared" si="33"/>
        <v>0</v>
      </c>
      <c r="R100" s="147"/>
      <c r="S100" s="147"/>
      <c r="T100" s="148">
        <v>3.4119999999999999</v>
      </c>
      <c r="U100" s="147">
        <f t="shared" si="34"/>
        <v>3.41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132</v>
      </c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">
      <c r="A101" s="140">
        <v>83</v>
      </c>
      <c r="B101" s="140" t="s">
        <v>286</v>
      </c>
      <c r="C101" s="176" t="s">
        <v>287</v>
      </c>
      <c r="D101" s="146" t="s">
        <v>129</v>
      </c>
      <c r="E101" s="152">
        <v>1</v>
      </c>
      <c r="F101" s="154"/>
      <c r="G101" s="155">
        <f t="shared" si="28"/>
        <v>0</v>
      </c>
      <c r="H101" s="155"/>
      <c r="I101" s="155">
        <f t="shared" si="29"/>
        <v>0</v>
      </c>
      <c r="J101" s="155"/>
      <c r="K101" s="155">
        <f t="shared" si="30"/>
        <v>0</v>
      </c>
      <c r="L101" s="155">
        <v>21</v>
      </c>
      <c r="M101" s="155">
        <f t="shared" si="31"/>
        <v>0</v>
      </c>
      <c r="N101" s="147">
        <v>2.3999999999999998E-3</v>
      </c>
      <c r="O101" s="147">
        <f t="shared" si="32"/>
        <v>2.3999999999999998E-3</v>
      </c>
      <c r="P101" s="147">
        <v>0</v>
      </c>
      <c r="Q101" s="147">
        <f t="shared" si="33"/>
        <v>0</v>
      </c>
      <c r="R101" s="147"/>
      <c r="S101" s="147"/>
      <c r="T101" s="148">
        <v>1.7989999999999999</v>
      </c>
      <c r="U101" s="147">
        <f t="shared" si="34"/>
        <v>1.8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132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">
      <c r="A102" s="140">
        <v>84</v>
      </c>
      <c r="B102" s="140" t="s">
        <v>282</v>
      </c>
      <c r="C102" s="176" t="s">
        <v>288</v>
      </c>
      <c r="D102" s="146" t="s">
        <v>141</v>
      </c>
      <c r="E102" s="152">
        <v>1.21</v>
      </c>
      <c r="F102" s="154"/>
      <c r="G102" s="155">
        <f t="shared" si="28"/>
        <v>0</v>
      </c>
      <c r="H102" s="155"/>
      <c r="I102" s="155">
        <f t="shared" si="29"/>
        <v>0</v>
      </c>
      <c r="J102" s="155"/>
      <c r="K102" s="155">
        <f t="shared" si="30"/>
        <v>0</v>
      </c>
      <c r="L102" s="155">
        <v>21</v>
      </c>
      <c r="M102" s="155">
        <f t="shared" si="31"/>
        <v>0</v>
      </c>
      <c r="N102" s="147">
        <v>6.6549999999999998E-2</v>
      </c>
      <c r="O102" s="147">
        <f t="shared" si="32"/>
        <v>8.0530000000000004E-2</v>
      </c>
      <c r="P102" s="147">
        <v>0</v>
      </c>
      <c r="Q102" s="147">
        <f t="shared" si="33"/>
        <v>0</v>
      </c>
      <c r="R102" s="147"/>
      <c r="S102" s="147"/>
      <c r="T102" s="148">
        <v>0.9</v>
      </c>
      <c r="U102" s="147">
        <f t="shared" si="34"/>
        <v>1.0900000000000001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126</v>
      </c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">
      <c r="A103" s="140">
        <v>85</v>
      </c>
      <c r="B103" s="140" t="s">
        <v>289</v>
      </c>
      <c r="C103" s="176" t="s">
        <v>290</v>
      </c>
      <c r="D103" s="146" t="s">
        <v>164</v>
      </c>
      <c r="E103" s="152">
        <v>30</v>
      </c>
      <c r="F103" s="154"/>
      <c r="G103" s="155">
        <f t="shared" si="28"/>
        <v>0</v>
      </c>
      <c r="H103" s="155"/>
      <c r="I103" s="155">
        <f t="shared" si="29"/>
        <v>0</v>
      </c>
      <c r="J103" s="155"/>
      <c r="K103" s="155">
        <f t="shared" si="30"/>
        <v>0</v>
      </c>
      <c r="L103" s="155">
        <v>21</v>
      </c>
      <c r="M103" s="155">
        <f t="shared" si="31"/>
        <v>0</v>
      </c>
      <c r="N103" s="147">
        <v>1.1299999999999999E-3</v>
      </c>
      <c r="O103" s="147">
        <f t="shared" si="32"/>
        <v>3.39E-2</v>
      </c>
      <c r="P103" s="147">
        <v>0</v>
      </c>
      <c r="Q103" s="147">
        <f t="shared" si="33"/>
        <v>0</v>
      </c>
      <c r="R103" s="147"/>
      <c r="S103" s="147"/>
      <c r="T103" s="148">
        <v>0.114</v>
      </c>
      <c r="U103" s="147">
        <f t="shared" si="34"/>
        <v>3.42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126</v>
      </c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">
      <c r="A104" s="140">
        <v>86</v>
      </c>
      <c r="B104" s="140" t="s">
        <v>291</v>
      </c>
      <c r="C104" s="176" t="s">
        <v>292</v>
      </c>
      <c r="D104" s="146" t="s">
        <v>164</v>
      </c>
      <c r="E104" s="152">
        <v>2</v>
      </c>
      <c r="F104" s="154"/>
      <c r="G104" s="155">
        <f t="shared" si="28"/>
        <v>0</v>
      </c>
      <c r="H104" s="155"/>
      <c r="I104" s="155">
        <f t="shared" si="29"/>
        <v>0</v>
      </c>
      <c r="J104" s="155"/>
      <c r="K104" s="155">
        <f t="shared" si="30"/>
        <v>0</v>
      </c>
      <c r="L104" s="155">
        <v>21</v>
      </c>
      <c r="M104" s="155">
        <f t="shared" si="31"/>
        <v>0</v>
      </c>
      <c r="N104" s="147">
        <v>5.3299999999999997E-3</v>
      </c>
      <c r="O104" s="147">
        <f t="shared" si="32"/>
        <v>1.0659999999999999E-2</v>
      </c>
      <c r="P104" s="147">
        <v>0</v>
      </c>
      <c r="Q104" s="147">
        <f t="shared" si="33"/>
        <v>0</v>
      </c>
      <c r="R104" s="147"/>
      <c r="S104" s="147"/>
      <c r="T104" s="148">
        <v>0.25</v>
      </c>
      <c r="U104" s="147">
        <f t="shared" si="34"/>
        <v>0.5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126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">
      <c r="A105" s="140">
        <v>87</v>
      </c>
      <c r="B105" s="140" t="s">
        <v>293</v>
      </c>
      <c r="C105" s="176" t="s">
        <v>294</v>
      </c>
      <c r="D105" s="146" t="s">
        <v>164</v>
      </c>
      <c r="E105" s="152">
        <v>10</v>
      </c>
      <c r="F105" s="154"/>
      <c r="G105" s="155">
        <f t="shared" si="28"/>
        <v>0</v>
      </c>
      <c r="H105" s="155"/>
      <c r="I105" s="155">
        <f t="shared" si="29"/>
        <v>0</v>
      </c>
      <c r="J105" s="155"/>
      <c r="K105" s="155">
        <f t="shared" si="30"/>
        <v>0</v>
      </c>
      <c r="L105" s="155">
        <v>21</v>
      </c>
      <c r="M105" s="155">
        <f t="shared" si="31"/>
        <v>0</v>
      </c>
      <c r="N105" s="147">
        <v>0</v>
      </c>
      <c r="O105" s="147">
        <f t="shared" si="32"/>
        <v>0</v>
      </c>
      <c r="P105" s="147">
        <v>0</v>
      </c>
      <c r="Q105" s="147">
        <f t="shared" si="33"/>
        <v>0</v>
      </c>
      <c r="R105" s="147"/>
      <c r="S105" s="147"/>
      <c r="T105" s="148">
        <v>0.28100000000000003</v>
      </c>
      <c r="U105" s="147">
        <f t="shared" si="34"/>
        <v>2.81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126</v>
      </c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>
        <v>88</v>
      </c>
      <c r="B106" s="140" t="s">
        <v>295</v>
      </c>
      <c r="C106" s="176" t="s">
        <v>296</v>
      </c>
      <c r="D106" s="146" t="s">
        <v>164</v>
      </c>
      <c r="E106" s="152">
        <v>1</v>
      </c>
      <c r="F106" s="154"/>
      <c r="G106" s="155">
        <f t="shared" si="28"/>
        <v>0</v>
      </c>
      <c r="H106" s="155"/>
      <c r="I106" s="155">
        <f t="shared" si="29"/>
        <v>0</v>
      </c>
      <c r="J106" s="155"/>
      <c r="K106" s="155">
        <f t="shared" si="30"/>
        <v>0</v>
      </c>
      <c r="L106" s="155">
        <v>21</v>
      </c>
      <c r="M106" s="155">
        <f t="shared" si="31"/>
        <v>0</v>
      </c>
      <c r="N106" s="147">
        <v>0</v>
      </c>
      <c r="O106" s="147">
        <f t="shared" si="32"/>
        <v>0</v>
      </c>
      <c r="P106" s="147">
        <v>0</v>
      </c>
      <c r="Q106" s="147">
        <f t="shared" si="33"/>
        <v>0</v>
      </c>
      <c r="R106" s="147"/>
      <c r="S106" s="147"/>
      <c r="T106" s="148">
        <v>0.28100000000000003</v>
      </c>
      <c r="U106" s="147">
        <f t="shared" si="34"/>
        <v>0.28000000000000003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126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>
        <v>89</v>
      </c>
      <c r="B107" s="140" t="s">
        <v>297</v>
      </c>
      <c r="C107" s="176" t="s">
        <v>298</v>
      </c>
      <c r="D107" s="146" t="s">
        <v>129</v>
      </c>
      <c r="E107" s="152">
        <v>9</v>
      </c>
      <c r="F107" s="154"/>
      <c r="G107" s="155">
        <f t="shared" si="28"/>
        <v>0</v>
      </c>
      <c r="H107" s="155"/>
      <c r="I107" s="155">
        <f t="shared" si="29"/>
        <v>0</v>
      </c>
      <c r="J107" s="155"/>
      <c r="K107" s="155">
        <f t="shared" si="30"/>
        <v>0</v>
      </c>
      <c r="L107" s="155">
        <v>21</v>
      </c>
      <c r="M107" s="155">
        <f t="shared" si="31"/>
        <v>0</v>
      </c>
      <c r="N107" s="147">
        <v>5.7000000000000002E-3</v>
      </c>
      <c r="O107" s="147">
        <f t="shared" si="32"/>
        <v>5.1299999999999998E-2</v>
      </c>
      <c r="P107" s="147">
        <v>0</v>
      </c>
      <c r="Q107" s="147">
        <f t="shared" si="33"/>
        <v>0</v>
      </c>
      <c r="R107" s="147"/>
      <c r="S107" s="147"/>
      <c r="T107" s="148">
        <v>0</v>
      </c>
      <c r="U107" s="147">
        <f t="shared" si="34"/>
        <v>0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132</v>
      </c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>
        <v>90</v>
      </c>
      <c r="B108" s="140" t="s">
        <v>299</v>
      </c>
      <c r="C108" s="176" t="s">
        <v>300</v>
      </c>
      <c r="D108" s="146" t="s">
        <v>129</v>
      </c>
      <c r="E108" s="152">
        <v>1</v>
      </c>
      <c r="F108" s="154"/>
      <c r="G108" s="155">
        <f t="shared" si="28"/>
        <v>0</v>
      </c>
      <c r="H108" s="155"/>
      <c r="I108" s="155">
        <f t="shared" si="29"/>
        <v>0</v>
      </c>
      <c r="J108" s="155"/>
      <c r="K108" s="155">
        <f t="shared" si="30"/>
        <v>0</v>
      </c>
      <c r="L108" s="155">
        <v>21</v>
      </c>
      <c r="M108" s="155">
        <f t="shared" si="31"/>
        <v>0</v>
      </c>
      <c r="N108" s="147">
        <v>2.3E-3</v>
      </c>
      <c r="O108" s="147">
        <f t="shared" si="32"/>
        <v>2.3E-3</v>
      </c>
      <c r="P108" s="147">
        <v>0</v>
      </c>
      <c r="Q108" s="147">
        <f t="shared" si="33"/>
        <v>0</v>
      </c>
      <c r="R108" s="147"/>
      <c r="S108" s="147"/>
      <c r="T108" s="148">
        <v>0</v>
      </c>
      <c r="U108" s="147">
        <f t="shared" si="34"/>
        <v>0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132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">
      <c r="A109" s="140">
        <v>91</v>
      </c>
      <c r="B109" s="140" t="s">
        <v>301</v>
      </c>
      <c r="C109" s="176" t="s">
        <v>302</v>
      </c>
      <c r="D109" s="146" t="s">
        <v>129</v>
      </c>
      <c r="E109" s="152">
        <v>1</v>
      </c>
      <c r="F109" s="154"/>
      <c r="G109" s="155">
        <f t="shared" si="28"/>
        <v>0</v>
      </c>
      <c r="H109" s="155"/>
      <c r="I109" s="155">
        <f t="shared" si="29"/>
        <v>0</v>
      </c>
      <c r="J109" s="155"/>
      <c r="K109" s="155">
        <f t="shared" si="30"/>
        <v>0</v>
      </c>
      <c r="L109" s="155">
        <v>21</v>
      </c>
      <c r="M109" s="155">
        <f t="shared" si="31"/>
        <v>0</v>
      </c>
      <c r="N109" s="147">
        <v>2.2000000000000001E-3</v>
      </c>
      <c r="O109" s="147">
        <f t="shared" si="32"/>
        <v>2.2000000000000001E-3</v>
      </c>
      <c r="P109" s="147">
        <v>0</v>
      </c>
      <c r="Q109" s="147">
        <f t="shared" si="33"/>
        <v>0</v>
      </c>
      <c r="R109" s="147"/>
      <c r="S109" s="147"/>
      <c r="T109" s="148">
        <v>0</v>
      </c>
      <c r="U109" s="147">
        <f t="shared" si="34"/>
        <v>0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132</v>
      </c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>
        <v>92</v>
      </c>
      <c r="B110" s="140" t="s">
        <v>303</v>
      </c>
      <c r="C110" s="176" t="s">
        <v>304</v>
      </c>
      <c r="D110" s="146" t="s">
        <v>129</v>
      </c>
      <c r="E110" s="152">
        <v>1</v>
      </c>
      <c r="F110" s="154"/>
      <c r="G110" s="155">
        <f t="shared" si="28"/>
        <v>0</v>
      </c>
      <c r="H110" s="155"/>
      <c r="I110" s="155">
        <f t="shared" si="29"/>
        <v>0</v>
      </c>
      <c r="J110" s="155"/>
      <c r="K110" s="155">
        <f t="shared" si="30"/>
        <v>0</v>
      </c>
      <c r="L110" s="155">
        <v>21</v>
      </c>
      <c r="M110" s="155">
        <f t="shared" si="31"/>
        <v>0</v>
      </c>
      <c r="N110" s="147">
        <v>2.2000000000000001E-3</v>
      </c>
      <c r="O110" s="147">
        <f t="shared" si="32"/>
        <v>2.2000000000000001E-3</v>
      </c>
      <c r="P110" s="147">
        <v>0</v>
      </c>
      <c r="Q110" s="147">
        <f t="shared" si="33"/>
        <v>0</v>
      </c>
      <c r="R110" s="147"/>
      <c r="S110" s="147"/>
      <c r="T110" s="148">
        <v>0</v>
      </c>
      <c r="U110" s="147">
        <f t="shared" si="34"/>
        <v>0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132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ht="22.5" outlineLevel="1" x14ac:dyDescent="0.2">
      <c r="A111" s="140">
        <v>93</v>
      </c>
      <c r="B111" s="140" t="s">
        <v>305</v>
      </c>
      <c r="C111" s="176" t="s">
        <v>306</v>
      </c>
      <c r="D111" s="146" t="s">
        <v>164</v>
      </c>
      <c r="E111" s="152">
        <v>1</v>
      </c>
      <c r="F111" s="154"/>
      <c r="G111" s="155">
        <f t="shared" si="28"/>
        <v>0</v>
      </c>
      <c r="H111" s="155"/>
      <c r="I111" s="155">
        <f t="shared" si="29"/>
        <v>0</v>
      </c>
      <c r="J111" s="155"/>
      <c r="K111" s="155">
        <f t="shared" si="30"/>
        <v>0</v>
      </c>
      <c r="L111" s="155">
        <v>21</v>
      </c>
      <c r="M111" s="155">
        <f t="shared" si="31"/>
        <v>0</v>
      </c>
      <c r="N111" s="147">
        <v>0.01</v>
      </c>
      <c r="O111" s="147">
        <f t="shared" si="32"/>
        <v>0.01</v>
      </c>
      <c r="P111" s="147">
        <v>0</v>
      </c>
      <c r="Q111" s="147">
        <f t="shared" si="33"/>
        <v>0</v>
      </c>
      <c r="R111" s="147"/>
      <c r="S111" s="147"/>
      <c r="T111" s="148">
        <v>1</v>
      </c>
      <c r="U111" s="147">
        <f t="shared" si="34"/>
        <v>1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126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>
        <v>94</v>
      </c>
      <c r="B112" s="140" t="s">
        <v>307</v>
      </c>
      <c r="C112" s="176" t="s">
        <v>308</v>
      </c>
      <c r="D112" s="146" t="s">
        <v>193</v>
      </c>
      <c r="E112" s="152">
        <v>0.6</v>
      </c>
      <c r="F112" s="154"/>
      <c r="G112" s="155">
        <f t="shared" si="28"/>
        <v>0</v>
      </c>
      <c r="H112" s="155"/>
      <c r="I112" s="155">
        <f t="shared" si="29"/>
        <v>0</v>
      </c>
      <c r="J112" s="155"/>
      <c r="K112" s="155">
        <f t="shared" si="30"/>
        <v>0</v>
      </c>
      <c r="L112" s="155">
        <v>21</v>
      </c>
      <c r="M112" s="155">
        <f t="shared" si="31"/>
        <v>0</v>
      </c>
      <c r="N112" s="147">
        <v>0</v>
      </c>
      <c r="O112" s="147">
        <f t="shared" si="32"/>
        <v>0</v>
      </c>
      <c r="P112" s="147">
        <v>0</v>
      </c>
      <c r="Q112" s="147">
        <f t="shared" si="33"/>
        <v>0</v>
      </c>
      <c r="R112" s="147"/>
      <c r="S112" s="147"/>
      <c r="T112" s="148">
        <v>4.0430000000000001</v>
      </c>
      <c r="U112" s="147">
        <f t="shared" si="34"/>
        <v>2.4300000000000002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126</v>
      </c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outlineLevel="1" x14ac:dyDescent="0.2">
      <c r="A113" s="140">
        <v>95</v>
      </c>
      <c r="B113" s="140" t="s">
        <v>309</v>
      </c>
      <c r="C113" s="176" t="s">
        <v>310</v>
      </c>
      <c r="D113" s="146" t="s">
        <v>0</v>
      </c>
      <c r="E113" s="152">
        <v>1000</v>
      </c>
      <c r="F113" s="154"/>
      <c r="G113" s="155">
        <f t="shared" si="28"/>
        <v>0</v>
      </c>
      <c r="H113" s="155"/>
      <c r="I113" s="155">
        <f t="shared" si="29"/>
        <v>0</v>
      </c>
      <c r="J113" s="155"/>
      <c r="K113" s="155">
        <f t="shared" si="30"/>
        <v>0</v>
      </c>
      <c r="L113" s="155">
        <v>21</v>
      </c>
      <c r="M113" s="155">
        <f t="shared" si="31"/>
        <v>0</v>
      </c>
      <c r="N113" s="147">
        <v>0</v>
      </c>
      <c r="O113" s="147">
        <f t="shared" si="32"/>
        <v>0</v>
      </c>
      <c r="P113" s="147">
        <v>0</v>
      </c>
      <c r="Q113" s="147">
        <f t="shared" si="33"/>
        <v>0</v>
      </c>
      <c r="R113" s="147"/>
      <c r="S113" s="147"/>
      <c r="T113" s="148">
        <v>0</v>
      </c>
      <c r="U113" s="147">
        <f t="shared" si="34"/>
        <v>0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126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outlineLevel="1" x14ac:dyDescent="0.2">
      <c r="A114" s="140">
        <v>96</v>
      </c>
      <c r="B114" s="140" t="s">
        <v>311</v>
      </c>
      <c r="C114" s="176" t="s">
        <v>312</v>
      </c>
      <c r="D114" s="146" t="s">
        <v>141</v>
      </c>
      <c r="E114" s="152">
        <v>6</v>
      </c>
      <c r="F114" s="154"/>
      <c r="G114" s="155">
        <f t="shared" si="28"/>
        <v>0</v>
      </c>
      <c r="H114" s="155"/>
      <c r="I114" s="155">
        <f t="shared" si="29"/>
        <v>0</v>
      </c>
      <c r="J114" s="155"/>
      <c r="K114" s="155">
        <f t="shared" si="30"/>
        <v>0</v>
      </c>
      <c r="L114" s="155">
        <v>21</v>
      </c>
      <c r="M114" s="155">
        <f t="shared" si="31"/>
        <v>0</v>
      </c>
      <c r="N114" s="147">
        <v>0</v>
      </c>
      <c r="O114" s="147">
        <f t="shared" si="32"/>
        <v>0</v>
      </c>
      <c r="P114" s="147">
        <v>9.3579999999999997E-2</v>
      </c>
      <c r="Q114" s="147">
        <f t="shared" si="33"/>
        <v>0.56147999999999998</v>
      </c>
      <c r="R114" s="147"/>
      <c r="S114" s="147"/>
      <c r="T114" s="148">
        <v>0.35</v>
      </c>
      <c r="U114" s="147">
        <f t="shared" si="34"/>
        <v>2.1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126</v>
      </c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>
        <v>97</v>
      </c>
      <c r="B115" s="140" t="s">
        <v>313</v>
      </c>
      <c r="C115" s="176" t="s">
        <v>314</v>
      </c>
      <c r="D115" s="146" t="s">
        <v>129</v>
      </c>
      <c r="E115" s="152">
        <v>10</v>
      </c>
      <c r="F115" s="154"/>
      <c r="G115" s="155">
        <f t="shared" si="28"/>
        <v>0</v>
      </c>
      <c r="H115" s="155"/>
      <c r="I115" s="155">
        <f t="shared" si="29"/>
        <v>0</v>
      </c>
      <c r="J115" s="155"/>
      <c r="K115" s="155">
        <f t="shared" si="30"/>
        <v>0</v>
      </c>
      <c r="L115" s="155">
        <v>21</v>
      </c>
      <c r="M115" s="155">
        <f t="shared" si="31"/>
        <v>0</v>
      </c>
      <c r="N115" s="147">
        <v>0</v>
      </c>
      <c r="O115" s="147">
        <f t="shared" si="32"/>
        <v>0</v>
      </c>
      <c r="P115" s="147">
        <v>8.0000000000000002E-3</v>
      </c>
      <c r="Q115" s="147">
        <f t="shared" si="33"/>
        <v>0.08</v>
      </c>
      <c r="R115" s="147"/>
      <c r="S115" s="147"/>
      <c r="T115" s="148">
        <v>0.55100000000000005</v>
      </c>
      <c r="U115" s="147">
        <f t="shared" si="34"/>
        <v>5.51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126</v>
      </c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>
        <v>98</v>
      </c>
      <c r="B116" s="140" t="s">
        <v>315</v>
      </c>
      <c r="C116" s="176" t="s">
        <v>316</v>
      </c>
      <c r="D116" s="146" t="s">
        <v>129</v>
      </c>
      <c r="E116" s="152">
        <v>1</v>
      </c>
      <c r="F116" s="154"/>
      <c r="G116" s="155">
        <f t="shared" si="28"/>
        <v>0</v>
      </c>
      <c r="H116" s="155"/>
      <c r="I116" s="155">
        <f t="shared" si="29"/>
        <v>0</v>
      </c>
      <c r="J116" s="155"/>
      <c r="K116" s="155">
        <f t="shared" si="30"/>
        <v>0</v>
      </c>
      <c r="L116" s="155">
        <v>21</v>
      </c>
      <c r="M116" s="155">
        <f t="shared" si="31"/>
        <v>0</v>
      </c>
      <c r="N116" s="147">
        <v>0</v>
      </c>
      <c r="O116" s="147">
        <f t="shared" si="32"/>
        <v>0</v>
      </c>
      <c r="P116" s="147">
        <v>1.2E-2</v>
      </c>
      <c r="Q116" s="147">
        <f t="shared" si="33"/>
        <v>1.2E-2</v>
      </c>
      <c r="R116" s="147"/>
      <c r="S116" s="147"/>
      <c r="T116" s="148">
        <v>0.55100000000000005</v>
      </c>
      <c r="U116" s="147">
        <f t="shared" si="34"/>
        <v>0.55000000000000004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126</v>
      </c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outlineLevel="1" x14ac:dyDescent="0.2">
      <c r="A117" s="140">
        <v>99</v>
      </c>
      <c r="B117" s="140" t="s">
        <v>317</v>
      </c>
      <c r="C117" s="176" t="s">
        <v>318</v>
      </c>
      <c r="D117" s="146" t="s">
        <v>193</v>
      </c>
      <c r="E117" s="152">
        <v>0.66</v>
      </c>
      <c r="F117" s="154"/>
      <c r="G117" s="155">
        <f t="shared" si="28"/>
        <v>0</v>
      </c>
      <c r="H117" s="155"/>
      <c r="I117" s="155">
        <f t="shared" si="29"/>
        <v>0</v>
      </c>
      <c r="J117" s="155"/>
      <c r="K117" s="155">
        <f t="shared" si="30"/>
        <v>0</v>
      </c>
      <c r="L117" s="155">
        <v>21</v>
      </c>
      <c r="M117" s="155">
        <f t="shared" si="31"/>
        <v>0</v>
      </c>
      <c r="N117" s="147">
        <v>0</v>
      </c>
      <c r="O117" s="147">
        <f t="shared" si="32"/>
        <v>0</v>
      </c>
      <c r="P117" s="147">
        <v>0</v>
      </c>
      <c r="Q117" s="147">
        <f t="shared" si="33"/>
        <v>0</v>
      </c>
      <c r="R117" s="147"/>
      <c r="S117" s="147"/>
      <c r="T117" s="148">
        <v>4.0430000000000001</v>
      </c>
      <c r="U117" s="147">
        <f t="shared" si="34"/>
        <v>2.67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126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x14ac:dyDescent="0.2">
      <c r="A118" s="141" t="s">
        <v>121</v>
      </c>
      <c r="B118" s="141" t="s">
        <v>80</v>
      </c>
      <c r="C118" s="177" t="s">
        <v>81</v>
      </c>
      <c r="D118" s="149"/>
      <c r="E118" s="153"/>
      <c r="F118" s="156"/>
      <c r="G118" s="156">
        <f>SUMIF(AE119:AE137,"&lt;&gt;NOR",G119:G137)</f>
        <v>0</v>
      </c>
      <c r="H118" s="156"/>
      <c r="I118" s="156">
        <f>SUM(I119:I137)</f>
        <v>0</v>
      </c>
      <c r="J118" s="156"/>
      <c r="K118" s="156">
        <f>SUM(K119:K137)</f>
        <v>0</v>
      </c>
      <c r="L118" s="156"/>
      <c r="M118" s="156">
        <f>SUM(M119:M137)</f>
        <v>0</v>
      </c>
      <c r="N118" s="150"/>
      <c r="O118" s="150">
        <f>SUM(O119:O137)</f>
        <v>2.3306100000000001</v>
      </c>
      <c r="P118" s="150"/>
      <c r="Q118" s="150">
        <f>SUM(Q119:Q137)</f>
        <v>2.1351599999999999</v>
      </c>
      <c r="R118" s="150"/>
      <c r="S118" s="150"/>
      <c r="T118" s="151"/>
      <c r="U118" s="150">
        <f>SUM(U119:U137)</f>
        <v>275.2</v>
      </c>
      <c r="AE118" t="s">
        <v>122</v>
      </c>
    </row>
    <row r="119" spans="1:60" outlineLevel="1" x14ac:dyDescent="0.2">
      <c r="A119" s="140">
        <v>100</v>
      </c>
      <c r="B119" s="140" t="s">
        <v>319</v>
      </c>
      <c r="C119" s="176" t="s">
        <v>320</v>
      </c>
      <c r="D119" s="146" t="s">
        <v>141</v>
      </c>
      <c r="E119" s="152">
        <v>8</v>
      </c>
      <c r="F119" s="154"/>
      <c r="G119" s="155">
        <f t="shared" ref="G119:G137" si="35">ROUND(E119*F119,2)</f>
        <v>0</v>
      </c>
      <c r="H119" s="155"/>
      <c r="I119" s="155">
        <f t="shared" ref="I119:I137" si="36">ROUND(E119*H119,2)</f>
        <v>0</v>
      </c>
      <c r="J119" s="155"/>
      <c r="K119" s="155">
        <f t="shared" ref="K119:K137" si="37">ROUND(E119*J119,2)</f>
        <v>0</v>
      </c>
      <c r="L119" s="155">
        <v>21</v>
      </c>
      <c r="M119" s="155">
        <f t="shared" ref="M119:M137" si="38">G119*(1+L119/100)</f>
        <v>0</v>
      </c>
      <c r="N119" s="147">
        <v>6.8000000000000005E-4</v>
      </c>
      <c r="O119" s="147">
        <f t="shared" ref="O119:O137" si="39">ROUND(E119*N119,5)</f>
        <v>5.4400000000000004E-3</v>
      </c>
      <c r="P119" s="147">
        <v>0</v>
      </c>
      <c r="Q119" s="147">
        <f t="shared" ref="Q119:Q137" si="40">ROUND(E119*P119,5)</f>
        <v>0</v>
      </c>
      <c r="R119" s="147"/>
      <c r="S119" s="147"/>
      <c r="T119" s="148">
        <v>0.23899999999999999</v>
      </c>
      <c r="U119" s="147">
        <f t="shared" ref="U119:U137" si="41">ROUND(E119*T119,2)</f>
        <v>1.91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126</v>
      </c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>
        <v>101</v>
      </c>
      <c r="B120" s="140" t="s">
        <v>321</v>
      </c>
      <c r="C120" s="176" t="s">
        <v>322</v>
      </c>
      <c r="D120" s="146" t="s">
        <v>141</v>
      </c>
      <c r="E120" s="152">
        <v>78</v>
      </c>
      <c r="F120" s="154"/>
      <c r="G120" s="155">
        <f t="shared" si="35"/>
        <v>0</v>
      </c>
      <c r="H120" s="155"/>
      <c r="I120" s="155">
        <f t="shared" si="36"/>
        <v>0</v>
      </c>
      <c r="J120" s="155"/>
      <c r="K120" s="155">
        <f t="shared" si="37"/>
        <v>0</v>
      </c>
      <c r="L120" s="155">
        <v>21</v>
      </c>
      <c r="M120" s="155">
        <f t="shared" si="38"/>
        <v>0</v>
      </c>
      <c r="N120" s="147">
        <v>1.33E-3</v>
      </c>
      <c r="O120" s="147">
        <f t="shared" si="39"/>
        <v>0.10374</v>
      </c>
      <c r="P120" s="147">
        <v>0</v>
      </c>
      <c r="Q120" s="147">
        <f t="shared" si="40"/>
        <v>0</v>
      </c>
      <c r="R120" s="147"/>
      <c r="S120" s="147"/>
      <c r="T120" s="148">
        <v>0.28499999999999998</v>
      </c>
      <c r="U120" s="147">
        <f t="shared" si="41"/>
        <v>22.23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126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>
        <v>102</v>
      </c>
      <c r="B121" s="140" t="s">
        <v>620</v>
      </c>
      <c r="C121" s="176" t="s">
        <v>323</v>
      </c>
      <c r="D121" s="146" t="s">
        <v>141</v>
      </c>
      <c r="E121" s="152">
        <v>14</v>
      </c>
      <c r="F121" s="154"/>
      <c r="G121" s="155">
        <f t="shared" si="35"/>
        <v>0</v>
      </c>
      <c r="H121" s="155"/>
      <c r="I121" s="155">
        <f t="shared" si="36"/>
        <v>0</v>
      </c>
      <c r="J121" s="155"/>
      <c r="K121" s="155">
        <f t="shared" si="37"/>
        <v>0</v>
      </c>
      <c r="L121" s="155">
        <v>21</v>
      </c>
      <c r="M121" s="155">
        <f t="shared" si="38"/>
        <v>0</v>
      </c>
      <c r="N121" s="147">
        <v>7.6699999999999997E-3</v>
      </c>
      <c r="O121" s="147">
        <f t="shared" si="39"/>
        <v>0.10738</v>
      </c>
      <c r="P121" s="147">
        <v>0</v>
      </c>
      <c r="Q121" s="147">
        <f t="shared" si="40"/>
        <v>0</v>
      </c>
      <c r="R121" s="147"/>
      <c r="S121" s="147"/>
      <c r="T121" s="148">
        <v>0.65400000000000003</v>
      </c>
      <c r="U121" s="147">
        <f t="shared" si="41"/>
        <v>9.16</v>
      </c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126</v>
      </c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">
      <c r="A122" s="140">
        <v>103</v>
      </c>
      <c r="B122" s="140" t="s">
        <v>621</v>
      </c>
      <c r="C122" s="176" t="s">
        <v>324</v>
      </c>
      <c r="D122" s="146" t="s">
        <v>141</v>
      </c>
      <c r="E122" s="152">
        <v>48</v>
      </c>
      <c r="F122" s="154"/>
      <c r="G122" s="155">
        <f t="shared" si="35"/>
        <v>0</v>
      </c>
      <c r="H122" s="155"/>
      <c r="I122" s="155">
        <f t="shared" si="36"/>
        <v>0</v>
      </c>
      <c r="J122" s="155"/>
      <c r="K122" s="155">
        <f t="shared" si="37"/>
        <v>0</v>
      </c>
      <c r="L122" s="155">
        <v>21</v>
      </c>
      <c r="M122" s="155">
        <f t="shared" si="38"/>
        <v>0</v>
      </c>
      <c r="N122" s="147">
        <v>8.6599999999999993E-3</v>
      </c>
      <c r="O122" s="147">
        <f t="shared" si="39"/>
        <v>0.41567999999999999</v>
      </c>
      <c r="P122" s="147">
        <v>0</v>
      </c>
      <c r="Q122" s="147">
        <f t="shared" si="40"/>
        <v>0</v>
      </c>
      <c r="R122" s="147"/>
      <c r="S122" s="147"/>
      <c r="T122" s="148">
        <v>0.82199999999999995</v>
      </c>
      <c r="U122" s="147">
        <f t="shared" si="41"/>
        <v>39.46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126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>
        <v>104</v>
      </c>
      <c r="B123" s="140" t="s">
        <v>622</v>
      </c>
      <c r="C123" s="176" t="s">
        <v>325</v>
      </c>
      <c r="D123" s="146" t="s">
        <v>141</v>
      </c>
      <c r="E123" s="152">
        <v>124</v>
      </c>
      <c r="F123" s="154"/>
      <c r="G123" s="155">
        <f t="shared" si="35"/>
        <v>0</v>
      </c>
      <c r="H123" s="155"/>
      <c r="I123" s="155">
        <f t="shared" si="36"/>
        <v>0</v>
      </c>
      <c r="J123" s="155"/>
      <c r="K123" s="155">
        <f t="shared" si="37"/>
        <v>0</v>
      </c>
      <c r="L123" s="155">
        <v>21</v>
      </c>
      <c r="M123" s="155">
        <f t="shared" si="38"/>
        <v>0</v>
      </c>
      <c r="N123" s="147">
        <v>8.2699999999999996E-3</v>
      </c>
      <c r="O123" s="147">
        <f t="shared" si="39"/>
        <v>1.0254799999999999</v>
      </c>
      <c r="P123" s="147">
        <v>0</v>
      </c>
      <c r="Q123" s="147">
        <f t="shared" si="40"/>
        <v>0</v>
      </c>
      <c r="R123" s="147"/>
      <c r="S123" s="147"/>
      <c r="T123" s="148">
        <v>0.73499999999999999</v>
      </c>
      <c r="U123" s="147">
        <f t="shared" si="41"/>
        <v>91.14</v>
      </c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126</v>
      </c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outlineLevel="1" x14ac:dyDescent="0.2">
      <c r="A124" s="140">
        <v>105</v>
      </c>
      <c r="B124" s="140" t="s">
        <v>623</v>
      </c>
      <c r="C124" s="176" t="s">
        <v>326</v>
      </c>
      <c r="D124" s="146" t="s">
        <v>141</v>
      </c>
      <c r="E124" s="152">
        <v>12</v>
      </c>
      <c r="F124" s="154"/>
      <c r="G124" s="155">
        <f t="shared" si="35"/>
        <v>0</v>
      </c>
      <c r="H124" s="155"/>
      <c r="I124" s="155">
        <f t="shared" si="36"/>
        <v>0</v>
      </c>
      <c r="J124" s="155"/>
      <c r="K124" s="155">
        <f t="shared" si="37"/>
        <v>0</v>
      </c>
      <c r="L124" s="155">
        <v>21</v>
      </c>
      <c r="M124" s="155">
        <f t="shared" si="38"/>
        <v>0</v>
      </c>
      <c r="N124" s="147">
        <v>1.0120000000000001E-2</v>
      </c>
      <c r="O124" s="147">
        <f t="shared" si="39"/>
        <v>0.12144000000000001</v>
      </c>
      <c r="P124" s="147">
        <v>0</v>
      </c>
      <c r="Q124" s="147">
        <f t="shared" si="40"/>
        <v>0</v>
      </c>
      <c r="R124" s="147"/>
      <c r="S124" s="147"/>
      <c r="T124" s="148">
        <v>0.82799999999999996</v>
      </c>
      <c r="U124" s="147">
        <f t="shared" si="41"/>
        <v>9.94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126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outlineLevel="1" x14ac:dyDescent="0.2">
      <c r="A125" s="140">
        <v>106</v>
      </c>
      <c r="B125" s="140" t="s">
        <v>327</v>
      </c>
      <c r="C125" s="176" t="s">
        <v>328</v>
      </c>
      <c r="D125" s="146" t="s">
        <v>141</v>
      </c>
      <c r="E125" s="152">
        <v>12</v>
      </c>
      <c r="F125" s="154"/>
      <c r="G125" s="155">
        <f t="shared" si="35"/>
        <v>0</v>
      </c>
      <c r="H125" s="155"/>
      <c r="I125" s="155">
        <f t="shared" si="36"/>
        <v>0</v>
      </c>
      <c r="J125" s="155"/>
      <c r="K125" s="155">
        <f t="shared" si="37"/>
        <v>0</v>
      </c>
      <c r="L125" s="155">
        <v>21</v>
      </c>
      <c r="M125" s="155">
        <f t="shared" si="38"/>
        <v>0</v>
      </c>
      <c r="N125" s="147">
        <v>9.8499999999999994E-3</v>
      </c>
      <c r="O125" s="147">
        <f t="shared" si="39"/>
        <v>0.1182</v>
      </c>
      <c r="P125" s="147">
        <v>0</v>
      </c>
      <c r="Q125" s="147">
        <f t="shared" si="40"/>
        <v>0</v>
      </c>
      <c r="R125" s="147"/>
      <c r="S125" s="147"/>
      <c r="T125" s="148">
        <v>0.91900000000000004</v>
      </c>
      <c r="U125" s="147">
        <f t="shared" si="41"/>
        <v>11.03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126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>
        <v>107</v>
      </c>
      <c r="B126" s="140" t="s">
        <v>329</v>
      </c>
      <c r="C126" s="176" t="s">
        <v>330</v>
      </c>
      <c r="D126" s="146" t="s">
        <v>141</v>
      </c>
      <c r="E126" s="152">
        <v>24</v>
      </c>
      <c r="F126" s="154"/>
      <c r="G126" s="155">
        <f t="shared" si="35"/>
        <v>0</v>
      </c>
      <c r="H126" s="155"/>
      <c r="I126" s="155">
        <f t="shared" si="36"/>
        <v>0</v>
      </c>
      <c r="J126" s="155"/>
      <c r="K126" s="155">
        <f t="shared" si="37"/>
        <v>0</v>
      </c>
      <c r="L126" s="155">
        <v>21</v>
      </c>
      <c r="M126" s="155">
        <f t="shared" si="38"/>
        <v>0</v>
      </c>
      <c r="N126" s="147">
        <v>1.7129999999999999E-2</v>
      </c>
      <c r="O126" s="147">
        <f t="shared" si="39"/>
        <v>0.41111999999999999</v>
      </c>
      <c r="P126" s="147">
        <v>0</v>
      </c>
      <c r="Q126" s="147">
        <f t="shared" si="40"/>
        <v>0</v>
      </c>
      <c r="R126" s="147"/>
      <c r="S126" s="147"/>
      <c r="T126" s="148">
        <v>1.206</v>
      </c>
      <c r="U126" s="147">
        <f t="shared" si="41"/>
        <v>28.94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126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>
        <v>108</v>
      </c>
      <c r="B127" s="140" t="s">
        <v>331</v>
      </c>
      <c r="C127" s="176" t="s">
        <v>332</v>
      </c>
      <c r="D127" s="146" t="s">
        <v>141</v>
      </c>
      <c r="E127" s="152">
        <v>272</v>
      </c>
      <c r="F127" s="154"/>
      <c r="G127" s="155">
        <f t="shared" si="35"/>
        <v>0</v>
      </c>
      <c r="H127" s="155"/>
      <c r="I127" s="155">
        <f t="shared" si="36"/>
        <v>0</v>
      </c>
      <c r="J127" s="155"/>
      <c r="K127" s="155">
        <f t="shared" si="37"/>
        <v>0</v>
      </c>
      <c r="L127" s="155">
        <v>21</v>
      </c>
      <c r="M127" s="155">
        <f t="shared" si="38"/>
        <v>0</v>
      </c>
      <c r="N127" s="147">
        <v>0</v>
      </c>
      <c r="O127" s="147">
        <f t="shared" si="39"/>
        <v>0</v>
      </c>
      <c r="P127" s="147">
        <v>0</v>
      </c>
      <c r="Q127" s="147">
        <f t="shared" si="40"/>
        <v>0</v>
      </c>
      <c r="R127" s="147"/>
      <c r="S127" s="147"/>
      <c r="T127" s="148">
        <v>2.1000000000000001E-2</v>
      </c>
      <c r="U127" s="147">
        <f t="shared" si="41"/>
        <v>5.71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126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outlineLevel="1" x14ac:dyDescent="0.2">
      <c r="A128" s="140">
        <v>109</v>
      </c>
      <c r="B128" s="140" t="s">
        <v>333</v>
      </c>
      <c r="C128" s="176" t="s">
        <v>334</v>
      </c>
      <c r="D128" s="146" t="s">
        <v>141</v>
      </c>
      <c r="E128" s="152">
        <v>12</v>
      </c>
      <c r="F128" s="154"/>
      <c r="G128" s="155">
        <f t="shared" si="35"/>
        <v>0</v>
      </c>
      <c r="H128" s="155"/>
      <c r="I128" s="155">
        <f t="shared" si="36"/>
        <v>0</v>
      </c>
      <c r="J128" s="155"/>
      <c r="K128" s="155">
        <f t="shared" si="37"/>
        <v>0</v>
      </c>
      <c r="L128" s="155">
        <v>21</v>
      </c>
      <c r="M128" s="155">
        <f t="shared" si="38"/>
        <v>0</v>
      </c>
      <c r="N128" s="147">
        <v>0</v>
      </c>
      <c r="O128" s="147">
        <f t="shared" si="39"/>
        <v>0</v>
      </c>
      <c r="P128" s="147">
        <v>0</v>
      </c>
      <c r="Q128" s="147">
        <f t="shared" si="40"/>
        <v>0</v>
      </c>
      <c r="R128" s="147"/>
      <c r="S128" s="147"/>
      <c r="T128" s="148">
        <v>3.2000000000000001E-2</v>
      </c>
      <c r="U128" s="147">
        <f t="shared" si="41"/>
        <v>0.38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126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">
      <c r="A129" s="140">
        <v>110</v>
      </c>
      <c r="B129" s="140" t="s">
        <v>335</v>
      </c>
      <c r="C129" s="176" t="s">
        <v>336</v>
      </c>
      <c r="D129" s="146" t="s">
        <v>141</v>
      </c>
      <c r="E129" s="152">
        <v>12</v>
      </c>
      <c r="F129" s="154"/>
      <c r="G129" s="155">
        <f t="shared" si="35"/>
        <v>0</v>
      </c>
      <c r="H129" s="155"/>
      <c r="I129" s="155">
        <f t="shared" si="36"/>
        <v>0</v>
      </c>
      <c r="J129" s="155"/>
      <c r="K129" s="155">
        <f t="shared" si="37"/>
        <v>0</v>
      </c>
      <c r="L129" s="155">
        <v>21</v>
      </c>
      <c r="M129" s="155">
        <f t="shared" si="38"/>
        <v>0</v>
      </c>
      <c r="N129" s="147">
        <v>0</v>
      </c>
      <c r="O129" s="147">
        <f t="shared" si="39"/>
        <v>0</v>
      </c>
      <c r="P129" s="147">
        <v>0</v>
      </c>
      <c r="Q129" s="147">
        <f t="shared" si="40"/>
        <v>0</v>
      </c>
      <c r="R129" s="147"/>
      <c r="S129" s="147"/>
      <c r="T129" s="148">
        <v>4.1000000000000002E-2</v>
      </c>
      <c r="U129" s="147">
        <f t="shared" si="41"/>
        <v>0.49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126</v>
      </c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">
      <c r="A130" s="140">
        <v>111</v>
      </c>
      <c r="B130" s="140" t="s">
        <v>337</v>
      </c>
      <c r="C130" s="176" t="s">
        <v>338</v>
      </c>
      <c r="D130" s="146" t="s">
        <v>141</v>
      </c>
      <c r="E130" s="152">
        <v>24</v>
      </c>
      <c r="F130" s="154"/>
      <c r="G130" s="155">
        <f t="shared" si="35"/>
        <v>0</v>
      </c>
      <c r="H130" s="155"/>
      <c r="I130" s="155">
        <f t="shared" si="36"/>
        <v>0</v>
      </c>
      <c r="J130" s="155"/>
      <c r="K130" s="155">
        <f t="shared" si="37"/>
        <v>0</v>
      </c>
      <c r="L130" s="155">
        <v>21</v>
      </c>
      <c r="M130" s="155">
        <f t="shared" si="38"/>
        <v>0</v>
      </c>
      <c r="N130" s="147">
        <v>0</v>
      </c>
      <c r="O130" s="147">
        <f t="shared" si="39"/>
        <v>0</v>
      </c>
      <c r="P130" s="147">
        <v>0</v>
      </c>
      <c r="Q130" s="147">
        <f t="shared" si="40"/>
        <v>0</v>
      </c>
      <c r="R130" s="147"/>
      <c r="S130" s="147"/>
      <c r="T130" s="148">
        <v>5.2999999999999999E-2</v>
      </c>
      <c r="U130" s="147">
        <f t="shared" si="41"/>
        <v>1.27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126</v>
      </c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outlineLevel="1" x14ac:dyDescent="0.2">
      <c r="A131" s="140">
        <v>112</v>
      </c>
      <c r="B131" s="140" t="s">
        <v>339</v>
      </c>
      <c r="C131" s="176" t="s">
        <v>340</v>
      </c>
      <c r="D131" s="146" t="s">
        <v>129</v>
      </c>
      <c r="E131" s="152">
        <v>2</v>
      </c>
      <c r="F131" s="154"/>
      <c r="G131" s="155">
        <f t="shared" si="35"/>
        <v>0</v>
      </c>
      <c r="H131" s="155"/>
      <c r="I131" s="155">
        <f t="shared" si="36"/>
        <v>0</v>
      </c>
      <c r="J131" s="155"/>
      <c r="K131" s="155">
        <f t="shared" si="37"/>
        <v>0</v>
      </c>
      <c r="L131" s="155">
        <v>21</v>
      </c>
      <c r="M131" s="155">
        <f t="shared" si="38"/>
        <v>0</v>
      </c>
      <c r="N131" s="147">
        <v>1.8799999999999999E-3</v>
      </c>
      <c r="O131" s="147">
        <f t="shared" si="39"/>
        <v>3.7599999999999999E-3</v>
      </c>
      <c r="P131" s="147">
        <v>0</v>
      </c>
      <c r="Q131" s="147">
        <f t="shared" si="40"/>
        <v>0</v>
      </c>
      <c r="R131" s="147"/>
      <c r="S131" s="147"/>
      <c r="T131" s="148">
        <v>0.33</v>
      </c>
      <c r="U131" s="147">
        <f t="shared" si="41"/>
        <v>0.66</v>
      </c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 t="s">
        <v>126</v>
      </c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outlineLevel="1" x14ac:dyDescent="0.2">
      <c r="A132" s="140">
        <v>113</v>
      </c>
      <c r="B132" s="140" t="s">
        <v>341</v>
      </c>
      <c r="C132" s="176" t="s">
        <v>342</v>
      </c>
      <c r="D132" s="146" t="s">
        <v>193</v>
      </c>
      <c r="E132" s="152">
        <v>1.6</v>
      </c>
      <c r="F132" s="154"/>
      <c r="G132" s="155">
        <f t="shared" si="35"/>
        <v>0</v>
      </c>
      <c r="H132" s="155"/>
      <c r="I132" s="155">
        <f t="shared" si="36"/>
        <v>0</v>
      </c>
      <c r="J132" s="155"/>
      <c r="K132" s="155">
        <f t="shared" si="37"/>
        <v>0</v>
      </c>
      <c r="L132" s="155">
        <v>21</v>
      </c>
      <c r="M132" s="155">
        <f t="shared" si="38"/>
        <v>0</v>
      </c>
      <c r="N132" s="147">
        <v>0</v>
      </c>
      <c r="O132" s="147">
        <f t="shared" si="39"/>
        <v>0</v>
      </c>
      <c r="P132" s="147">
        <v>0</v>
      </c>
      <c r="Q132" s="147">
        <f t="shared" si="40"/>
        <v>0</v>
      </c>
      <c r="R132" s="147"/>
      <c r="S132" s="147"/>
      <c r="T132" s="148">
        <v>3.5630000000000002</v>
      </c>
      <c r="U132" s="147">
        <f t="shared" si="41"/>
        <v>5.7</v>
      </c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126</v>
      </c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>
        <v>114</v>
      </c>
      <c r="B133" s="140" t="s">
        <v>343</v>
      </c>
      <c r="C133" s="176" t="s">
        <v>344</v>
      </c>
      <c r="D133" s="146" t="s">
        <v>0</v>
      </c>
      <c r="E133" s="152">
        <v>1000</v>
      </c>
      <c r="F133" s="154"/>
      <c r="G133" s="155">
        <f t="shared" si="35"/>
        <v>0</v>
      </c>
      <c r="H133" s="155"/>
      <c r="I133" s="155">
        <f t="shared" si="36"/>
        <v>0</v>
      </c>
      <c r="J133" s="155"/>
      <c r="K133" s="155">
        <f t="shared" si="37"/>
        <v>0</v>
      </c>
      <c r="L133" s="155">
        <v>21</v>
      </c>
      <c r="M133" s="155">
        <f t="shared" si="38"/>
        <v>0</v>
      </c>
      <c r="N133" s="147">
        <v>0</v>
      </c>
      <c r="O133" s="147">
        <f t="shared" si="39"/>
        <v>0</v>
      </c>
      <c r="P133" s="147">
        <v>0</v>
      </c>
      <c r="Q133" s="147">
        <f t="shared" si="40"/>
        <v>0</v>
      </c>
      <c r="R133" s="147"/>
      <c r="S133" s="147"/>
      <c r="T133" s="148">
        <v>0</v>
      </c>
      <c r="U133" s="147">
        <f t="shared" si="41"/>
        <v>0</v>
      </c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126</v>
      </c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ht="22.5" outlineLevel="1" x14ac:dyDescent="0.2">
      <c r="A134" s="140">
        <v>115</v>
      </c>
      <c r="B134" s="140" t="s">
        <v>345</v>
      </c>
      <c r="C134" s="176" t="s">
        <v>346</v>
      </c>
      <c r="D134" s="146" t="s">
        <v>141</v>
      </c>
      <c r="E134" s="152">
        <v>61</v>
      </c>
      <c r="F134" s="154"/>
      <c r="G134" s="155">
        <f t="shared" si="35"/>
        <v>0</v>
      </c>
      <c r="H134" s="155"/>
      <c r="I134" s="155">
        <f t="shared" si="36"/>
        <v>0</v>
      </c>
      <c r="J134" s="155"/>
      <c r="K134" s="155">
        <f t="shared" si="37"/>
        <v>0</v>
      </c>
      <c r="L134" s="155">
        <v>21</v>
      </c>
      <c r="M134" s="155">
        <f t="shared" si="38"/>
        <v>0</v>
      </c>
      <c r="N134" s="147">
        <v>2.0000000000000002E-5</v>
      </c>
      <c r="O134" s="147">
        <f t="shared" si="39"/>
        <v>1.2199999999999999E-3</v>
      </c>
      <c r="P134" s="147">
        <v>3.2000000000000002E-3</v>
      </c>
      <c r="Q134" s="147">
        <f t="shared" si="40"/>
        <v>0.19520000000000001</v>
      </c>
      <c r="R134" s="147"/>
      <c r="S134" s="147"/>
      <c r="T134" s="148">
        <v>5.2999999999999999E-2</v>
      </c>
      <c r="U134" s="147">
        <f t="shared" si="41"/>
        <v>3.23</v>
      </c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126</v>
      </c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ht="22.5" outlineLevel="1" x14ac:dyDescent="0.2">
      <c r="A135" s="140">
        <v>116</v>
      </c>
      <c r="B135" s="140" t="s">
        <v>347</v>
      </c>
      <c r="C135" s="176" t="s">
        <v>348</v>
      </c>
      <c r="D135" s="146" t="s">
        <v>141</v>
      </c>
      <c r="E135" s="152">
        <v>271</v>
      </c>
      <c r="F135" s="154"/>
      <c r="G135" s="155">
        <f t="shared" si="35"/>
        <v>0</v>
      </c>
      <c r="H135" s="155"/>
      <c r="I135" s="155">
        <f t="shared" si="36"/>
        <v>0</v>
      </c>
      <c r="J135" s="155"/>
      <c r="K135" s="155">
        <f t="shared" si="37"/>
        <v>0</v>
      </c>
      <c r="L135" s="155">
        <v>21</v>
      </c>
      <c r="M135" s="155">
        <f t="shared" si="38"/>
        <v>0</v>
      </c>
      <c r="N135" s="147">
        <v>5.0000000000000002E-5</v>
      </c>
      <c r="O135" s="147">
        <f t="shared" si="39"/>
        <v>1.355E-2</v>
      </c>
      <c r="P135" s="147">
        <v>5.3200000000000001E-3</v>
      </c>
      <c r="Q135" s="147">
        <f t="shared" si="40"/>
        <v>1.4417199999999999</v>
      </c>
      <c r="R135" s="147"/>
      <c r="S135" s="147"/>
      <c r="T135" s="148">
        <v>0.10299999999999999</v>
      </c>
      <c r="U135" s="147">
        <f t="shared" si="41"/>
        <v>27.91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126</v>
      </c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>
        <v>117</v>
      </c>
      <c r="B136" s="140" t="s">
        <v>349</v>
      </c>
      <c r="C136" s="176" t="s">
        <v>350</v>
      </c>
      <c r="D136" s="146" t="s">
        <v>141</v>
      </c>
      <c r="E136" s="152">
        <v>36</v>
      </c>
      <c r="F136" s="154"/>
      <c r="G136" s="155">
        <f t="shared" si="35"/>
        <v>0</v>
      </c>
      <c r="H136" s="155"/>
      <c r="I136" s="155">
        <f t="shared" si="36"/>
        <v>0</v>
      </c>
      <c r="J136" s="155"/>
      <c r="K136" s="155">
        <f t="shared" si="37"/>
        <v>0</v>
      </c>
      <c r="L136" s="155">
        <v>21</v>
      </c>
      <c r="M136" s="155">
        <f t="shared" si="38"/>
        <v>0</v>
      </c>
      <c r="N136" s="147">
        <v>1E-4</v>
      </c>
      <c r="O136" s="147">
        <f t="shared" si="39"/>
        <v>3.5999999999999999E-3</v>
      </c>
      <c r="P136" s="147">
        <v>1.384E-2</v>
      </c>
      <c r="Q136" s="147">
        <f t="shared" si="40"/>
        <v>0.49824000000000002</v>
      </c>
      <c r="R136" s="147"/>
      <c r="S136" s="147"/>
      <c r="T136" s="148">
        <v>0.19800000000000001</v>
      </c>
      <c r="U136" s="147">
        <f t="shared" si="41"/>
        <v>7.13</v>
      </c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126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outlineLevel="1" x14ac:dyDescent="0.2">
      <c r="A137" s="140">
        <v>118</v>
      </c>
      <c r="B137" s="140" t="s">
        <v>351</v>
      </c>
      <c r="C137" s="176" t="s">
        <v>352</v>
      </c>
      <c r="D137" s="146" t="s">
        <v>193</v>
      </c>
      <c r="E137" s="152">
        <v>2.5</v>
      </c>
      <c r="F137" s="154"/>
      <c r="G137" s="155">
        <f t="shared" si="35"/>
        <v>0</v>
      </c>
      <c r="H137" s="155"/>
      <c r="I137" s="155">
        <f t="shared" si="36"/>
        <v>0</v>
      </c>
      <c r="J137" s="155"/>
      <c r="K137" s="155">
        <f t="shared" si="37"/>
        <v>0</v>
      </c>
      <c r="L137" s="155">
        <v>21</v>
      </c>
      <c r="M137" s="155">
        <f t="shared" si="38"/>
        <v>0</v>
      </c>
      <c r="N137" s="147">
        <v>0</v>
      </c>
      <c r="O137" s="147">
        <f t="shared" si="39"/>
        <v>0</v>
      </c>
      <c r="P137" s="147">
        <v>0</v>
      </c>
      <c r="Q137" s="147">
        <f t="shared" si="40"/>
        <v>0</v>
      </c>
      <c r="R137" s="147"/>
      <c r="S137" s="147"/>
      <c r="T137" s="148">
        <v>3.5630000000000002</v>
      </c>
      <c r="U137" s="147">
        <f t="shared" si="41"/>
        <v>8.91</v>
      </c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126</v>
      </c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x14ac:dyDescent="0.2">
      <c r="A138" s="141" t="s">
        <v>121</v>
      </c>
      <c r="B138" s="141" t="s">
        <v>82</v>
      </c>
      <c r="C138" s="177" t="s">
        <v>83</v>
      </c>
      <c r="D138" s="149"/>
      <c r="E138" s="153"/>
      <c r="F138" s="156"/>
      <c r="G138" s="156">
        <f>SUMIF(AE139:AE186,"&lt;&gt;NOR",G139:G186)</f>
        <v>0</v>
      </c>
      <c r="H138" s="156"/>
      <c r="I138" s="156">
        <f>SUM(I139:I186)</f>
        <v>0</v>
      </c>
      <c r="J138" s="156"/>
      <c r="K138" s="156">
        <f>SUM(K139:K186)</f>
        <v>0</v>
      </c>
      <c r="L138" s="156"/>
      <c r="M138" s="156">
        <f>SUM(M139:M186)</f>
        <v>0</v>
      </c>
      <c r="N138" s="150"/>
      <c r="O138" s="150">
        <f>SUM(O139:O186)</f>
        <v>0.26818999999999998</v>
      </c>
      <c r="P138" s="150"/>
      <c r="Q138" s="150">
        <f>SUM(Q139:Q186)</f>
        <v>0.12359000000000001</v>
      </c>
      <c r="R138" s="150"/>
      <c r="S138" s="150"/>
      <c r="T138" s="151"/>
      <c r="U138" s="150">
        <f>SUM(U139:U186)</f>
        <v>90.909999999999982</v>
      </c>
      <c r="AE138" t="s">
        <v>122</v>
      </c>
    </row>
    <row r="139" spans="1:60" outlineLevel="1" x14ac:dyDescent="0.2">
      <c r="A139" s="140">
        <v>119</v>
      </c>
      <c r="B139" s="140" t="s">
        <v>353</v>
      </c>
      <c r="C139" s="176" t="s">
        <v>354</v>
      </c>
      <c r="D139" s="146" t="s">
        <v>129</v>
      </c>
      <c r="E139" s="152">
        <v>2</v>
      </c>
      <c r="F139" s="154"/>
      <c r="G139" s="155">
        <f t="shared" ref="G139:G169" si="42">ROUND(E139*F139,2)</f>
        <v>0</v>
      </c>
      <c r="H139" s="155"/>
      <c r="I139" s="155">
        <f t="shared" ref="I139:I169" si="43">ROUND(E139*H139,2)</f>
        <v>0</v>
      </c>
      <c r="J139" s="155"/>
      <c r="K139" s="155">
        <f t="shared" ref="K139:K169" si="44">ROUND(E139*J139,2)</f>
        <v>0</v>
      </c>
      <c r="L139" s="155">
        <v>21</v>
      </c>
      <c r="M139" s="155">
        <f t="shared" ref="M139:M169" si="45">G139*(1+L139/100)</f>
        <v>0</v>
      </c>
      <c r="N139" s="147">
        <v>2.3000000000000001E-4</v>
      </c>
      <c r="O139" s="147">
        <f t="shared" ref="O139:O169" si="46">ROUND(E139*N139,5)</f>
        <v>4.6000000000000001E-4</v>
      </c>
      <c r="P139" s="147">
        <v>0</v>
      </c>
      <c r="Q139" s="147">
        <f t="shared" ref="Q139:Q169" si="47">ROUND(E139*P139,5)</f>
        <v>0</v>
      </c>
      <c r="R139" s="147"/>
      <c r="S139" s="147"/>
      <c r="T139" s="148">
        <v>8.2000000000000003E-2</v>
      </c>
      <c r="U139" s="147">
        <f t="shared" ref="U139:U169" si="48">ROUND(E139*T139,2)</f>
        <v>0.16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126</v>
      </c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outlineLevel="1" x14ac:dyDescent="0.2">
      <c r="A140" s="140">
        <v>120</v>
      </c>
      <c r="B140" s="140" t="s">
        <v>355</v>
      </c>
      <c r="C140" s="176" t="s">
        <v>356</v>
      </c>
      <c r="D140" s="146" t="s">
        <v>129</v>
      </c>
      <c r="E140" s="152">
        <v>2</v>
      </c>
      <c r="F140" s="154"/>
      <c r="G140" s="155">
        <f t="shared" si="42"/>
        <v>0</v>
      </c>
      <c r="H140" s="155"/>
      <c r="I140" s="155">
        <f t="shared" si="43"/>
        <v>0</v>
      </c>
      <c r="J140" s="155"/>
      <c r="K140" s="155">
        <f t="shared" si="44"/>
        <v>0</v>
      </c>
      <c r="L140" s="155">
        <v>21</v>
      </c>
      <c r="M140" s="155">
        <f t="shared" si="45"/>
        <v>0</v>
      </c>
      <c r="N140" s="147">
        <v>2.0000000000000001E-4</v>
      </c>
      <c r="O140" s="147">
        <f t="shared" si="46"/>
        <v>4.0000000000000002E-4</v>
      </c>
      <c r="P140" s="147">
        <v>0</v>
      </c>
      <c r="Q140" s="147">
        <f t="shared" si="47"/>
        <v>0</v>
      </c>
      <c r="R140" s="147"/>
      <c r="S140" s="147"/>
      <c r="T140" s="148">
        <v>0</v>
      </c>
      <c r="U140" s="147">
        <f t="shared" si="48"/>
        <v>0</v>
      </c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132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ht="22.5" outlineLevel="1" x14ac:dyDescent="0.2">
      <c r="A141" s="140">
        <v>121</v>
      </c>
      <c r="B141" s="140" t="s">
        <v>357</v>
      </c>
      <c r="C141" s="176" t="s">
        <v>358</v>
      </c>
      <c r="D141" s="146" t="s">
        <v>129</v>
      </c>
      <c r="E141" s="152">
        <v>2</v>
      </c>
      <c r="F141" s="154"/>
      <c r="G141" s="155">
        <f t="shared" si="42"/>
        <v>0</v>
      </c>
      <c r="H141" s="155"/>
      <c r="I141" s="155">
        <f t="shared" si="43"/>
        <v>0</v>
      </c>
      <c r="J141" s="155"/>
      <c r="K141" s="155">
        <f t="shared" si="44"/>
        <v>0</v>
      </c>
      <c r="L141" s="155">
        <v>21</v>
      </c>
      <c r="M141" s="155">
        <f t="shared" si="45"/>
        <v>0</v>
      </c>
      <c r="N141" s="147">
        <v>2.0000000000000001E-4</v>
      </c>
      <c r="O141" s="147">
        <f t="shared" si="46"/>
        <v>4.0000000000000002E-4</v>
      </c>
      <c r="P141" s="147">
        <v>0</v>
      </c>
      <c r="Q141" s="147">
        <f t="shared" si="47"/>
        <v>0</v>
      </c>
      <c r="R141" s="147"/>
      <c r="S141" s="147"/>
      <c r="T141" s="148">
        <v>0.17499999999999999</v>
      </c>
      <c r="U141" s="147">
        <f t="shared" si="48"/>
        <v>0.35</v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126</v>
      </c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>
        <v>122</v>
      </c>
      <c r="B142" s="140" t="s">
        <v>359</v>
      </c>
      <c r="C142" s="176" t="s">
        <v>360</v>
      </c>
      <c r="D142" s="146" t="s">
        <v>129</v>
      </c>
      <c r="E142" s="152">
        <v>2</v>
      </c>
      <c r="F142" s="154"/>
      <c r="G142" s="155">
        <f t="shared" si="42"/>
        <v>0</v>
      </c>
      <c r="H142" s="155"/>
      <c r="I142" s="155">
        <f t="shared" si="43"/>
        <v>0</v>
      </c>
      <c r="J142" s="155"/>
      <c r="K142" s="155">
        <f t="shared" si="44"/>
        <v>0</v>
      </c>
      <c r="L142" s="155">
        <v>21</v>
      </c>
      <c r="M142" s="155">
        <f t="shared" si="45"/>
        <v>0</v>
      </c>
      <c r="N142" s="147">
        <v>0</v>
      </c>
      <c r="O142" s="147">
        <f t="shared" si="46"/>
        <v>0</v>
      </c>
      <c r="P142" s="147">
        <v>0</v>
      </c>
      <c r="Q142" s="147">
        <f t="shared" si="47"/>
        <v>0</v>
      </c>
      <c r="R142" s="147"/>
      <c r="S142" s="147"/>
      <c r="T142" s="148">
        <v>6.2E-2</v>
      </c>
      <c r="U142" s="147">
        <f t="shared" si="48"/>
        <v>0.12</v>
      </c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126</v>
      </c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">
      <c r="A143" s="140">
        <v>123</v>
      </c>
      <c r="B143" s="140" t="s">
        <v>361</v>
      </c>
      <c r="C143" s="176" t="s">
        <v>362</v>
      </c>
      <c r="D143" s="146" t="s">
        <v>129</v>
      </c>
      <c r="E143" s="152">
        <v>2</v>
      </c>
      <c r="F143" s="154"/>
      <c r="G143" s="155">
        <f t="shared" si="42"/>
        <v>0</v>
      </c>
      <c r="H143" s="155"/>
      <c r="I143" s="155">
        <f t="shared" si="43"/>
        <v>0</v>
      </c>
      <c r="J143" s="155"/>
      <c r="K143" s="155">
        <f t="shared" si="44"/>
        <v>0</v>
      </c>
      <c r="L143" s="155">
        <v>21</v>
      </c>
      <c r="M143" s="155">
        <f t="shared" si="45"/>
        <v>0</v>
      </c>
      <c r="N143" s="147">
        <v>3.3999999999999998E-3</v>
      </c>
      <c r="O143" s="147">
        <f t="shared" si="46"/>
        <v>6.7999999999999996E-3</v>
      </c>
      <c r="P143" s="147">
        <v>0</v>
      </c>
      <c r="Q143" s="147">
        <f t="shared" si="47"/>
        <v>0</v>
      </c>
      <c r="R143" s="147"/>
      <c r="S143" s="147"/>
      <c r="T143" s="148">
        <v>0.35</v>
      </c>
      <c r="U143" s="147">
        <f t="shared" si="48"/>
        <v>0.7</v>
      </c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126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>
        <v>124</v>
      </c>
      <c r="B144" s="140" t="s">
        <v>363</v>
      </c>
      <c r="C144" s="176" t="s">
        <v>364</v>
      </c>
      <c r="D144" s="146" t="s">
        <v>164</v>
      </c>
      <c r="E144" s="152">
        <v>2</v>
      </c>
      <c r="F144" s="154"/>
      <c r="G144" s="155">
        <f t="shared" si="42"/>
        <v>0</v>
      </c>
      <c r="H144" s="155"/>
      <c r="I144" s="155">
        <f t="shared" si="43"/>
        <v>0</v>
      </c>
      <c r="J144" s="155"/>
      <c r="K144" s="155">
        <f t="shared" si="44"/>
        <v>0</v>
      </c>
      <c r="L144" s="155">
        <v>21</v>
      </c>
      <c r="M144" s="155">
        <f t="shared" si="45"/>
        <v>0</v>
      </c>
      <c r="N144" s="147">
        <v>6.8300000000000001E-3</v>
      </c>
      <c r="O144" s="147">
        <f t="shared" si="46"/>
        <v>1.366E-2</v>
      </c>
      <c r="P144" s="147">
        <v>0</v>
      </c>
      <c r="Q144" s="147">
        <f t="shared" si="47"/>
        <v>0</v>
      </c>
      <c r="R144" s="147"/>
      <c r="S144" s="147"/>
      <c r="T144" s="148">
        <v>1.29</v>
      </c>
      <c r="U144" s="147">
        <f t="shared" si="48"/>
        <v>2.58</v>
      </c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126</v>
      </c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">
      <c r="A145" s="140">
        <v>125</v>
      </c>
      <c r="B145" s="140" t="s">
        <v>365</v>
      </c>
      <c r="C145" s="176" t="s">
        <v>366</v>
      </c>
      <c r="D145" s="146" t="s">
        <v>164</v>
      </c>
      <c r="E145" s="152">
        <v>2</v>
      </c>
      <c r="F145" s="154"/>
      <c r="G145" s="155">
        <f t="shared" si="42"/>
        <v>0</v>
      </c>
      <c r="H145" s="155"/>
      <c r="I145" s="155">
        <f t="shared" si="43"/>
        <v>0</v>
      </c>
      <c r="J145" s="155"/>
      <c r="K145" s="155">
        <f t="shared" si="44"/>
        <v>0</v>
      </c>
      <c r="L145" s="155">
        <v>21</v>
      </c>
      <c r="M145" s="155">
        <f t="shared" si="45"/>
        <v>0</v>
      </c>
      <c r="N145" s="147">
        <v>1.0529999999999999E-2</v>
      </c>
      <c r="O145" s="147">
        <f t="shared" si="46"/>
        <v>2.1059999999999999E-2</v>
      </c>
      <c r="P145" s="147">
        <v>0</v>
      </c>
      <c r="Q145" s="147">
        <f t="shared" si="47"/>
        <v>0</v>
      </c>
      <c r="R145" s="147"/>
      <c r="S145" s="147"/>
      <c r="T145" s="148">
        <v>2.4649999999999999</v>
      </c>
      <c r="U145" s="147">
        <f t="shared" si="48"/>
        <v>4.93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126</v>
      </c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ht="22.5" outlineLevel="1" x14ac:dyDescent="0.2">
      <c r="A146" s="140">
        <v>126</v>
      </c>
      <c r="B146" s="140" t="s">
        <v>367</v>
      </c>
      <c r="C146" s="176" t="s">
        <v>368</v>
      </c>
      <c r="D146" s="146" t="s">
        <v>129</v>
      </c>
      <c r="E146" s="152">
        <v>2</v>
      </c>
      <c r="F146" s="154"/>
      <c r="G146" s="155">
        <f t="shared" si="42"/>
        <v>0</v>
      </c>
      <c r="H146" s="155"/>
      <c r="I146" s="155">
        <f t="shared" si="43"/>
        <v>0</v>
      </c>
      <c r="J146" s="155"/>
      <c r="K146" s="155">
        <f t="shared" si="44"/>
        <v>0</v>
      </c>
      <c r="L146" s="155">
        <v>21</v>
      </c>
      <c r="M146" s="155">
        <f t="shared" si="45"/>
        <v>0</v>
      </c>
      <c r="N146" s="147">
        <v>3.0999999999999999E-3</v>
      </c>
      <c r="O146" s="147">
        <f t="shared" si="46"/>
        <v>6.1999999999999998E-3</v>
      </c>
      <c r="P146" s="147">
        <v>0</v>
      </c>
      <c r="Q146" s="147">
        <f t="shared" si="47"/>
        <v>0</v>
      </c>
      <c r="R146" s="147"/>
      <c r="S146" s="147"/>
      <c r="T146" s="148">
        <v>0</v>
      </c>
      <c r="U146" s="147">
        <f t="shared" si="48"/>
        <v>0</v>
      </c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132</v>
      </c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ht="22.5" outlineLevel="1" x14ac:dyDescent="0.2">
      <c r="A147" s="140">
        <v>127</v>
      </c>
      <c r="B147" s="140" t="s">
        <v>369</v>
      </c>
      <c r="C147" s="176" t="s">
        <v>370</v>
      </c>
      <c r="D147" s="146" t="s">
        <v>129</v>
      </c>
      <c r="E147" s="152">
        <v>2</v>
      </c>
      <c r="F147" s="154"/>
      <c r="G147" s="155">
        <f t="shared" si="42"/>
        <v>0</v>
      </c>
      <c r="H147" s="155"/>
      <c r="I147" s="155">
        <f t="shared" si="43"/>
        <v>0</v>
      </c>
      <c r="J147" s="155"/>
      <c r="K147" s="155">
        <f t="shared" si="44"/>
        <v>0</v>
      </c>
      <c r="L147" s="155">
        <v>21</v>
      </c>
      <c r="M147" s="155">
        <f t="shared" si="45"/>
        <v>0</v>
      </c>
      <c r="N147" s="147">
        <v>4.7499999999999999E-3</v>
      </c>
      <c r="O147" s="147">
        <f t="shared" si="46"/>
        <v>9.4999999999999998E-3</v>
      </c>
      <c r="P147" s="147">
        <v>0</v>
      </c>
      <c r="Q147" s="147">
        <f t="shared" si="47"/>
        <v>0</v>
      </c>
      <c r="R147" s="147"/>
      <c r="S147" s="147"/>
      <c r="T147" s="148">
        <v>0</v>
      </c>
      <c r="U147" s="147">
        <f t="shared" si="48"/>
        <v>0</v>
      </c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132</v>
      </c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ht="22.5" outlineLevel="1" x14ac:dyDescent="0.2">
      <c r="A148" s="140">
        <v>128</v>
      </c>
      <c r="B148" s="140" t="s">
        <v>371</v>
      </c>
      <c r="C148" s="176" t="s">
        <v>372</v>
      </c>
      <c r="D148" s="146" t="s">
        <v>129</v>
      </c>
      <c r="E148" s="152">
        <v>4</v>
      </c>
      <c r="F148" s="154"/>
      <c r="G148" s="155">
        <f t="shared" si="42"/>
        <v>0</v>
      </c>
      <c r="H148" s="155"/>
      <c r="I148" s="155">
        <f t="shared" si="43"/>
        <v>0</v>
      </c>
      <c r="J148" s="155"/>
      <c r="K148" s="155">
        <f t="shared" si="44"/>
        <v>0</v>
      </c>
      <c r="L148" s="155">
        <v>21</v>
      </c>
      <c r="M148" s="155">
        <f t="shared" si="45"/>
        <v>0</v>
      </c>
      <c r="N148" s="147">
        <v>1.8000000000000001E-4</v>
      </c>
      <c r="O148" s="147">
        <f t="shared" si="46"/>
        <v>7.2000000000000005E-4</v>
      </c>
      <c r="P148" s="147">
        <v>0</v>
      </c>
      <c r="Q148" s="147">
        <f t="shared" si="47"/>
        <v>0</v>
      </c>
      <c r="R148" s="147"/>
      <c r="S148" s="147"/>
      <c r="T148" s="148">
        <v>0.16500000000000001</v>
      </c>
      <c r="U148" s="147">
        <f t="shared" si="48"/>
        <v>0.66</v>
      </c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126</v>
      </c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ht="22.5" outlineLevel="1" x14ac:dyDescent="0.2">
      <c r="A149" s="140">
        <v>129</v>
      </c>
      <c r="B149" s="140" t="s">
        <v>373</v>
      </c>
      <c r="C149" s="176" t="s">
        <v>374</v>
      </c>
      <c r="D149" s="146" t="s">
        <v>129</v>
      </c>
      <c r="E149" s="152">
        <v>10</v>
      </c>
      <c r="F149" s="154"/>
      <c r="G149" s="155">
        <f t="shared" si="42"/>
        <v>0</v>
      </c>
      <c r="H149" s="155"/>
      <c r="I149" s="155">
        <f t="shared" si="43"/>
        <v>0</v>
      </c>
      <c r="J149" s="155"/>
      <c r="K149" s="155">
        <f t="shared" si="44"/>
        <v>0</v>
      </c>
      <c r="L149" s="155">
        <v>21</v>
      </c>
      <c r="M149" s="155">
        <f t="shared" si="45"/>
        <v>0</v>
      </c>
      <c r="N149" s="147">
        <v>4.8000000000000001E-4</v>
      </c>
      <c r="O149" s="147">
        <f t="shared" si="46"/>
        <v>4.7999999999999996E-3</v>
      </c>
      <c r="P149" s="147">
        <v>0</v>
      </c>
      <c r="Q149" s="147">
        <f t="shared" si="47"/>
        <v>0</v>
      </c>
      <c r="R149" s="147"/>
      <c r="S149" s="147"/>
      <c r="T149" s="148">
        <v>0.22700000000000001</v>
      </c>
      <c r="U149" s="147">
        <f t="shared" si="48"/>
        <v>2.27</v>
      </c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126</v>
      </c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ht="22.5" outlineLevel="1" x14ac:dyDescent="0.2">
      <c r="A150" s="140">
        <v>130</v>
      </c>
      <c r="B150" s="140" t="s">
        <v>375</v>
      </c>
      <c r="C150" s="176" t="s">
        <v>376</v>
      </c>
      <c r="D150" s="146" t="s">
        <v>129</v>
      </c>
      <c r="E150" s="152">
        <v>5</v>
      </c>
      <c r="F150" s="154"/>
      <c r="G150" s="155">
        <f t="shared" si="42"/>
        <v>0</v>
      </c>
      <c r="H150" s="155"/>
      <c r="I150" s="155">
        <f t="shared" si="43"/>
        <v>0</v>
      </c>
      <c r="J150" s="155"/>
      <c r="K150" s="155">
        <f t="shared" si="44"/>
        <v>0</v>
      </c>
      <c r="L150" s="155">
        <v>21</v>
      </c>
      <c r="M150" s="155">
        <f t="shared" si="45"/>
        <v>0</v>
      </c>
      <c r="N150" s="147">
        <v>6.8000000000000005E-4</v>
      </c>
      <c r="O150" s="147">
        <f t="shared" si="46"/>
        <v>3.3999999999999998E-3</v>
      </c>
      <c r="P150" s="147">
        <v>0</v>
      </c>
      <c r="Q150" s="147">
        <f t="shared" si="47"/>
        <v>0</v>
      </c>
      <c r="R150" s="147"/>
      <c r="S150" s="147"/>
      <c r="T150" s="148">
        <v>0.26900000000000002</v>
      </c>
      <c r="U150" s="147">
        <f t="shared" si="48"/>
        <v>1.35</v>
      </c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126</v>
      </c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ht="22.5" outlineLevel="1" x14ac:dyDescent="0.2">
      <c r="A151" s="140">
        <v>131</v>
      </c>
      <c r="B151" s="140" t="s">
        <v>377</v>
      </c>
      <c r="C151" s="176" t="s">
        <v>378</v>
      </c>
      <c r="D151" s="146" t="s">
        <v>129</v>
      </c>
      <c r="E151" s="152">
        <v>24</v>
      </c>
      <c r="F151" s="154"/>
      <c r="G151" s="155">
        <f t="shared" si="42"/>
        <v>0</v>
      </c>
      <c r="H151" s="155"/>
      <c r="I151" s="155">
        <f t="shared" si="43"/>
        <v>0</v>
      </c>
      <c r="J151" s="155"/>
      <c r="K151" s="155">
        <f t="shared" si="44"/>
        <v>0</v>
      </c>
      <c r="L151" s="155">
        <v>21</v>
      </c>
      <c r="M151" s="155">
        <f t="shared" si="45"/>
        <v>0</v>
      </c>
      <c r="N151" s="147">
        <v>1.0399999999999999E-3</v>
      </c>
      <c r="O151" s="147">
        <f t="shared" si="46"/>
        <v>2.496E-2</v>
      </c>
      <c r="P151" s="147">
        <v>0</v>
      </c>
      <c r="Q151" s="147">
        <f t="shared" si="47"/>
        <v>0</v>
      </c>
      <c r="R151" s="147"/>
      <c r="S151" s="147"/>
      <c r="T151" s="148">
        <v>0.35099999999999998</v>
      </c>
      <c r="U151" s="147">
        <f t="shared" si="48"/>
        <v>8.42</v>
      </c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126</v>
      </c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ht="22.5" outlineLevel="1" x14ac:dyDescent="0.2">
      <c r="A152" s="140">
        <v>132</v>
      </c>
      <c r="B152" s="140" t="s">
        <v>379</v>
      </c>
      <c r="C152" s="176" t="s">
        <v>380</v>
      </c>
      <c r="D152" s="146" t="s">
        <v>129</v>
      </c>
      <c r="E152" s="152">
        <v>6</v>
      </c>
      <c r="F152" s="154"/>
      <c r="G152" s="155">
        <f t="shared" si="42"/>
        <v>0</v>
      </c>
      <c r="H152" s="155"/>
      <c r="I152" s="155">
        <f t="shared" si="43"/>
        <v>0</v>
      </c>
      <c r="J152" s="155"/>
      <c r="K152" s="155">
        <f t="shared" si="44"/>
        <v>0</v>
      </c>
      <c r="L152" s="155">
        <v>21</v>
      </c>
      <c r="M152" s="155">
        <f t="shared" si="45"/>
        <v>0</v>
      </c>
      <c r="N152" s="147">
        <v>1.6299999999999999E-3</v>
      </c>
      <c r="O152" s="147">
        <f t="shared" si="46"/>
        <v>9.7800000000000005E-3</v>
      </c>
      <c r="P152" s="147">
        <v>0</v>
      </c>
      <c r="Q152" s="147">
        <f t="shared" si="47"/>
        <v>0</v>
      </c>
      <c r="R152" s="147"/>
      <c r="S152" s="147"/>
      <c r="T152" s="148">
        <v>0.42399999999999999</v>
      </c>
      <c r="U152" s="147">
        <f t="shared" si="48"/>
        <v>2.54</v>
      </c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126</v>
      </c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ht="22.5" outlineLevel="1" x14ac:dyDescent="0.2">
      <c r="A153" s="140">
        <v>133</v>
      </c>
      <c r="B153" s="140" t="s">
        <v>381</v>
      </c>
      <c r="C153" s="176" t="s">
        <v>382</v>
      </c>
      <c r="D153" s="146" t="s">
        <v>129</v>
      </c>
      <c r="E153" s="152">
        <v>38</v>
      </c>
      <c r="F153" s="154"/>
      <c r="G153" s="155">
        <f t="shared" si="42"/>
        <v>0</v>
      </c>
      <c r="H153" s="155"/>
      <c r="I153" s="155">
        <f t="shared" si="43"/>
        <v>0</v>
      </c>
      <c r="J153" s="155"/>
      <c r="K153" s="155">
        <f t="shared" si="44"/>
        <v>0</v>
      </c>
      <c r="L153" s="155">
        <v>21</v>
      </c>
      <c r="M153" s="155">
        <f t="shared" si="45"/>
        <v>0</v>
      </c>
      <c r="N153" s="147">
        <v>1.9000000000000001E-4</v>
      </c>
      <c r="O153" s="147">
        <f t="shared" si="46"/>
        <v>7.2199999999999999E-3</v>
      </c>
      <c r="P153" s="147">
        <v>0</v>
      </c>
      <c r="Q153" s="147">
        <f t="shared" si="47"/>
        <v>0</v>
      </c>
      <c r="R153" s="147"/>
      <c r="S153" s="147"/>
      <c r="T153" s="148">
        <v>8.3000000000000004E-2</v>
      </c>
      <c r="U153" s="147">
        <f t="shared" si="48"/>
        <v>3.15</v>
      </c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126</v>
      </c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ht="22.5" outlineLevel="1" x14ac:dyDescent="0.2">
      <c r="A154" s="140">
        <v>134</v>
      </c>
      <c r="B154" s="140" t="s">
        <v>383</v>
      </c>
      <c r="C154" s="176" t="s">
        <v>384</v>
      </c>
      <c r="D154" s="146" t="s">
        <v>129</v>
      </c>
      <c r="E154" s="152">
        <v>14</v>
      </c>
      <c r="F154" s="154"/>
      <c r="G154" s="155">
        <f t="shared" si="42"/>
        <v>0</v>
      </c>
      <c r="H154" s="155"/>
      <c r="I154" s="155">
        <f t="shared" si="43"/>
        <v>0</v>
      </c>
      <c r="J154" s="155"/>
      <c r="K154" s="155">
        <f t="shared" si="44"/>
        <v>0</v>
      </c>
      <c r="L154" s="155">
        <v>21</v>
      </c>
      <c r="M154" s="155">
        <f t="shared" si="45"/>
        <v>0</v>
      </c>
      <c r="N154" s="147">
        <v>8.0000000000000004E-4</v>
      </c>
      <c r="O154" s="147">
        <f t="shared" si="46"/>
        <v>1.12E-2</v>
      </c>
      <c r="P154" s="147">
        <v>0</v>
      </c>
      <c r="Q154" s="147">
        <f t="shared" si="47"/>
        <v>0</v>
      </c>
      <c r="R154" s="147"/>
      <c r="S154" s="147"/>
      <c r="T154" s="148">
        <v>6.2E-2</v>
      </c>
      <c r="U154" s="147">
        <f t="shared" si="48"/>
        <v>0.87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126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">
      <c r="A155" s="140">
        <v>135</v>
      </c>
      <c r="B155" s="140" t="s">
        <v>385</v>
      </c>
      <c r="C155" s="176" t="s">
        <v>386</v>
      </c>
      <c r="D155" s="146" t="s">
        <v>129</v>
      </c>
      <c r="E155" s="152">
        <v>6</v>
      </c>
      <c r="F155" s="154"/>
      <c r="G155" s="155">
        <f t="shared" si="42"/>
        <v>0</v>
      </c>
      <c r="H155" s="155"/>
      <c r="I155" s="155">
        <f t="shared" si="43"/>
        <v>0</v>
      </c>
      <c r="J155" s="155"/>
      <c r="K155" s="155">
        <f t="shared" si="44"/>
        <v>0</v>
      </c>
      <c r="L155" s="155">
        <v>21</v>
      </c>
      <c r="M155" s="155">
        <f t="shared" si="45"/>
        <v>0</v>
      </c>
      <c r="N155" s="147">
        <v>1.8000000000000001E-4</v>
      </c>
      <c r="O155" s="147">
        <f t="shared" si="46"/>
        <v>1.08E-3</v>
      </c>
      <c r="P155" s="147">
        <v>0</v>
      </c>
      <c r="Q155" s="147">
        <f t="shared" si="47"/>
        <v>0</v>
      </c>
      <c r="R155" s="147"/>
      <c r="S155" s="147"/>
      <c r="T155" s="148">
        <v>0</v>
      </c>
      <c r="U155" s="147">
        <f t="shared" si="48"/>
        <v>0</v>
      </c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132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>
        <v>136</v>
      </c>
      <c r="B156" s="140" t="s">
        <v>387</v>
      </c>
      <c r="C156" s="176" t="s">
        <v>388</v>
      </c>
      <c r="D156" s="146" t="s">
        <v>129</v>
      </c>
      <c r="E156" s="152">
        <v>6</v>
      </c>
      <c r="F156" s="154"/>
      <c r="G156" s="155">
        <f t="shared" si="42"/>
        <v>0</v>
      </c>
      <c r="H156" s="155"/>
      <c r="I156" s="155">
        <f t="shared" si="43"/>
        <v>0</v>
      </c>
      <c r="J156" s="155"/>
      <c r="K156" s="155">
        <f t="shared" si="44"/>
        <v>0</v>
      </c>
      <c r="L156" s="155">
        <v>21</v>
      </c>
      <c r="M156" s="155">
        <f t="shared" si="45"/>
        <v>0</v>
      </c>
      <c r="N156" s="147">
        <v>0</v>
      </c>
      <c r="O156" s="147">
        <f t="shared" si="46"/>
        <v>0</v>
      </c>
      <c r="P156" s="147">
        <v>0</v>
      </c>
      <c r="Q156" s="147">
        <f t="shared" si="47"/>
        <v>0</v>
      </c>
      <c r="R156" s="147"/>
      <c r="S156" s="147"/>
      <c r="T156" s="148">
        <v>0.16500000000000001</v>
      </c>
      <c r="U156" s="147">
        <f t="shared" si="48"/>
        <v>0.99</v>
      </c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126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">
      <c r="A157" s="140">
        <v>137</v>
      </c>
      <c r="B157" s="140" t="s">
        <v>389</v>
      </c>
      <c r="C157" s="176" t="s">
        <v>390</v>
      </c>
      <c r="D157" s="146" t="s">
        <v>129</v>
      </c>
      <c r="E157" s="152">
        <v>2</v>
      </c>
      <c r="F157" s="154"/>
      <c r="G157" s="155">
        <f t="shared" si="42"/>
        <v>0</v>
      </c>
      <c r="H157" s="155"/>
      <c r="I157" s="155">
        <f t="shared" si="43"/>
        <v>0</v>
      </c>
      <c r="J157" s="155"/>
      <c r="K157" s="155">
        <f t="shared" si="44"/>
        <v>0</v>
      </c>
      <c r="L157" s="155">
        <v>21</v>
      </c>
      <c r="M157" s="155">
        <f t="shared" si="45"/>
        <v>0</v>
      </c>
      <c r="N157" s="147">
        <v>2.7E-4</v>
      </c>
      <c r="O157" s="147">
        <f t="shared" si="46"/>
        <v>5.4000000000000001E-4</v>
      </c>
      <c r="P157" s="147">
        <v>0</v>
      </c>
      <c r="Q157" s="147">
        <f t="shared" si="47"/>
        <v>0</v>
      </c>
      <c r="R157" s="147"/>
      <c r="S157" s="147"/>
      <c r="T157" s="148">
        <v>0.22700000000000001</v>
      </c>
      <c r="U157" s="147">
        <f t="shared" si="48"/>
        <v>0.45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126</v>
      </c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outlineLevel="1" x14ac:dyDescent="0.2">
      <c r="A158" s="140">
        <v>138</v>
      </c>
      <c r="B158" s="140" t="s">
        <v>391</v>
      </c>
      <c r="C158" s="176" t="s">
        <v>392</v>
      </c>
      <c r="D158" s="146" t="s">
        <v>129</v>
      </c>
      <c r="E158" s="152">
        <v>2</v>
      </c>
      <c r="F158" s="154"/>
      <c r="G158" s="155">
        <f t="shared" si="42"/>
        <v>0</v>
      </c>
      <c r="H158" s="155"/>
      <c r="I158" s="155">
        <f t="shared" si="43"/>
        <v>0</v>
      </c>
      <c r="J158" s="155"/>
      <c r="K158" s="155">
        <f t="shared" si="44"/>
        <v>0</v>
      </c>
      <c r="L158" s="155">
        <v>21</v>
      </c>
      <c r="M158" s="155">
        <f t="shared" si="45"/>
        <v>0</v>
      </c>
      <c r="N158" s="147">
        <v>3.5E-4</v>
      </c>
      <c r="O158" s="147">
        <f t="shared" si="46"/>
        <v>6.9999999999999999E-4</v>
      </c>
      <c r="P158" s="147">
        <v>0</v>
      </c>
      <c r="Q158" s="147">
        <f t="shared" si="47"/>
        <v>0</v>
      </c>
      <c r="R158" s="147"/>
      <c r="S158" s="147"/>
      <c r="T158" s="148">
        <v>0.26900000000000002</v>
      </c>
      <c r="U158" s="147">
        <f t="shared" si="48"/>
        <v>0.54</v>
      </c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126</v>
      </c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">
      <c r="A159" s="140">
        <v>139</v>
      </c>
      <c r="B159" s="140" t="s">
        <v>393</v>
      </c>
      <c r="C159" s="176" t="s">
        <v>394</v>
      </c>
      <c r="D159" s="146" t="s">
        <v>129</v>
      </c>
      <c r="E159" s="152">
        <v>8</v>
      </c>
      <c r="F159" s="154"/>
      <c r="G159" s="155">
        <f t="shared" si="42"/>
        <v>0</v>
      </c>
      <c r="H159" s="155"/>
      <c r="I159" s="155">
        <f t="shared" si="43"/>
        <v>0</v>
      </c>
      <c r="J159" s="155"/>
      <c r="K159" s="155">
        <f t="shared" si="44"/>
        <v>0</v>
      </c>
      <c r="L159" s="155">
        <v>21</v>
      </c>
      <c r="M159" s="155">
        <f t="shared" si="45"/>
        <v>0</v>
      </c>
      <c r="N159" s="147">
        <v>5.8E-4</v>
      </c>
      <c r="O159" s="147">
        <f t="shared" si="46"/>
        <v>4.64E-3</v>
      </c>
      <c r="P159" s="147">
        <v>0</v>
      </c>
      <c r="Q159" s="147">
        <f t="shared" si="47"/>
        <v>0</v>
      </c>
      <c r="R159" s="147"/>
      <c r="S159" s="147"/>
      <c r="T159" s="148">
        <v>0.35099999999999998</v>
      </c>
      <c r="U159" s="147">
        <f t="shared" si="48"/>
        <v>2.81</v>
      </c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126</v>
      </c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>
        <v>140</v>
      </c>
      <c r="B160" s="140" t="s">
        <v>395</v>
      </c>
      <c r="C160" s="176" t="s">
        <v>396</v>
      </c>
      <c r="D160" s="146" t="s">
        <v>129</v>
      </c>
      <c r="E160" s="152">
        <v>2</v>
      </c>
      <c r="F160" s="154"/>
      <c r="G160" s="155">
        <f t="shared" si="42"/>
        <v>0</v>
      </c>
      <c r="H160" s="155"/>
      <c r="I160" s="155">
        <f t="shared" si="43"/>
        <v>0</v>
      </c>
      <c r="J160" s="155"/>
      <c r="K160" s="155">
        <f t="shared" si="44"/>
        <v>0</v>
      </c>
      <c r="L160" s="155">
        <v>21</v>
      </c>
      <c r="M160" s="155">
        <f t="shared" si="45"/>
        <v>0</v>
      </c>
      <c r="N160" s="147">
        <v>7.6999999999999996E-4</v>
      </c>
      <c r="O160" s="147">
        <f t="shared" si="46"/>
        <v>1.5399999999999999E-3</v>
      </c>
      <c r="P160" s="147">
        <v>0</v>
      </c>
      <c r="Q160" s="147">
        <f t="shared" si="47"/>
        <v>0</v>
      </c>
      <c r="R160" s="147"/>
      <c r="S160" s="147"/>
      <c r="T160" s="148">
        <v>0.42399999999999999</v>
      </c>
      <c r="U160" s="147">
        <f t="shared" si="48"/>
        <v>0.85</v>
      </c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126</v>
      </c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>
        <v>141</v>
      </c>
      <c r="B161" s="140" t="s">
        <v>397</v>
      </c>
      <c r="C161" s="176" t="s">
        <v>398</v>
      </c>
      <c r="D161" s="146" t="s">
        <v>129</v>
      </c>
      <c r="E161" s="152">
        <v>2</v>
      </c>
      <c r="F161" s="154"/>
      <c r="G161" s="155">
        <f t="shared" si="42"/>
        <v>0</v>
      </c>
      <c r="H161" s="155"/>
      <c r="I161" s="155">
        <f t="shared" si="43"/>
        <v>0</v>
      </c>
      <c r="J161" s="155"/>
      <c r="K161" s="155">
        <f t="shared" si="44"/>
        <v>0</v>
      </c>
      <c r="L161" s="155">
        <v>21</v>
      </c>
      <c r="M161" s="155">
        <f t="shared" si="45"/>
        <v>0</v>
      </c>
      <c r="N161" s="147">
        <v>3.2000000000000002E-3</v>
      </c>
      <c r="O161" s="147">
        <f t="shared" si="46"/>
        <v>6.4000000000000003E-3</v>
      </c>
      <c r="P161" s="147">
        <v>0</v>
      </c>
      <c r="Q161" s="147">
        <f t="shared" si="47"/>
        <v>0</v>
      </c>
      <c r="R161" s="147"/>
      <c r="S161" s="147"/>
      <c r="T161" s="148">
        <v>0.22700000000000001</v>
      </c>
      <c r="U161" s="147">
        <f t="shared" si="48"/>
        <v>0.45</v>
      </c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126</v>
      </c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ht="22.5" outlineLevel="1" x14ac:dyDescent="0.2">
      <c r="A162" s="140">
        <v>142</v>
      </c>
      <c r="B162" s="140" t="s">
        <v>399</v>
      </c>
      <c r="C162" s="176" t="s">
        <v>400</v>
      </c>
      <c r="D162" s="146" t="s">
        <v>129</v>
      </c>
      <c r="E162" s="152">
        <v>25</v>
      </c>
      <c r="F162" s="154"/>
      <c r="G162" s="155">
        <f t="shared" si="42"/>
        <v>0</v>
      </c>
      <c r="H162" s="155"/>
      <c r="I162" s="155">
        <f t="shared" si="43"/>
        <v>0</v>
      </c>
      <c r="J162" s="155"/>
      <c r="K162" s="155">
        <f t="shared" si="44"/>
        <v>0</v>
      </c>
      <c r="L162" s="155">
        <v>21</v>
      </c>
      <c r="M162" s="155">
        <f t="shared" si="45"/>
        <v>0</v>
      </c>
      <c r="N162" s="147">
        <v>2.7E-4</v>
      </c>
      <c r="O162" s="147">
        <f t="shared" si="46"/>
        <v>6.7499999999999999E-3</v>
      </c>
      <c r="P162" s="147">
        <v>0</v>
      </c>
      <c r="Q162" s="147">
        <f t="shared" si="47"/>
        <v>0</v>
      </c>
      <c r="R162" s="147"/>
      <c r="S162" s="147"/>
      <c r="T162" s="148">
        <v>0.10299999999999999</v>
      </c>
      <c r="U162" s="147">
        <f t="shared" si="48"/>
        <v>2.58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126</v>
      </c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">
      <c r="A163" s="140">
        <v>143</v>
      </c>
      <c r="B163" s="140" t="s">
        <v>401</v>
      </c>
      <c r="C163" s="176" t="s">
        <v>402</v>
      </c>
      <c r="D163" s="146" t="s">
        <v>129</v>
      </c>
      <c r="E163" s="152">
        <v>2</v>
      </c>
      <c r="F163" s="154"/>
      <c r="G163" s="155">
        <f t="shared" si="42"/>
        <v>0</v>
      </c>
      <c r="H163" s="155"/>
      <c r="I163" s="155">
        <f t="shared" si="43"/>
        <v>0</v>
      </c>
      <c r="J163" s="155"/>
      <c r="K163" s="155">
        <f t="shared" si="44"/>
        <v>0</v>
      </c>
      <c r="L163" s="155">
        <v>21</v>
      </c>
      <c r="M163" s="155">
        <f t="shared" si="45"/>
        <v>0</v>
      </c>
      <c r="N163" s="147">
        <v>4.0000000000000002E-4</v>
      </c>
      <c r="O163" s="147">
        <f t="shared" si="46"/>
        <v>8.0000000000000004E-4</v>
      </c>
      <c r="P163" s="147">
        <v>0</v>
      </c>
      <c r="Q163" s="147">
        <f t="shared" si="47"/>
        <v>0</v>
      </c>
      <c r="R163" s="147"/>
      <c r="S163" s="147"/>
      <c r="T163" s="148">
        <v>0.124</v>
      </c>
      <c r="U163" s="147">
        <f t="shared" si="48"/>
        <v>0.25</v>
      </c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126</v>
      </c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">
      <c r="A164" s="140">
        <v>144</v>
      </c>
      <c r="B164" s="140" t="s">
        <v>403</v>
      </c>
      <c r="C164" s="176" t="s">
        <v>404</v>
      </c>
      <c r="D164" s="146" t="s">
        <v>129</v>
      </c>
      <c r="E164" s="152">
        <v>14</v>
      </c>
      <c r="F164" s="154"/>
      <c r="G164" s="155">
        <f t="shared" si="42"/>
        <v>0</v>
      </c>
      <c r="H164" s="155"/>
      <c r="I164" s="155">
        <f t="shared" si="43"/>
        <v>0</v>
      </c>
      <c r="J164" s="155"/>
      <c r="K164" s="155">
        <f t="shared" si="44"/>
        <v>0</v>
      </c>
      <c r="L164" s="155">
        <v>21</v>
      </c>
      <c r="M164" s="155">
        <f t="shared" si="45"/>
        <v>0</v>
      </c>
      <c r="N164" s="147">
        <v>8.4000000000000003E-4</v>
      </c>
      <c r="O164" s="147">
        <f t="shared" si="46"/>
        <v>1.176E-2</v>
      </c>
      <c r="P164" s="147">
        <v>0</v>
      </c>
      <c r="Q164" s="147">
        <f t="shared" si="47"/>
        <v>0</v>
      </c>
      <c r="R164" s="147"/>
      <c r="S164" s="147"/>
      <c r="T164" s="148">
        <v>0.16500000000000001</v>
      </c>
      <c r="U164" s="147">
        <f t="shared" si="48"/>
        <v>2.31</v>
      </c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126</v>
      </c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outlineLevel="1" x14ac:dyDescent="0.2">
      <c r="A165" s="140">
        <v>145</v>
      </c>
      <c r="B165" s="140" t="s">
        <v>405</v>
      </c>
      <c r="C165" s="176" t="s">
        <v>406</v>
      </c>
      <c r="D165" s="146" t="s">
        <v>129</v>
      </c>
      <c r="E165" s="152">
        <v>6</v>
      </c>
      <c r="F165" s="154"/>
      <c r="G165" s="155">
        <f t="shared" si="42"/>
        <v>0</v>
      </c>
      <c r="H165" s="155"/>
      <c r="I165" s="155">
        <f t="shared" si="43"/>
        <v>0</v>
      </c>
      <c r="J165" s="155"/>
      <c r="K165" s="155">
        <f t="shared" si="44"/>
        <v>0</v>
      </c>
      <c r="L165" s="155">
        <v>21</v>
      </c>
      <c r="M165" s="155">
        <f t="shared" si="45"/>
        <v>0</v>
      </c>
      <c r="N165" s="147">
        <v>1.1800000000000001E-3</v>
      </c>
      <c r="O165" s="147">
        <f t="shared" si="46"/>
        <v>7.0800000000000004E-3</v>
      </c>
      <c r="P165" s="147">
        <v>0</v>
      </c>
      <c r="Q165" s="147">
        <f t="shared" si="47"/>
        <v>0</v>
      </c>
      <c r="R165" s="147"/>
      <c r="S165" s="147"/>
      <c r="T165" s="148">
        <v>0.21</v>
      </c>
      <c r="U165" s="147">
        <f t="shared" si="48"/>
        <v>1.26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126</v>
      </c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ht="22.5" outlineLevel="1" x14ac:dyDescent="0.2">
      <c r="A166" s="140">
        <v>146</v>
      </c>
      <c r="B166" s="140" t="s">
        <v>407</v>
      </c>
      <c r="C166" s="176" t="s">
        <v>408</v>
      </c>
      <c r="D166" s="146" t="s">
        <v>129</v>
      </c>
      <c r="E166" s="152">
        <v>2</v>
      </c>
      <c r="F166" s="154"/>
      <c r="G166" s="155">
        <f t="shared" si="42"/>
        <v>0</v>
      </c>
      <c r="H166" s="155"/>
      <c r="I166" s="155">
        <f t="shared" si="43"/>
        <v>0</v>
      </c>
      <c r="J166" s="155"/>
      <c r="K166" s="155">
        <f t="shared" si="44"/>
        <v>0</v>
      </c>
      <c r="L166" s="155">
        <v>21</v>
      </c>
      <c r="M166" s="155">
        <f t="shared" si="45"/>
        <v>0</v>
      </c>
      <c r="N166" s="147">
        <v>8.4000000000000003E-4</v>
      </c>
      <c r="O166" s="147">
        <f t="shared" si="46"/>
        <v>1.6800000000000001E-3</v>
      </c>
      <c r="P166" s="147">
        <v>0</v>
      </c>
      <c r="Q166" s="147">
        <f t="shared" si="47"/>
        <v>0</v>
      </c>
      <c r="R166" s="147"/>
      <c r="S166" s="147"/>
      <c r="T166" s="148">
        <v>0.20699999999999999</v>
      </c>
      <c r="U166" s="147">
        <f t="shared" si="48"/>
        <v>0.41</v>
      </c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126</v>
      </c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ht="22.5" outlineLevel="1" x14ac:dyDescent="0.2">
      <c r="A167" s="140">
        <v>147</v>
      </c>
      <c r="B167" s="140" t="s">
        <v>409</v>
      </c>
      <c r="C167" s="176" t="s">
        <v>410</v>
      </c>
      <c r="D167" s="146" t="s">
        <v>129</v>
      </c>
      <c r="E167" s="152">
        <v>1</v>
      </c>
      <c r="F167" s="154"/>
      <c r="G167" s="155">
        <f t="shared" si="42"/>
        <v>0</v>
      </c>
      <c r="H167" s="155"/>
      <c r="I167" s="155">
        <f t="shared" si="43"/>
        <v>0</v>
      </c>
      <c r="J167" s="155"/>
      <c r="K167" s="155">
        <f t="shared" si="44"/>
        <v>0</v>
      </c>
      <c r="L167" s="155">
        <v>21</v>
      </c>
      <c r="M167" s="155">
        <f t="shared" si="45"/>
        <v>0</v>
      </c>
      <c r="N167" s="147">
        <v>1.3600000000000001E-3</v>
      </c>
      <c r="O167" s="147">
        <f t="shared" si="46"/>
        <v>1.3600000000000001E-3</v>
      </c>
      <c r="P167" s="147">
        <v>0</v>
      </c>
      <c r="Q167" s="147">
        <f t="shared" si="47"/>
        <v>0</v>
      </c>
      <c r="R167" s="147"/>
      <c r="S167" s="147"/>
      <c r="T167" s="148">
        <v>0.22700000000000001</v>
      </c>
      <c r="U167" s="147">
        <f t="shared" si="48"/>
        <v>0.23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126</v>
      </c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ht="22.5" outlineLevel="1" x14ac:dyDescent="0.2">
      <c r="A168" s="140">
        <v>148</v>
      </c>
      <c r="B168" s="140" t="s">
        <v>411</v>
      </c>
      <c r="C168" s="176" t="s">
        <v>412</v>
      </c>
      <c r="D168" s="146" t="s">
        <v>129</v>
      </c>
      <c r="E168" s="152">
        <v>7</v>
      </c>
      <c r="F168" s="154"/>
      <c r="G168" s="155">
        <f t="shared" si="42"/>
        <v>0</v>
      </c>
      <c r="H168" s="155"/>
      <c r="I168" s="155">
        <f t="shared" si="43"/>
        <v>0</v>
      </c>
      <c r="J168" s="155"/>
      <c r="K168" s="155">
        <f t="shared" si="44"/>
        <v>0</v>
      </c>
      <c r="L168" s="155">
        <v>21</v>
      </c>
      <c r="M168" s="155">
        <f t="shared" si="45"/>
        <v>0</v>
      </c>
      <c r="N168" s="147">
        <v>1.9599999999999999E-3</v>
      </c>
      <c r="O168" s="147">
        <f t="shared" si="46"/>
        <v>1.372E-2</v>
      </c>
      <c r="P168" s="147">
        <v>0</v>
      </c>
      <c r="Q168" s="147">
        <f t="shared" si="47"/>
        <v>0</v>
      </c>
      <c r="R168" s="147"/>
      <c r="S168" s="147"/>
      <c r="T168" s="148">
        <v>0.26900000000000002</v>
      </c>
      <c r="U168" s="147">
        <f t="shared" si="48"/>
        <v>1.88</v>
      </c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126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outlineLevel="1" x14ac:dyDescent="0.2">
      <c r="A169" s="140">
        <v>149</v>
      </c>
      <c r="B169" s="140" t="s">
        <v>413</v>
      </c>
      <c r="C169" s="176" t="s">
        <v>414</v>
      </c>
      <c r="D169" s="146" t="s">
        <v>129</v>
      </c>
      <c r="E169" s="152">
        <v>5</v>
      </c>
      <c r="F169" s="154"/>
      <c r="G169" s="155">
        <f t="shared" si="42"/>
        <v>0</v>
      </c>
      <c r="H169" s="155"/>
      <c r="I169" s="155">
        <f t="shared" si="43"/>
        <v>0</v>
      </c>
      <c r="J169" s="155"/>
      <c r="K169" s="155">
        <f t="shared" si="44"/>
        <v>0</v>
      </c>
      <c r="L169" s="155">
        <v>21</v>
      </c>
      <c r="M169" s="155">
        <f t="shared" si="45"/>
        <v>0</v>
      </c>
      <c r="N169" s="147">
        <v>4.6000000000000001E-4</v>
      </c>
      <c r="O169" s="147">
        <f t="shared" si="46"/>
        <v>2.3E-3</v>
      </c>
      <c r="P169" s="147">
        <v>0</v>
      </c>
      <c r="Q169" s="147">
        <f t="shared" si="47"/>
        <v>0</v>
      </c>
      <c r="R169" s="147"/>
      <c r="S169" s="147"/>
      <c r="T169" s="148">
        <v>0.22700000000000001</v>
      </c>
      <c r="U169" s="147">
        <f t="shared" si="48"/>
        <v>1.1399999999999999</v>
      </c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 t="s">
        <v>126</v>
      </c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</row>
    <row r="170" spans="1:60" outlineLevel="1" x14ac:dyDescent="0.2">
      <c r="A170" s="140">
        <v>150</v>
      </c>
      <c r="B170" s="140" t="s">
        <v>415</v>
      </c>
      <c r="C170" s="176" t="s">
        <v>416</v>
      </c>
      <c r="D170" s="146" t="s">
        <v>129</v>
      </c>
      <c r="E170" s="152">
        <v>3</v>
      </c>
      <c r="F170" s="154"/>
      <c r="G170" s="155">
        <f t="shared" ref="G170:G186" si="49">ROUND(E170*F170,2)</f>
        <v>0</v>
      </c>
      <c r="H170" s="155"/>
      <c r="I170" s="155">
        <f t="shared" ref="I170:I186" si="50">ROUND(E170*H170,2)</f>
        <v>0</v>
      </c>
      <c r="J170" s="155"/>
      <c r="K170" s="155">
        <f t="shared" ref="K170:K186" si="51">ROUND(E170*J170,2)</f>
        <v>0</v>
      </c>
      <c r="L170" s="155">
        <v>21</v>
      </c>
      <c r="M170" s="155">
        <f t="shared" ref="M170:M186" si="52">G170*(1+L170/100)</f>
        <v>0</v>
      </c>
      <c r="N170" s="147">
        <v>5.5999999999999995E-4</v>
      </c>
      <c r="O170" s="147">
        <f t="shared" ref="O170:O186" si="53">ROUND(E170*N170,5)</f>
        <v>1.6800000000000001E-3</v>
      </c>
      <c r="P170" s="147">
        <v>0</v>
      </c>
      <c r="Q170" s="147">
        <f t="shared" ref="Q170:Q186" si="54">ROUND(E170*P170,5)</f>
        <v>0</v>
      </c>
      <c r="R170" s="147"/>
      <c r="S170" s="147"/>
      <c r="T170" s="148">
        <v>0.26900000000000002</v>
      </c>
      <c r="U170" s="147">
        <f t="shared" ref="U170:U186" si="55">ROUND(E170*T170,2)</f>
        <v>0.81</v>
      </c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126</v>
      </c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outlineLevel="1" x14ac:dyDescent="0.2">
      <c r="A171" s="140">
        <v>151</v>
      </c>
      <c r="B171" s="140" t="s">
        <v>417</v>
      </c>
      <c r="C171" s="176" t="s">
        <v>418</v>
      </c>
      <c r="D171" s="146" t="s">
        <v>129</v>
      </c>
      <c r="E171" s="152">
        <v>8</v>
      </c>
      <c r="F171" s="154"/>
      <c r="G171" s="155">
        <f t="shared" si="49"/>
        <v>0</v>
      </c>
      <c r="H171" s="155"/>
      <c r="I171" s="155">
        <f t="shared" si="50"/>
        <v>0</v>
      </c>
      <c r="J171" s="155"/>
      <c r="K171" s="155">
        <f t="shared" si="51"/>
        <v>0</v>
      </c>
      <c r="L171" s="155">
        <v>21</v>
      </c>
      <c r="M171" s="155">
        <f t="shared" si="52"/>
        <v>0</v>
      </c>
      <c r="N171" s="147">
        <v>8.4000000000000003E-4</v>
      </c>
      <c r="O171" s="147">
        <f t="shared" si="53"/>
        <v>6.7200000000000003E-3</v>
      </c>
      <c r="P171" s="147">
        <v>0</v>
      </c>
      <c r="Q171" s="147">
        <f t="shared" si="54"/>
        <v>0</v>
      </c>
      <c r="R171" s="147"/>
      <c r="S171" s="147"/>
      <c r="T171" s="148">
        <v>0.35099999999999998</v>
      </c>
      <c r="U171" s="147">
        <f t="shared" si="55"/>
        <v>2.81</v>
      </c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126</v>
      </c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">
      <c r="A172" s="140">
        <v>152</v>
      </c>
      <c r="B172" s="140" t="s">
        <v>419</v>
      </c>
      <c r="C172" s="176" t="s">
        <v>420</v>
      </c>
      <c r="D172" s="146" t="s">
        <v>129</v>
      </c>
      <c r="E172" s="152">
        <v>1</v>
      </c>
      <c r="F172" s="154"/>
      <c r="G172" s="155">
        <f t="shared" si="49"/>
        <v>0</v>
      </c>
      <c r="H172" s="155"/>
      <c r="I172" s="155">
        <f t="shared" si="50"/>
        <v>0</v>
      </c>
      <c r="J172" s="155"/>
      <c r="K172" s="155">
        <f t="shared" si="51"/>
        <v>0</v>
      </c>
      <c r="L172" s="155">
        <v>21</v>
      </c>
      <c r="M172" s="155">
        <f t="shared" si="52"/>
        <v>0</v>
      </c>
      <c r="N172" s="147">
        <v>5.0000000000000001E-4</v>
      </c>
      <c r="O172" s="147">
        <f t="shared" si="53"/>
        <v>5.0000000000000001E-4</v>
      </c>
      <c r="P172" s="147">
        <v>0</v>
      </c>
      <c r="Q172" s="147">
        <f t="shared" si="54"/>
        <v>0</v>
      </c>
      <c r="R172" s="147"/>
      <c r="S172" s="147"/>
      <c r="T172" s="148">
        <v>0.25800000000000001</v>
      </c>
      <c r="U172" s="147">
        <f t="shared" si="55"/>
        <v>0.26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126</v>
      </c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">
      <c r="A173" s="140">
        <v>153</v>
      </c>
      <c r="B173" s="140" t="s">
        <v>421</v>
      </c>
      <c r="C173" s="176" t="s">
        <v>422</v>
      </c>
      <c r="D173" s="146" t="s">
        <v>129</v>
      </c>
      <c r="E173" s="152">
        <v>8</v>
      </c>
      <c r="F173" s="154"/>
      <c r="G173" s="155">
        <f t="shared" si="49"/>
        <v>0</v>
      </c>
      <c r="H173" s="155"/>
      <c r="I173" s="155">
        <f t="shared" si="50"/>
        <v>0</v>
      </c>
      <c r="J173" s="155"/>
      <c r="K173" s="155">
        <f t="shared" si="51"/>
        <v>0</v>
      </c>
      <c r="L173" s="155">
        <v>21</v>
      </c>
      <c r="M173" s="155">
        <f t="shared" si="52"/>
        <v>0</v>
      </c>
      <c r="N173" s="147">
        <v>5.0000000000000001E-4</v>
      </c>
      <c r="O173" s="147">
        <f t="shared" si="53"/>
        <v>4.0000000000000001E-3</v>
      </c>
      <c r="P173" s="147">
        <v>0</v>
      </c>
      <c r="Q173" s="147">
        <f t="shared" si="54"/>
        <v>0</v>
      </c>
      <c r="R173" s="147"/>
      <c r="S173" s="147"/>
      <c r="T173" s="148">
        <v>0.28799999999999998</v>
      </c>
      <c r="U173" s="147">
        <f t="shared" si="55"/>
        <v>2.2999999999999998</v>
      </c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126</v>
      </c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">
      <c r="A174" s="140">
        <v>154</v>
      </c>
      <c r="B174" s="140" t="s">
        <v>423</v>
      </c>
      <c r="C174" s="176" t="s">
        <v>424</v>
      </c>
      <c r="D174" s="146" t="s">
        <v>129</v>
      </c>
      <c r="E174" s="152">
        <v>2</v>
      </c>
      <c r="F174" s="154"/>
      <c r="G174" s="155">
        <f t="shared" si="49"/>
        <v>0</v>
      </c>
      <c r="H174" s="155"/>
      <c r="I174" s="155">
        <f t="shared" si="50"/>
        <v>0</v>
      </c>
      <c r="J174" s="155"/>
      <c r="K174" s="155">
        <f t="shared" si="51"/>
        <v>0</v>
      </c>
      <c r="L174" s="155">
        <v>21</v>
      </c>
      <c r="M174" s="155">
        <f t="shared" si="52"/>
        <v>0</v>
      </c>
      <c r="N174" s="147">
        <v>2.5000000000000001E-3</v>
      </c>
      <c r="O174" s="147">
        <f t="shared" si="53"/>
        <v>5.0000000000000001E-3</v>
      </c>
      <c r="P174" s="147">
        <v>0</v>
      </c>
      <c r="Q174" s="147">
        <f t="shared" si="54"/>
        <v>0</v>
      </c>
      <c r="R174" s="147"/>
      <c r="S174" s="147"/>
      <c r="T174" s="148">
        <v>0</v>
      </c>
      <c r="U174" s="147">
        <f t="shared" si="55"/>
        <v>0</v>
      </c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132</v>
      </c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">
      <c r="A175" s="140">
        <v>155</v>
      </c>
      <c r="B175" s="140" t="s">
        <v>425</v>
      </c>
      <c r="C175" s="176" t="s">
        <v>426</v>
      </c>
      <c r="D175" s="146" t="s">
        <v>129</v>
      </c>
      <c r="E175" s="152">
        <v>2</v>
      </c>
      <c r="F175" s="154"/>
      <c r="G175" s="155">
        <f t="shared" si="49"/>
        <v>0</v>
      </c>
      <c r="H175" s="155"/>
      <c r="I175" s="155">
        <f t="shared" si="50"/>
        <v>0</v>
      </c>
      <c r="J175" s="155"/>
      <c r="K175" s="155">
        <f t="shared" si="51"/>
        <v>0</v>
      </c>
      <c r="L175" s="155">
        <v>21</v>
      </c>
      <c r="M175" s="155">
        <f t="shared" si="52"/>
        <v>0</v>
      </c>
      <c r="N175" s="147">
        <v>0</v>
      </c>
      <c r="O175" s="147">
        <f t="shared" si="53"/>
        <v>0</v>
      </c>
      <c r="P175" s="147">
        <v>0</v>
      </c>
      <c r="Q175" s="147">
        <f t="shared" si="54"/>
        <v>0</v>
      </c>
      <c r="R175" s="147"/>
      <c r="S175" s="147"/>
      <c r="T175" s="148">
        <v>0.42199999999999999</v>
      </c>
      <c r="U175" s="147">
        <f t="shared" si="55"/>
        <v>0.84</v>
      </c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126</v>
      </c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ht="22.5" outlineLevel="1" x14ac:dyDescent="0.2">
      <c r="A176" s="140">
        <v>156</v>
      </c>
      <c r="B176" s="140" t="s">
        <v>427</v>
      </c>
      <c r="C176" s="176" t="s">
        <v>428</v>
      </c>
      <c r="D176" s="146" t="s">
        <v>129</v>
      </c>
      <c r="E176" s="152">
        <v>2</v>
      </c>
      <c r="F176" s="154"/>
      <c r="G176" s="155">
        <f t="shared" si="49"/>
        <v>0</v>
      </c>
      <c r="H176" s="155"/>
      <c r="I176" s="155">
        <f t="shared" si="50"/>
        <v>0</v>
      </c>
      <c r="J176" s="155"/>
      <c r="K176" s="155">
        <f t="shared" si="51"/>
        <v>0</v>
      </c>
      <c r="L176" s="155">
        <v>21</v>
      </c>
      <c r="M176" s="155">
        <f t="shared" si="52"/>
        <v>0</v>
      </c>
      <c r="N176" s="147">
        <v>4.2000000000000002E-4</v>
      </c>
      <c r="O176" s="147">
        <f t="shared" si="53"/>
        <v>8.4000000000000003E-4</v>
      </c>
      <c r="P176" s="147">
        <v>0</v>
      </c>
      <c r="Q176" s="147">
        <f t="shared" si="54"/>
        <v>0</v>
      </c>
      <c r="R176" s="147"/>
      <c r="S176" s="147"/>
      <c r="T176" s="148">
        <v>0</v>
      </c>
      <c r="U176" s="147">
        <f t="shared" si="55"/>
        <v>0</v>
      </c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132</v>
      </c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outlineLevel="1" x14ac:dyDescent="0.2">
      <c r="A177" s="140">
        <v>157</v>
      </c>
      <c r="B177" s="140" t="s">
        <v>429</v>
      </c>
      <c r="C177" s="176" t="s">
        <v>430</v>
      </c>
      <c r="D177" s="146" t="s">
        <v>129</v>
      </c>
      <c r="E177" s="152">
        <v>2</v>
      </c>
      <c r="F177" s="154"/>
      <c r="G177" s="155">
        <f t="shared" si="49"/>
        <v>0</v>
      </c>
      <c r="H177" s="155"/>
      <c r="I177" s="155">
        <f t="shared" si="50"/>
        <v>0</v>
      </c>
      <c r="J177" s="155"/>
      <c r="K177" s="155">
        <f t="shared" si="51"/>
        <v>0</v>
      </c>
      <c r="L177" s="155">
        <v>21</v>
      </c>
      <c r="M177" s="155">
        <f t="shared" si="52"/>
        <v>0</v>
      </c>
      <c r="N177" s="147">
        <v>1.5E-3</v>
      </c>
      <c r="O177" s="147">
        <f t="shared" si="53"/>
        <v>3.0000000000000001E-3</v>
      </c>
      <c r="P177" s="147">
        <v>0</v>
      </c>
      <c r="Q177" s="147">
        <f t="shared" si="54"/>
        <v>0</v>
      </c>
      <c r="R177" s="147"/>
      <c r="S177" s="147"/>
      <c r="T177" s="148">
        <v>0</v>
      </c>
      <c r="U177" s="147">
        <f t="shared" si="55"/>
        <v>0</v>
      </c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132</v>
      </c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">
      <c r="A178" s="140">
        <v>158</v>
      </c>
      <c r="B178" s="140" t="s">
        <v>425</v>
      </c>
      <c r="C178" s="176" t="s">
        <v>426</v>
      </c>
      <c r="D178" s="146" t="s">
        <v>129</v>
      </c>
      <c r="E178" s="152">
        <v>2</v>
      </c>
      <c r="F178" s="154"/>
      <c r="G178" s="155">
        <f t="shared" si="49"/>
        <v>0</v>
      </c>
      <c r="H178" s="155"/>
      <c r="I178" s="155">
        <f t="shared" si="50"/>
        <v>0</v>
      </c>
      <c r="J178" s="155"/>
      <c r="K178" s="155">
        <f t="shared" si="51"/>
        <v>0</v>
      </c>
      <c r="L178" s="155">
        <v>21</v>
      </c>
      <c r="M178" s="155">
        <f t="shared" si="52"/>
        <v>0</v>
      </c>
      <c r="N178" s="147">
        <v>0</v>
      </c>
      <c r="O178" s="147">
        <f t="shared" si="53"/>
        <v>0</v>
      </c>
      <c r="P178" s="147">
        <v>0</v>
      </c>
      <c r="Q178" s="147">
        <f t="shared" si="54"/>
        <v>0</v>
      </c>
      <c r="R178" s="147"/>
      <c r="S178" s="147"/>
      <c r="T178" s="148">
        <v>0.42199999999999999</v>
      </c>
      <c r="U178" s="147">
        <f t="shared" si="55"/>
        <v>0.84</v>
      </c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126</v>
      </c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outlineLevel="1" x14ac:dyDescent="0.2">
      <c r="A179" s="140">
        <v>159</v>
      </c>
      <c r="B179" s="140" t="s">
        <v>431</v>
      </c>
      <c r="C179" s="176" t="s">
        <v>432</v>
      </c>
      <c r="D179" s="146" t="s">
        <v>129</v>
      </c>
      <c r="E179" s="152">
        <v>24</v>
      </c>
      <c r="F179" s="154"/>
      <c r="G179" s="155">
        <f t="shared" si="49"/>
        <v>0</v>
      </c>
      <c r="H179" s="155"/>
      <c r="I179" s="155">
        <f t="shared" si="50"/>
        <v>0</v>
      </c>
      <c r="J179" s="155"/>
      <c r="K179" s="155">
        <f t="shared" si="51"/>
        <v>0</v>
      </c>
      <c r="L179" s="155">
        <v>21</v>
      </c>
      <c r="M179" s="155">
        <f t="shared" si="52"/>
        <v>0</v>
      </c>
      <c r="N179" s="147">
        <v>6.3000000000000003E-4</v>
      </c>
      <c r="O179" s="147">
        <f t="shared" si="53"/>
        <v>1.512E-2</v>
      </c>
      <c r="P179" s="147">
        <v>0</v>
      </c>
      <c r="Q179" s="147">
        <f t="shared" si="54"/>
        <v>0</v>
      </c>
      <c r="R179" s="147"/>
      <c r="S179" s="147"/>
      <c r="T179" s="148">
        <v>0.38100000000000001</v>
      </c>
      <c r="U179" s="147">
        <f t="shared" si="55"/>
        <v>9.14</v>
      </c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 t="s">
        <v>126</v>
      </c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</row>
    <row r="180" spans="1:60" outlineLevel="1" x14ac:dyDescent="0.2">
      <c r="A180" s="140">
        <v>160</v>
      </c>
      <c r="B180" s="140" t="s">
        <v>433</v>
      </c>
      <c r="C180" s="176" t="s">
        <v>434</v>
      </c>
      <c r="D180" s="146" t="s">
        <v>129</v>
      </c>
      <c r="E180" s="152">
        <v>10</v>
      </c>
      <c r="F180" s="154"/>
      <c r="G180" s="155">
        <f t="shared" si="49"/>
        <v>0</v>
      </c>
      <c r="H180" s="155"/>
      <c r="I180" s="155">
        <f t="shared" si="50"/>
        <v>0</v>
      </c>
      <c r="J180" s="155"/>
      <c r="K180" s="155">
        <f t="shared" si="51"/>
        <v>0</v>
      </c>
      <c r="L180" s="155">
        <v>21</v>
      </c>
      <c r="M180" s="155">
        <f t="shared" si="52"/>
        <v>0</v>
      </c>
      <c r="N180" s="147">
        <v>7.2999999999999996E-4</v>
      </c>
      <c r="O180" s="147">
        <f t="shared" si="53"/>
        <v>7.3000000000000001E-3</v>
      </c>
      <c r="P180" s="147">
        <v>0</v>
      </c>
      <c r="Q180" s="147">
        <f t="shared" si="54"/>
        <v>0</v>
      </c>
      <c r="R180" s="147"/>
      <c r="S180" s="147"/>
      <c r="T180" s="148">
        <v>0.38100000000000001</v>
      </c>
      <c r="U180" s="147">
        <f t="shared" si="55"/>
        <v>3.81</v>
      </c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126</v>
      </c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">
      <c r="A181" s="140">
        <v>161</v>
      </c>
      <c r="B181" s="140" t="s">
        <v>435</v>
      </c>
      <c r="C181" s="176" t="s">
        <v>436</v>
      </c>
      <c r="D181" s="146" t="s">
        <v>129</v>
      </c>
      <c r="E181" s="152">
        <v>13</v>
      </c>
      <c r="F181" s="154"/>
      <c r="G181" s="155">
        <f t="shared" si="49"/>
        <v>0</v>
      </c>
      <c r="H181" s="155"/>
      <c r="I181" s="155">
        <f t="shared" si="50"/>
        <v>0</v>
      </c>
      <c r="J181" s="155"/>
      <c r="K181" s="155">
        <f t="shared" si="51"/>
        <v>0</v>
      </c>
      <c r="L181" s="155">
        <v>21</v>
      </c>
      <c r="M181" s="155">
        <f t="shared" si="52"/>
        <v>0</v>
      </c>
      <c r="N181" s="147">
        <v>2.5699999999999998E-3</v>
      </c>
      <c r="O181" s="147">
        <f t="shared" si="53"/>
        <v>3.3410000000000002E-2</v>
      </c>
      <c r="P181" s="147">
        <v>0</v>
      </c>
      <c r="Q181" s="147">
        <f t="shared" si="54"/>
        <v>0</v>
      </c>
      <c r="R181" s="147"/>
      <c r="S181" s="147"/>
      <c r="T181" s="148">
        <v>0.433</v>
      </c>
      <c r="U181" s="147">
        <f t="shared" si="55"/>
        <v>5.63</v>
      </c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126</v>
      </c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outlineLevel="1" x14ac:dyDescent="0.2">
      <c r="A182" s="140">
        <v>162</v>
      </c>
      <c r="B182" s="140" t="s">
        <v>437</v>
      </c>
      <c r="C182" s="176" t="s">
        <v>438</v>
      </c>
      <c r="D182" s="146" t="s">
        <v>129</v>
      </c>
      <c r="E182" s="152">
        <v>1</v>
      </c>
      <c r="F182" s="154"/>
      <c r="G182" s="155">
        <f t="shared" si="49"/>
        <v>0</v>
      </c>
      <c r="H182" s="155"/>
      <c r="I182" s="155">
        <f t="shared" si="50"/>
        <v>0</v>
      </c>
      <c r="J182" s="155"/>
      <c r="K182" s="155">
        <f t="shared" si="51"/>
        <v>0</v>
      </c>
      <c r="L182" s="155">
        <v>21</v>
      </c>
      <c r="M182" s="155">
        <f t="shared" si="52"/>
        <v>0</v>
      </c>
      <c r="N182" s="147">
        <v>4.0000000000000002E-4</v>
      </c>
      <c r="O182" s="147">
        <f t="shared" si="53"/>
        <v>4.0000000000000002E-4</v>
      </c>
      <c r="P182" s="147">
        <v>0</v>
      </c>
      <c r="Q182" s="147">
        <f t="shared" si="54"/>
        <v>0</v>
      </c>
      <c r="R182" s="147"/>
      <c r="S182" s="147"/>
      <c r="T182" s="148">
        <v>7.1999999999999995E-2</v>
      </c>
      <c r="U182" s="147">
        <f t="shared" si="55"/>
        <v>7.0000000000000007E-2</v>
      </c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126</v>
      </c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outlineLevel="1" x14ac:dyDescent="0.2">
      <c r="A183" s="140">
        <v>163</v>
      </c>
      <c r="B183" s="140" t="s">
        <v>439</v>
      </c>
      <c r="C183" s="176" t="s">
        <v>440</v>
      </c>
      <c r="D183" s="146" t="s">
        <v>193</v>
      </c>
      <c r="E183" s="152">
        <v>0.2</v>
      </c>
      <c r="F183" s="154"/>
      <c r="G183" s="155">
        <f t="shared" si="49"/>
        <v>0</v>
      </c>
      <c r="H183" s="155"/>
      <c r="I183" s="155">
        <f t="shared" si="50"/>
        <v>0</v>
      </c>
      <c r="J183" s="155"/>
      <c r="K183" s="155">
        <f t="shared" si="51"/>
        <v>0</v>
      </c>
      <c r="L183" s="155">
        <v>21</v>
      </c>
      <c r="M183" s="155">
        <f t="shared" si="52"/>
        <v>0</v>
      </c>
      <c r="N183" s="147">
        <v>0</v>
      </c>
      <c r="O183" s="147">
        <f t="shared" si="53"/>
        <v>0</v>
      </c>
      <c r="P183" s="147">
        <v>0</v>
      </c>
      <c r="Q183" s="147">
        <f t="shared" si="54"/>
        <v>0</v>
      </c>
      <c r="R183" s="147"/>
      <c r="S183" s="147"/>
      <c r="T183" s="148">
        <v>2.5750000000000002</v>
      </c>
      <c r="U183" s="147">
        <f t="shared" si="55"/>
        <v>0.52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126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>
        <v>164</v>
      </c>
      <c r="B184" s="140" t="s">
        <v>441</v>
      </c>
      <c r="C184" s="176" t="s">
        <v>442</v>
      </c>
      <c r="D184" s="146" t="s">
        <v>129</v>
      </c>
      <c r="E184" s="152">
        <v>50</v>
      </c>
      <c r="F184" s="154"/>
      <c r="G184" s="155">
        <f t="shared" si="49"/>
        <v>0</v>
      </c>
      <c r="H184" s="155"/>
      <c r="I184" s="155">
        <f t="shared" si="50"/>
        <v>0</v>
      </c>
      <c r="J184" s="155"/>
      <c r="K184" s="155">
        <f t="shared" si="51"/>
        <v>0</v>
      </c>
      <c r="L184" s="155">
        <v>21</v>
      </c>
      <c r="M184" s="155">
        <f t="shared" si="52"/>
        <v>0</v>
      </c>
      <c r="N184" s="147">
        <v>1.7000000000000001E-4</v>
      </c>
      <c r="O184" s="147">
        <f t="shared" si="53"/>
        <v>8.5000000000000006E-3</v>
      </c>
      <c r="P184" s="147">
        <v>2.2000000000000001E-3</v>
      </c>
      <c r="Q184" s="147">
        <f t="shared" si="54"/>
        <v>0.11</v>
      </c>
      <c r="R184" s="147"/>
      <c r="S184" s="147"/>
      <c r="T184" s="148">
        <v>0.312</v>
      </c>
      <c r="U184" s="147">
        <f t="shared" si="55"/>
        <v>15.6</v>
      </c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126</v>
      </c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">
      <c r="A185" s="140">
        <v>165</v>
      </c>
      <c r="B185" s="140" t="s">
        <v>443</v>
      </c>
      <c r="C185" s="176" t="s">
        <v>444</v>
      </c>
      <c r="D185" s="146" t="s">
        <v>129</v>
      </c>
      <c r="E185" s="152">
        <v>9</v>
      </c>
      <c r="F185" s="154"/>
      <c r="G185" s="155">
        <f t="shared" si="49"/>
        <v>0</v>
      </c>
      <c r="H185" s="155"/>
      <c r="I185" s="155">
        <f t="shared" si="50"/>
        <v>0</v>
      </c>
      <c r="J185" s="155"/>
      <c r="K185" s="155">
        <f t="shared" si="51"/>
        <v>0</v>
      </c>
      <c r="L185" s="155">
        <v>21</v>
      </c>
      <c r="M185" s="155">
        <f t="shared" si="52"/>
        <v>0</v>
      </c>
      <c r="N185" s="147">
        <v>9.0000000000000006E-5</v>
      </c>
      <c r="O185" s="147">
        <f t="shared" si="53"/>
        <v>8.0999999999999996E-4</v>
      </c>
      <c r="P185" s="147">
        <v>1.5100000000000001E-3</v>
      </c>
      <c r="Q185" s="147">
        <f t="shared" si="54"/>
        <v>1.359E-2</v>
      </c>
      <c r="R185" s="147"/>
      <c r="S185" s="147"/>
      <c r="T185" s="148">
        <v>0.33300000000000002</v>
      </c>
      <c r="U185" s="147">
        <f t="shared" si="55"/>
        <v>3</v>
      </c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126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outlineLevel="1" x14ac:dyDescent="0.2">
      <c r="A186" s="140">
        <v>166</v>
      </c>
      <c r="B186" s="140" t="s">
        <v>445</v>
      </c>
      <c r="C186" s="176" t="s">
        <v>446</v>
      </c>
      <c r="D186" s="146" t="s">
        <v>193</v>
      </c>
      <c r="E186" s="152">
        <v>0.4</v>
      </c>
      <c r="F186" s="154"/>
      <c r="G186" s="155">
        <f t="shared" si="49"/>
        <v>0</v>
      </c>
      <c r="H186" s="155"/>
      <c r="I186" s="155">
        <f t="shared" si="50"/>
        <v>0</v>
      </c>
      <c r="J186" s="155"/>
      <c r="K186" s="155">
        <f t="shared" si="51"/>
        <v>0</v>
      </c>
      <c r="L186" s="155">
        <v>21</v>
      </c>
      <c r="M186" s="155">
        <f t="shared" si="52"/>
        <v>0</v>
      </c>
      <c r="N186" s="147">
        <v>0</v>
      </c>
      <c r="O186" s="147">
        <f t="shared" si="53"/>
        <v>0</v>
      </c>
      <c r="P186" s="147">
        <v>0</v>
      </c>
      <c r="Q186" s="147">
        <f t="shared" si="54"/>
        <v>0</v>
      </c>
      <c r="R186" s="147"/>
      <c r="S186" s="147"/>
      <c r="T186" s="148">
        <v>2.5750000000000002</v>
      </c>
      <c r="U186" s="147">
        <f t="shared" si="55"/>
        <v>1.03</v>
      </c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126</v>
      </c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x14ac:dyDescent="0.2">
      <c r="A187" s="141" t="s">
        <v>121</v>
      </c>
      <c r="B187" s="141" t="s">
        <v>84</v>
      </c>
      <c r="C187" s="177" t="s">
        <v>85</v>
      </c>
      <c r="D187" s="149"/>
      <c r="E187" s="153"/>
      <c r="F187" s="156"/>
      <c r="G187" s="156">
        <f>SUMIF(AE188:AE188,"&lt;&gt;NOR",G188:G188)</f>
        <v>0</v>
      </c>
      <c r="H187" s="156"/>
      <c r="I187" s="156">
        <f>SUM(I188:I188)</f>
        <v>0</v>
      </c>
      <c r="J187" s="156"/>
      <c r="K187" s="156">
        <f>SUM(K188:K188)</f>
        <v>0</v>
      </c>
      <c r="L187" s="156"/>
      <c r="M187" s="156">
        <f>SUM(M188:M188)</f>
        <v>0</v>
      </c>
      <c r="N187" s="150"/>
      <c r="O187" s="150">
        <f>SUM(O188:O188)</f>
        <v>0.16324</v>
      </c>
      <c r="P187" s="150"/>
      <c r="Q187" s="150">
        <f>SUM(Q188:Q188)</f>
        <v>0</v>
      </c>
      <c r="R187" s="150"/>
      <c r="S187" s="150"/>
      <c r="T187" s="151"/>
      <c r="U187" s="150">
        <f>SUM(U188:U188)</f>
        <v>2.38</v>
      </c>
      <c r="AE187" t="s">
        <v>122</v>
      </c>
    </row>
    <row r="188" spans="1:60" ht="22.5" outlineLevel="1" x14ac:dyDescent="0.2">
      <c r="A188" s="140">
        <v>167</v>
      </c>
      <c r="B188" s="140" t="s">
        <v>447</v>
      </c>
      <c r="C188" s="176" t="s">
        <v>448</v>
      </c>
      <c r="D188" s="146" t="s">
        <v>129</v>
      </c>
      <c r="E188" s="152">
        <v>2</v>
      </c>
      <c r="F188" s="154"/>
      <c r="G188" s="155">
        <f>ROUND(E188*F188,2)</f>
        <v>0</v>
      </c>
      <c r="H188" s="155"/>
      <c r="I188" s="155">
        <f>ROUND(E188*H188,2)</f>
        <v>0</v>
      </c>
      <c r="J188" s="155"/>
      <c r="K188" s="155">
        <f>ROUND(E188*J188,2)</f>
        <v>0</v>
      </c>
      <c r="L188" s="155">
        <v>21</v>
      </c>
      <c r="M188" s="155">
        <f>G188*(1+L188/100)</f>
        <v>0</v>
      </c>
      <c r="N188" s="147">
        <v>8.1619999999999998E-2</v>
      </c>
      <c r="O188" s="147">
        <f>ROUND(E188*N188,5)</f>
        <v>0.16324</v>
      </c>
      <c r="P188" s="147">
        <v>0</v>
      </c>
      <c r="Q188" s="147">
        <f>ROUND(E188*P188,5)</f>
        <v>0</v>
      </c>
      <c r="R188" s="147"/>
      <c r="S188" s="147"/>
      <c r="T188" s="148">
        <v>1.1879999999999999</v>
      </c>
      <c r="U188" s="147">
        <f>ROUND(E188*T188,2)</f>
        <v>2.38</v>
      </c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 t="s">
        <v>126</v>
      </c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</row>
    <row r="189" spans="1:60" x14ac:dyDescent="0.2">
      <c r="A189" s="141" t="s">
        <v>121</v>
      </c>
      <c r="B189" s="141" t="s">
        <v>86</v>
      </c>
      <c r="C189" s="177" t="s">
        <v>87</v>
      </c>
      <c r="D189" s="149"/>
      <c r="E189" s="153"/>
      <c r="F189" s="156"/>
      <c r="G189" s="156">
        <f>SUMIF(AE190:AE194,"&lt;&gt;NOR",G190:G194)</f>
        <v>0</v>
      </c>
      <c r="H189" s="156"/>
      <c r="I189" s="156">
        <f>SUM(I190:I194)</f>
        <v>0</v>
      </c>
      <c r="J189" s="156"/>
      <c r="K189" s="156">
        <f>SUM(K190:K194)</f>
        <v>0</v>
      </c>
      <c r="L189" s="156"/>
      <c r="M189" s="156">
        <f>SUM(M190:M194)</f>
        <v>0</v>
      </c>
      <c r="N189" s="150"/>
      <c r="O189" s="150">
        <f>SUM(O190:O194)</f>
        <v>8.8550000000000004E-2</v>
      </c>
      <c r="P189" s="150"/>
      <c r="Q189" s="150">
        <f>SUM(Q190:Q194)</f>
        <v>0</v>
      </c>
      <c r="R189" s="150"/>
      <c r="S189" s="150"/>
      <c r="T189" s="151"/>
      <c r="U189" s="150">
        <f>SUM(U190:U194)</f>
        <v>2.4699999999999998</v>
      </c>
      <c r="AE189" t="s">
        <v>122</v>
      </c>
    </row>
    <row r="190" spans="1:60" outlineLevel="1" x14ac:dyDescent="0.2">
      <c r="A190" s="140">
        <v>168</v>
      </c>
      <c r="B190" s="140" t="s">
        <v>449</v>
      </c>
      <c r="C190" s="176" t="s">
        <v>450</v>
      </c>
      <c r="D190" s="146" t="s">
        <v>451</v>
      </c>
      <c r="E190" s="152">
        <v>15</v>
      </c>
      <c r="F190" s="154"/>
      <c r="G190" s="155">
        <f>ROUND(E190*F190,2)</f>
        <v>0</v>
      </c>
      <c r="H190" s="155"/>
      <c r="I190" s="155">
        <f>ROUND(E190*H190,2)</f>
        <v>0</v>
      </c>
      <c r="J190" s="155"/>
      <c r="K190" s="155">
        <f>ROUND(E190*J190,2)</f>
        <v>0</v>
      </c>
      <c r="L190" s="155">
        <v>21</v>
      </c>
      <c r="M190" s="155">
        <f>G190*(1+L190/100)</f>
        <v>0</v>
      </c>
      <c r="N190" s="147">
        <v>6.0000000000000002E-5</v>
      </c>
      <c r="O190" s="147">
        <f>ROUND(E190*N190,5)</f>
        <v>8.9999999999999998E-4</v>
      </c>
      <c r="P190" s="147">
        <v>0</v>
      </c>
      <c r="Q190" s="147">
        <f>ROUND(E190*P190,5)</f>
        <v>0</v>
      </c>
      <c r="R190" s="147"/>
      <c r="S190" s="147"/>
      <c r="T190" s="148">
        <v>2.1000000000000001E-2</v>
      </c>
      <c r="U190" s="147">
        <f>ROUND(E190*T190,2)</f>
        <v>0.32</v>
      </c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 t="s">
        <v>126</v>
      </c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</row>
    <row r="191" spans="1:60" outlineLevel="1" x14ac:dyDescent="0.2">
      <c r="A191" s="140">
        <v>169</v>
      </c>
      <c r="B191" s="140" t="s">
        <v>452</v>
      </c>
      <c r="C191" s="176" t="s">
        <v>453</v>
      </c>
      <c r="D191" s="146" t="s">
        <v>129</v>
      </c>
      <c r="E191" s="152">
        <v>1</v>
      </c>
      <c r="F191" s="154"/>
      <c r="G191" s="155">
        <f>ROUND(E191*F191,2)</f>
        <v>0</v>
      </c>
      <c r="H191" s="155"/>
      <c r="I191" s="155">
        <f>ROUND(E191*H191,2)</f>
        <v>0</v>
      </c>
      <c r="J191" s="155"/>
      <c r="K191" s="155">
        <f>ROUND(E191*J191,2)</f>
        <v>0</v>
      </c>
      <c r="L191" s="155">
        <v>21</v>
      </c>
      <c r="M191" s="155">
        <f>G191*(1+L191/100)</f>
        <v>0</v>
      </c>
      <c r="N191" s="147">
        <v>8.5000000000000006E-2</v>
      </c>
      <c r="O191" s="147">
        <f>ROUND(E191*N191,5)</f>
        <v>8.5000000000000006E-2</v>
      </c>
      <c r="P191" s="147">
        <v>0</v>
      </c>
      <c r="Q191" s="147">
        <f>ROUND(E191*P191,5)</f>
        <v>0</v>
      </c>
      <c r="R191" s="147"/>
      <c r="S191" s="147"/>
      <c r="T191" s="148">
        <v>0</v>
      </c>
      <c r="U191" s="147">
        <f>ROUND(E191*T191,2)</f>
        <v>0</v>
      </c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 t="s">
        <v>132</v>
      </c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</row>
    <row r="192" spans="1:60" outlineLevel="1" x14ac:dyDescent="0.2">
      <c r="A192" s="140">
        <v>170</v>
      </c>
      <c r="B192" s="140" t="s">
        <v>454</v>
      </c>
      <c r="C192" s="176" t="s">
        <v>455</v>
      </c>
      <c r="D192" s="146" t="s">
        <v>129</v>
      </c>
      <c r="E192" s="152">
        <v>1</v>
      </c>
      <c r="F192" s="154"/>
      <c r="G192" s="155">
        <f>ROUND(E192*F192,2)</f>
        <v>0</v>
      </c>
      <c r="H192" s="155"/>
      <c r="I192" s="155">
        <f>ROUND(E192*H192,2)</f>
        <v>0</v>
      </c>
      <c r="J192" s="155"/>
      <c r="K192" s="155">
        <f>ROUND(E192*J192,2)</f>
        <v>0</v>
      </c>
      <c r="L192" s="155">
        <v>21</v>
      </c>
      <c r="M192" s="155">
        <f>G192*(1+L192/100)</f>
        <v>0</v>
      </c>
      <c r="N192" s="147">
        <v>2.3999999999999998E-3</v>
      </c>
      <c r="O192" s="147">
        <f>ROUND(E192*N192,5)</f>
        <v>2.3999999999999998E-3</v>
      </c>
      <c r="P192" s="147">
        <v>0</v>
      </c>
      <c r="Q192" s="147">
        <f>ROUND(E192*P192,5)</f>
        <v>0</v>
      </c>
      <c r="R192" s="147"/>
      <c r="S192" s="147"/>
      <c r="T192" s="148">
        <v>0</v>
      </c>
      <c r="U192" s="147">
        <f>ROUND(E192*T192,2)</f>
        <v>0</v>
      </c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 t="s">
        <v>132</v>
      </c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</row>
    <row r="193" spans="1:60" outlineLevel="1" x14ac:dyDescent="0.2">
      <c r="A193" s="140">
        <v>171</v>
      </c>
      <c r="B193" s="140" t="s">
        <v>456</v>
      </c>
      <c r="C193" s="176" t="s">
        <v>457</v>
      </c>
      <c r="D193" s="146" t="s">
        <v>129</v>
      </c>
      <c r="E193" s="152">
        <v>1</v>
      </c>
      <c r="F193" s="154"/>
      <c r="G193" s="155">
        <f>ROUND(E193*F193,2)</f>
        <v>0</v>
      </c>
      <c r="H193" s="155"/>
      <c r="I193" s="155">
        <f>ROUND(E193*H193,2)</f>
        <v>0</v>
      </c>
      <c r="J193" s="155"/>
      <c r="K193" s="155">
        <f>ROUND(E193*J193,2)</f>
        <v>0</v>
      </c>
      <c r="L193" s="155">
        <v>21</v>
      </c>
      <c r="M193" s="155">
        <f>G193*(1+L193/100)</f>
        <v>0</v>
      </c>
      <c r="N193" s="147">
        <v>1.0000000000000001E-5</v>
      </c>
      <c r="O193" s="147">
        <f>ROUND(E193*N193,5)</f>
        <v>1.0000000000000001E-5</v>
      </c>
      <c r="P193" s="147">
        <v>0</v>
      </c>
      <c r="Q193" s="147">
        <f>ROUND(E193*P193,5)</f>
        <v>0</v>
      </c>
      <c r="R193" s="147"/>
      <c r="S193" s="147"/>
      <c r="T193" s="148">
        <v>0.45</v>
      </c>
      <c r="U193" s="147">
        <f>ROUND(E193*T193,2)</f>
        <v>0.45</v>
      </c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 t="s">
        <v>126</v>
      </c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</row>
    <row r="194" spans="1:60" ht="22.5" outlineLevel="1" x14ac:dyDescent="0.2">
      <c r="A194" s="140">
        <v>172</v>
      </c>
      <c r="B194" s="140" t="s">
        <v>458</v>
      </c>
      <c r="C194" s="176" t="s">
        <v>459</v>
      </c>
      <c r="D194" s="146" t="s">
        <v>451</v>
      </c>
      <c r="E194" s="152">
        <v>4</v>
      </c>
      <c r="F194" s="154"/>
      <c r="G194" s="155">
        <f>ROUND(E194*F194,2)</f>
        <v>0</v>
      </c>
      <c r="H194" s="155"/>
      <c r="I194" s="155">
        <f>ROUND(E194*H194,2)</f>
        <v>0</v>
      </c>
      <c r="J194" s="155"/>
      <c r="K194" s="155">
        <f>ROUND(E194*J194,2)</f>
        <v>0</v>
      </c>
      <c r="L194" s="155">
        <v>21</v>
      </c>
      <c r="M194" s="155">
        <f>G194*(1+L194/100)</f>
        <v>0</v>
      </c>
      <c r="N194" s="147">
        <v>6.0000000000000002E-5</v>
      </c>
      <c r="O194" s="147">
        <f>ROUND(E194*N194,5)</f>
        <v>2.4000000000000001E-4</v>
      </c>
      <c r="P194" s="147">
        <v>0</v>
      </c>
      <c r="Q194" s="147">
        <f>ROUND(E194*P194,5)</f>
        <v>0</v>
      </c>
      <c r="R194" s="147"/>
      <c r="S194" s="147"/>
      <c r="T194" s="148">
        <v>0.42599999999999999</v>
      </c>
      <c r="U194" s="147">
        <f>ROUND(E194*T194,2)</f>
        <v>1.7</v>
      </c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 t="s">
        <v>126</v>
      </c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</row>
    <row r="195" spans="1:60" x14ac:dyDescent="0.2">
      <c r="A195" s="141" t="s">
        <v>121</v>
      </c>
      <c r="B195" s="141" t="s">
        <v>88</v>
      </c>
      <c r="C195" s="177" t="s">
        <v>89</v>
      </c>
      <c r="D195" s="149"/>
      <c r="E195" s="153"/>
      <c r="F195" s="156"/>
      <c r="G195" s="156">
        <f>SUMIF(AE196:AE199,"&lt;&gt;NOR",G196:G199)</f>
        <v>0</v>
      </c>
      <c r="H195" s="156"/>
      <c r="I195" s="156">
        <f>SUM(I196:I199)</f>
        <v>0</v>
      </c>
      <c r="J195" s="156"/>
      <c r="K195" s="156">
        <f>SUM(K196:K199)</f>
        <v>0</v>
      </c>
      <c r="L195" s="156"/>
      <c r="M195" s="156">
        <f>SUM(M196:M199)</f>
        <v>0</v>
      </c>
      <c r="N195" s="150"/>
      <c r="O195" s="150">
        <f>SUM(O196:O199)</f>
        <v>1.9650000000000001E-2</v>
      </c>
      <c r="P195" s="150"/>
      <c r="Q195" s="150">
        <f>SUM(Q196:Q199)</f>
        <v>0</v>
      </c>
      <c r="R195" s="150"/>
      <c r="S195" s="150"/>
      <c r="T195" s="151"/>
      <c r="U195" s="150">
        <f>SUM(U196:U199)</f>
        <v>24.21</v>
      </c>
      <c r="AE195" t="s">
        <v>122</v>
      </c>
    </row>
    <row r="196" spans="1:60" outlineLevel="1" x14ac:dyDescent="0.2">
      <c r="A196" s="140">
        <v>173</v>
      </c>
      <c r="B196" s="140" t="s">
        <v>460</v>
      </c>
      <c r="C196" s="176" t="s">
        <v>461</v>
      </c>
      <c r="D196" s="146" t="s">
        <v>141</v>
      </c>
      <c r="E196" s="152">
        <v>27</v>
      </c>
      <c r="F196" s="154"/>
      <c r="G196" s="155">
        <f>ROUND(E196*F196,2)</f>
        <v>0</v>
      </c>
      <c r="H196" s="155"/>
      <c r="I196" s="155">
        <f>ROUND(E196*H196,2)</f>
        <v>0</v>
      </c>
      <c r="J196" s="155"/>
      <c r="K196" s="155">
        <f>ROUND(E196*J196,2)</f>
        <v>0</v>
      </c>
      <c r="L196" s="155">
        <v>21</v>
      </c>
      <c r="M196" s="155">
        <f>G196*(1+L196/100)</f>
        <v>0</v>
      </c>
      <c r="N196" s="147">
        <v>9.0000000000000006E-5</v>
      </c>
      <c r="O196" s="147">
        <f>ROUND(E196*N196,5)</f>
        <v>2.4299999999999999E-3</v>
      </c>
      <c r="P196" s="147">
        <v>0</v>
      </c>
      <c r="Q196" s="147">
        <f>ROUND(E196*P196,5)</f>
        <v>0</v>
      </c>
      <c r="R196" s="147"/>
      <c r="S196" s="147"/>
      <c r="T196" s="148">
        <v>0.11600000000000001</v>
      </c>
      <c r="U196" s="147">
        <f>ROUND(E196*T196,2)</f>
        <v>3.13</v>
      </c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126</v>
      </c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</row>
    <row r="197" spans="1:60" outlineLevel="1" x14ac:dyDescent="0.2">
      <c r="A197" s="140">
        <v>175</v>
      </c>
      <c r="B197" s="140" t="s">
        <v>462</v>
      </c>
      <c r="C197" s="176" t="s">
        <v>463</v>
      </c>
      <c r="D197" s="146" t="s">
        <v>141</v>
      </c>
      <c r="E197" s="152">
        <v>1</v>
      </c>
      <c r="F197" s="154"/>
      <c r="G197" s="155">
        <f>ROUND(E197*F197,2)</f>
        <v>0</v>
      </c>
      <c r="H197" s="155"/>
      <c r="I197" s="155">
        <f>ROUND(E197*H197,2)</f>
        <v>0</v>
      </c>
      <c r="J197" s="155"/>
      <c r="K197" s="155">
        <f>ROUND(E197*J197,2)</f>
        <v>0</v>
      </c>
      <c r="L197" s="155">
        <v>21</v>
      </c>
      <c r="M197" s="155">
        <f>G197*(1+L197/100)</f>
        <v>0</v>
      </c>
      <c r="N197" s="147">
        <v>1.2E-4</v>
      </c>
      <c r="O197" s="147">
        <f>ROUND(E197*N197,5)</f>
        <v>1.2E-4</v>
      </c>
      <c r="P197" s="147">
        <v>0</v>
      </c>
      <c r="Q197" s="147">
        <f>ROUND(E197*P197,5)</f>
        <v>0</v>
      </c>
      <c r="R197" s="147"/>
      <c r="S197" s="147"/>
      <c r="T197" s="148">
        <v>0.14000000000000001</v>
      </c>
      <c r="U197" s="147">
        <f>ROUND(E197*T197,2)</f>
        <v>0.14000000000000001</v>
      </c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 t="s">
        <v>126</v>
      </c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</row>
    <row r="198" spans="1:60" outlineLevel="1" x14ac:dyDescent="0.2">
      <c r="A198" s="140">
        <v>176</v>
      </c>
      <c r="B198" s="140" t="s">
        <v>464</v>
      </c>
      <c r="C198" s="176" t="s">
        <v>465</v>
      </c>
      <c r="D198" s="146" t="s">
        <v>141</v>
      </c>
      <c r="E198" s="152">
        <v>198</v>
      </c>
      <c r="F198" s="154"/>
      <c r="G198" s="155">
        <f>ROUND(E198*F198,2)</f>
        <v>0</v>
      </c>
      <c r="H198" s="155"/>
      <c r="I198" s="155">
        <f>ROUND(E198*H198,2)</f>
        <v>0</v>
      </c>
      <c r="J198" s="155"/>
      <c r="K198" s="155">
        <f>ROUND(E198*J198,2)</f>
        <v>0</v>
      </c>
      <c r="L198" s="155">
        <v>21</v>
      </c>
      <c r="M198" s="155">
        <f>G198*(1+L198/100)</f>
        <v>0</v>
      </c>
      <c r="N198" s="147">
        <v>6.9999999999999994E-5</v>
      </c>
      <c r="O198" s="147">
        <f>ROUND(E198*N198,5)</f>
        <v>1.3860000000000001E-2</v>
      </c>
      <c r="P198" s="147">
        <v>0</v>
      </c>
      <c r="Q198" s="147">
        <f>ROUND(E198*P198,5)</f>
        <v>0</v>
      </c>
      <c r="R198" s="147"/>
      <c r="S198" s="147"/>
      <c r="T198" s="148">
        <v>8.6999999999999994E-2</v>
      </c>
      <c r="U198" s="147">
        <f>ROUND(E198*T198,2)</f>
        <v>17.23</v>
      </c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 t="s">
        <v>126</v>
      </c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</row>
    <row r="199" spans="1:60" outlineLevel="1" x14ac:dyDescent="0.2">
      <c r="A199" s="140">
        <v>177</v>
      </c>
      <c r="B199" s="140" t="s">
        <v>466</v>
      </c>
      <c r="C199" s="176" t="s">
        <v>467</v>
      </c>
      <c r="D199" s="146" t="s">
        <v>141</v>
      </c>
      <c r="E199" s="152">
        <v>36</v>
      </c>
      <c r="F199" s="154"/>
      <c r="G199" s="155">
        <f>ROUND(E199*F199,2)</f>
        <v>0</v>
      </c>
      <c r="H199" s="155"/>
      <c r="I199" s="155">
        <f>ROUND(E199*H199,2)</f>
        <v>0</v>
      </c>
      <c r="J199" s="155"/>
      <c r="K199" s="155">
        <f>ROUND(E199*J199,2)</f>
        <v>0</v>
      </c>
      <c r="L199" s="155">
        <v>21</v>
      </c>
      <c r="M199" s="155">
        <f>G199*(1+L199/100)</f>
        <v>0</v>
      </c>
      <c r="N199" s="147">
        <v>9.0000000000000006E-5</v>
      </c>
      <c r="O199" s="147">
        <f>ROUND(E199*N199,5)</f>
        <v>3.2399999999999998E-3</v>
      </c>
      <c r="P199" s="147">
        <v>0</v>
      </c>
      <c r="Q199" s="147">
        <f>ROUND(E199*P199,5)</f>
        <v>0</v>
      </c>
      <c r="R199" s="147"/>
      <c r="S199" s="147"/>
      <c r="T199" s="148">
        <v>0.10299999999999999</v>
      </c>
      <c r="U199" s="147">
        <f>ROUND(E199*T199,2)</f>
        <v>3.71</v>
      </c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 t="s">
        <v>126</v>
      </c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</row>
    <row r="200" spans="1:60" x14ac:dyDescent="0.2">
      <c r="A200" s="141" t="s">
        <v>121</v>
      </c>
      <c r="B200" s="141" t="s">
        <v>90</v>
      </c>
      <c r="C200" s="177" t="s">
        <v>91</v>
      </c>
      <c r="D200" s="149"/>
      <c r="E200" s="153"/>
      <c r="F200" s="156"/>
      <c r="G200" s="156">
        <f>SUMIF(AE201:AE202,"&lt;&gt;NOR",G201:G202)</f>
        <v>0</v>
      </c>
      <c r="H200" s="156"/>
      <c r="I200" s="156">
        <f>SUM(I201:I202)</f>
        <v>0</v>
      </c>
      <c r="J200" s="156"/>
      <c r="K200" s="156">
        <f>SUM(K201:K202)</f>
        <v>0</v>
      </c>
      <c r="L200" s="156"/>
      <c r="M200" s="156">
        <f>SUM(M201:M202)</f>
        <v>0</v>
      </c>
      <c r="N200" s="150"/>
      <c r="O200" s="150">
        <f>SUM(O201:O202)</f>
        <v>4.2749999999999996E-2</v>
      </c>
      <c r="P200" s="150"/>
      <c r="Q200" s="150">
        <f>SUM(Q201:Q202)</f>
        <v>0</v>
      </c>
      <c r="R200" s="150"/>
      <c r="S200" s="150"/>
      <c r="T200" s="151"/>
      <c r="U200" s="150">
        <f>SUM(U201:U202)</f>
        <v>17.96</v>
      </c>
      <c r="AE200" t="s">
        <v>122</v>
      </c>
    </row>
    <row r="201" spans="1:60" outlineLevel="1" x14ac:dyDescent="0.2">
      <c r="A201" s="140">
        <v>178</v>
      </c>
      <c r="B201" s="140" t="s">
        <v>468</v>
      </c>
      <c r="C201" s="176" t="s">
        <v>469</v>
      </c>
      <c r="D201" s="146" t="s">
        <v>125</v>
      </c>
      <c r="E201" s="152">
        <v>133.6</v>
      </c>
      <c r="F201" s="154"/>
      <c r="G201" s="155">
        <f>ROUND(E201*F201,2)</f>
        <v>0</v>
      </c>
      <c r="H201" s="155"/>
      <c r="I201" s="155">
        <f>ROUND(E201*H201,2)</f>
        <v>0</v>
      </c>
      <c r="J201" s="155"/>
      <c r="K201" s="155">
        <f>ROUND(E201*J201,2)</f>
        <v>0</v>
      </c>
      <c r="L201" s="155">
        <v>21</v>
      </c>
      <c r="M201" s="155">
        <f>G201*(1+L201/100)</f>
        <v>0</v>
      </c>
      <c r="N201" s="147">
        <v>2.2000000000000001E-4</v>
      </c>
      <c r="O201" s="147">
        <f>ROUND(E201*N201,5)</f>
        <v>2.9389999999999999E-2</v>
      </c>
      <c r="P201" s="147">
        <v>0</v>
      </c>
      <c r="Q201" s="147">
        <f>ROUND(E201*P201,5)</f>
        <v>0</v>
      </c>
      <c r="R201" s="147"/>
      <c r="S201" s="147"/>
      <c r="T201" s="148">
        <v>0.10191</v>
      </c>
      <c r="U201" s="147">
        <f>ROUND(E201*T201,2)</f>
        <v>13.62</v>
      </c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 t="s">
        <v>126</v>
      </c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</row>
    <row r="202" spans="1:60" outlineLevel="1" x14ac:dyDescent="0.2">
      <c r="A202" s="140">
        <v>179</v>
      </c>
      <c r="B202" s="140" t="s">
        <v>470</v>
      </c>
      <c r="C202" s="176" t="s">
        <v>471</v>
      </c>
      <c r="D202" s="146" t="s">
        <v>125</v>
      </c>
      <c r="E202" s="152">
        <v>133.6</v>
      </c>
      <c r="F202" s="154"/>
      <c r="G202" s="155">
        <f>ROUND(E202*F202,2)</f>
        <v>0</v>
      </c>
      <c r="H202" s="155"/>
      <c r="I202" s="155">
        <f>ROUND(E202*H202,2)</f>
        <v>0</v>
      </c>
      <c r="J202" s="155"/>
      <c r="K202" s="155">
        <f>ROUND(E202*J202,2)</f>
        <v>0</v>
      </c>
      <c r="L202" s="155">
        <v>21</v>
      </c>
      <c r="M202" s="155">
        <f>G202*(1+L202/100)</f>
        <v>0</v>
      </c>
      <c r="N202" s="147">
        <v>1E-4</v>
      </c>
      <c r="O202" s="147">
        <f>ROUND(E202*N202,5)</f>
        <v>1.336E-2</v>
      </c>
      <c r="P202" s="147">
        <v>0</v>
      </c>
      <c r="Q202" s="147">
        <f>ROUND(E202*P202,5)</f>
        <v>0</v>
      </c>
      <c r="R202" s="147"/>
      <c r="S202" s="147"/>
      <c r="T202" s="148">
        <v>3.2480000000000002E-2</v>
      </c>
      <c r="U202" s="147">
        <f>ROUND(E202*T202,2)</f>
        <v>4.34</v>
      </c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 t="s">
        <v>126</v>
      </c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</row>
    <row r="203" spans="1:60" x14ac:dyDescent="0.2">
      <c r="A203" s="141" t="s">
        <v>121</v>
      </c>
      <c r="B203" s="141" t="s">
        <v>92</v>
      </c>
      <c r="C203" s="177" t="s">
        <v>93</v>
      </c>
      <c r="D203" s="149"/>
      <c r="E203" s="153"/>
      <c r="F203" s="156"/>
      <c r="G203" s="156">
        <f>SUMIF(AE204:AE208,"&lt;&gt;NOR",G204:G208)</f>
        <v>0</v>
      </c>
      <c r="H203" s="156"/>
      <c r="I203" s="156">
        <f>SUM(I204:I208)</f>
        <v>0</v>
      </c>
      <c r="J203" s="156"/>
      <c r="K203" s="156">
        <f>SUM(K204:K208)</f>
        <v>0</v>
      </c>
      <c r="L203" s="156"/>
      <c r="M203" s="156">
        <f>SUM(M204:M208)</f>
        <v>0</v>
      </c>
      <c r="N203" s="150"/>
      <c r="O203" s="150">
        <f>SUM(O204:O208)</f>
        <v>3.4399999999999999E-3</v>
      </c>
      <c r="P203" s="150"/>
      <c r="Q203" s="150">
        <f>SUM(Q204:Q208)</f>
        <v>0</v>
      </c>
      <c r="R203" s="150"/>
      <c r="S203" s="150"/>
      <c r="T203" s="151"/>
      <c r="U203" s="150">
        <f>SUM(U204:U208)</f>
        <v>12.259999999999998</v>
      </c>
      <c r="AE203" t="s">
        <v>122</v>
      </c>
    </row>
    <row r="204" spans="1:60" outlineLevel="1" x14ac:dyDescent="0.2">
      <c r="A204" s="140">
        <v>180</v>
      </c>
      <c r="B204" s="140" t="s">
        <v>472</v>
      </c>
      <c r="C204" s="176" t="s">
        <v>473</v>
      </c>
      <c r="D204" s="146" t="s">
        <v>474</v>
      </c>
      <c r="E204" s="152">
        <v>5</v>
      </c>
      <c r="F204" s="154"/>
      <c r="G204" s="155">
        <f>ROUND(E204*F204,2)</f>
        <v>0</v>
      </c>
      <c r="H204" s="155"/>
      <c r="I204" s="155">
        <f>ROUND(E204*H204,2)</f>
        <v>0</v>
      </c>
      <c r="J204" s="155"/>
      <c r="K204" s="155">
        <f>ROUND(E204*J204,2)</f>
        <v>0</v>
      </c>
      <c r="L204" s="155">
        <v>21</v>
      </c>
      <c r="M204" s="155">
        <f>G204*(1+L204/100)</f>
        <v>0</v>
      </c>
      <c r="N204" s="147">
        <v>0</v>
      </c>
      <c r="O204" s="147">
        <f>ROUND(E204*N204,5)</f>
        <v>0</v>
      </c>
      <c r="P204" s="147">
        <v>0</v>
      </c>
      <c r="Q204" s="147">
        <f>ROUND(E204*P204,5)</f>
        <v>0</v>
      </c>
      <c r="R204" s="147"/>
      <c r="S204" s="147"/>
      <c r="T204" s="148">
        <v>0.65</v>
      </c>
      <c r="U204" s="147">
        <f>ROUND(E204*T204,2)</f>
        <v>3.25</v>
      </c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126</v>
      </c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</row>
    <row r="205" spans="1:60" outlineLevel="1" x14ac:dyDescent="0.2">
      <c r="A205" s="140">
        <v>181</v>
      </c>
      <c r="B205" s="140" t="s">
        <v>475</v>
      </c>
      <c r="C205" s="176" t="s">
        <v>476</v>
      </c>
      <c r="D205" s="146" t="s">
        <v>141</v>
      </c>
      <c r="E205" s="152">
        <v>8</v>
      </c>
      <c r="F205" s="154"/>
      <c r="G205" s="155">
        <f>ROUND(E205*F205,2)</f>
        <v>0</v>
      </c>
      <c r="H205" s="155"/>
      <c r="I205" s="155">
        <f>ROUND(E205*H205,2)</f>
        <v>0</v>
      </c>
      <c r="J205" s="155"/>
      <c r="K205" s="155">
        <f>ROUND(E205*J205,2)</f>
        <v>0</v>
      </c>
      <c r="L205" s="155">
        <v>21</v>
      </c>
      <c r="M205" s="155">
        <f>G205*(1+L205/100)</f>
        <v>0</v>
      </c>
      <c r="N205" s="147">
        <v>0</v>
      </c>
      <c r="O205" s="147">
        <f>ROUND(E205*N205,5)</f>
        <v>0</v>
      </c>
      <c r="P205" s="147">
        <v>0</v>
      </c>
      <c r="Q205" s="147">
        <f>ROUND(E205*P205,5)</f>
        <v>0</v>
      </c>
      <c r="R205" s="147"/>
      <c r="S205" s="147"/>
      <c r="T205" s="148">
        <v>0.57950000000000002</v>
      </c>
      <c r="U205" s="147">
        <f>ROUND(E205*T205,2)</f>
        <v>4.6399999999999997</v>
      </c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 t="s">
        <v>126</v>
      </c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</row>
    <row r="206" spans="1:60" ht="22.5" outlineLevel="1" x14ac:dyDescent="0.2">
      <c r="A206" s="140">
        <v>182</v>
      </c>
      <c r="B206" s="140" t="s">
        <v>477</v>
      </c>
      <c r="C206" s="176" t="s">
        <v>478</v>
      </c>
      <c r="D206" s="146" t="s">
        <v>141</v>
      </c>
      <c r="E206" s="152">
        <v>8</v>
      </c>
      <c r="F206" s="154"/>
      <c r="G206" s="155">
        <f>ROUND(E206*F206,2)</f>
        <v>0</v>
      </c>
      <c r="H206" s="155"/>
      <c r="I206" s="155">
        <f>ROUND(E206*H206,2)</f>
        <v>0</v>
      </c>
      <c r="J206" s="155"/>
      <c r="K206" s="155">
        <f>ROUND(E206*J206,2)</f>
        <v>0</v>
      </c>
      <c r="L206" s="155">
        <v>21</v>
      </c>
      <c r="M206" s="155">
        <f>G206*(1+L206/100)</f>
        <v>0</v>
      </c>
      <c r="N206" s="147">
        <v>4.2999999999999999E-4</v>
      </c>
      <c r="O206" s="147">
        <f>ROUND(E206*N206,5)</f>
        <v>3.4399999999999999E-3</v>
      </c>
      <c r="P206" s="147">
        <v>0</v>
      </c>
      <c r="Q206" s="147">
        <f>ROUND(E206*P206,5)</f>
        <v>0</v>
      </c>
      <c r="R206" s="147"/>
      <c r="S206" s="147"/>
      <c r="T206" s="148">
        <v>7.2459999999999997E-2</v>
      </c>
      <c r="U206" s="147">
        <f>ROUND(E206*T206,2)</f>
        <v>0.57999999999999996</v>
      </c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 t="s">
        <v>126</v>
      </c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</row>
    <row r="207" spans="1:60" outlineLevel="1" x14ac:dyDescent="0.2">
      <c r="A207" s="140">
        <v>183</v>
      </c>
      <c r="B207" s="140" t="s">
        <v>479</v>
      </c>
      <c r="C207" s="176" t="s">
        <v>480</v>
      </c>
      <c r="D207" s="146" t="s">
        <v>474</v>
      </c>
      <c r="E207" s="152">
        <v>4</v>
      </c>
      <c r="F207" s="154"/>
      <c r="G207" s="155">
        <f>ROUND(E207*F207,2)</f>
        <v>0</v>
      </c>
      <c r="H207" s="155"/>
      <c r="I207" s="155">
        <f>ROUND(E207*H207,2)</f>
        <v>0</v>
      </c>
      <c r="J207" s="155"/>
      <c r="K207" s="155">
        <f>ROUND(E207*J207,2)</f>
        <v>0</v>
      </c>
      <c r="L207" s="155">
        <v>21</v>
      </c>
      <c r="M207" s="155">
        <f>G207*(1+L207/100)</f>
        <v>0</v>
      </c>
      <c r="N207" s="147">
        <v>0</v>
      </c>
      <c r="O207" s="147">
        <f>ROUND(E207*N207,5)</f>
        <v>0</v>
      </c>
      <c r="P207" s="147">
        <v>0</v>
      </c>
      <c r="Q207" s="147">
        <f>ROUND(E207*P207,5)</f>
        <v>0</v>
      </c>
      <c r="R207" s="147"/>
      <c r="S207" s="147"/>
      <c r="T207" s="148">
        <v>0.625</v>
      </c>
      <c r="U207" s="147">
        <f>ROUND(E207*T207,2)</f>
        <v>2.5</v>
      </c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 t="s">
        <v>126</v>
      </c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</row>
    <row r="208" spans="1:60" outlineLevel="1" x14ac:dyDescent="0.2">
      <c r="A208" s="140">
        <v>184</v>
      </c>
      <c r="B208" s="140" t="s">
        <v>481</v>
      </c>
      <c r="C208" s="176" t="s">
        <v>482</v>
      </c>
      <c r="D208" s="146" t="s">
        <v>129</v>
      </c>
      <c r="E208" s="152">
        <v>1</v>
      </c>
      <c r="F208" s="154"/>
      <c r="G208" s="155">
        <f>ROUND(E208*F208,2)</f>
        <v>0</v>
      </c>
      <c r="H208" s="155"/>
      <c r="I208" s="155">
        <f>ROUND(E208*H208,2)</f>
        <v>0</v>
      </c>
      <c r="J208" s="155"/>
      <c r="K208" s="155">
        <f>ROUND(E208*J208,2)</f>
        <v>0</v>
      </c>
      <c r="L208" s="155">
        <v>21</v>
      </c>
      <c r="M208" s="155">
        <f>G208*(1+L208/100)</f>
        <v>0</v>
      </c>
      <c r="N208" s="147">
        <v>0</v>
      </c>
      <c r="O208" s="147">
        <f>ROUND(E208*N208,5)</f>
        <v>0</v>
      </c>
      <c r="P208" s="147">
        <v>0</v>
      </c>
      <c r="Q208" s="147">
        <f>ROUND(E208*P208,5)</f>
        <v>0</v>
      </c>
      <c r="R208" s="147"/>
      <c r="S208" s="147"/>
      <c r="T208" s="148">
        <v>1.286</v>
      </c>
      <c r="U208" s="147">
        <f>ROUND(E208*T208,2)</f>
        <v>1.29</v>
      </c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 t="s">
        <v>126</v>
      </c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</row>
    <row r="209" spans="1:60" x14ac:dyDescent="0.2">
      <c r="A209" s="141" t="s">
        <v>121</v>
      </c>
      <c r="B209" s="141" t="s">
        <v>94</v>
      </c>
      <c r="C209" s="177" t="s">
        <v>26</v>
      </c>
      <c r="D209" s="149"/>
      <c r="E209" s="153"/>
      <c r="F209" s="156"/>
      <c r="G209" s="156">
        <f>SUMIF(AE210:AE219,"&lt;&gt;NOR",G210:G219)</f>
        <v>0</v>
      </c>
      <c r="H209" s="156"/>
      <c r="I209" s="156">
        <f>SUM(I210:I219)</f>
        <v>0</v>
      </c>
      <c r="J209" s="156"/>
      <c r="K209" s="156">
        <f>SUM(K210:K219)</f>
        <v>0</v>
      </c>
      <c r="L209" s="156"/>
      <c r="M209" s="156">
        <f>SUM(M210:M219)</f>
        <v>0</v>
      </c>
      <c r="N209" s="150"/>
      <c r="O209" s="150">
        <f>SUM(O210:O219)</f>
        <v>0</v>
      </c>
      <c r="P209" s="150"/>
      <c r="Q209" s="150">
        <f>SUM(Q210:Q219)</f>
        <v>0</v>
      </c>
      <c r="R209" s="150"/>
      <c r="S209" s="150"/>
      <c r="T209" s="151"/>
      <c r="U209" s="150">
        <f>SUM(U210:U219)</f>
        <v>0</v>
      </c>
      <c r="AE209" t="s">
        <v>122</v>
      </c>
    </row>
    <row r="210" spans="1:60" outlineLevel="1" x14ac:dyDescent="0.2">
      <c r="A210" s="140">
        <v>185</v>
      </c>
      <c r="B210" s="140" t="s">
        <v>483</v>
      </c>
      <c r="C210" s="176" t="s">
        <v>484</v>
      </c>
      <c r="D210" s="146" t="s">
        <v>485</v>
      </c>
      <c r="E210" s="152">
        <v>1</v>
      </c>
      <c r="F210" s="154"/>
      <c r="G210" s="155">
        <f t="shared" ref="G210:G219" si="56">ROUND(E210*F210,2)</f>
        <v>0</v>
      </c>
      <c r="H210" s="155"/>
      <c r="I210" s="155">
        <f t="shared" ref="I210:I219" si="57">ROUND(E210*H210,2)</f>
        <v>0</v>
      </c>
      <c r="J210" s="155"/>
      <c r="K210" s="155">
        <f t="shared" ref="K210:K219" si="58">ROUND(E210*J210,2)</f>
        <v>0</v>
      </c>
      <c r="L210" s="155">
        <v>21</v>
      </c>
      <c r="M210" s="155">
        <f t="shared" ref="M210:M219" si="59">G210*(1+L210/100)</f>
        <v>0</v>
      </c>
      <c r="N210" s="147">
        <v>0</v>
      </c>
      <c r="O210" s="147">
        <f t="shared" ref="O210:O219" si="60">ROUND(E210*N210,5)</f>
        <v>0</v>
      </c>
      <c r="P210" s="147">
        <v>0</v>
      </c>
      <c r="Q210" s="147">
        <f t="shared" ref="Q210:Q219" si="61">ROUND(E210*P210,5)</f>
        <v>0</v>
      </c>
      <c r="R210" s="147"/>
      <c r="S210" s="147"/>
      <c r="T210" s="148">
        <v>0</v>
      </c>
      <c r="U210" s="147">
        <f t="shared" ref="U210:U219" si="62">ROUND(E210*T210,2)</f>
        <v>0</v>
      </c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 t="s">
        <v>126</v>
      </c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</row>
    <row r="211" spans="1:60" outlineLevel="1" x14ac:dyDescent="0.2">
      <c r="A211" s="140">
        <v>186</v>
      </c>
      <c r="B211" s="140" t="s">
        <v>486</v>
      </c>
      <c r="C211" s="176" t="s">
        <v>487</v>
      </c>
      <c r="D211" s="146" t="s">
        <v>485</v>
      </c>
      <c r="E211" s="152">
        <v>1</v>
      </c>
      <c r="F211" s="154"/>
      <c r="G211" s="155">
        <f t="shared" si="56"/>
        <v>0</v>
      </c>
      <c r="H211" s="155"/>
      <c r="I211" s="155">
        <f t="shared" si="57"/>
        <v>0</v>
      </c>
      <c r="J211" s="155"/>
      <c r="K211" s="155">
        <f t="shared" si="58"/>
        <v>0</v>
      </c>
      <c r="L211" s="155">
        <v>21</v>
      </c>
      <c r="M211" s="155">
        <f t="shared" si="59"/>
        <v>0</v>
      </c>
      <c r="N211" s="147">
        <v>0</v>
      </c>
      <c r="O211" s="147">
        <f t="shared" si="60"/>
        <v>0</v>
      </c>
      <c r="P211" s="147">
        <v>0</v>
      </c>
      <c r="Q211" s="147">
        <f t="shared" si="61"/>
        <v>0</v>
      </c>
      <c r="R211" s="147"/>
      <c r="S211" s="147"/>
      <c r="T211" s="148">
        <v>0</v>
      </c>
      <c r="U211" s="147">
        <f t="shared" si="62"/>
        <v>0</v>
      </c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 t="s">
        <v>126</v>
      </c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</row>
    <row r="212" spans="1:60" outlineLevel="1" x14ac:dyDescent="0.2">
      <c r="A212" s="140">
        <v>187</v>
      </c>
      <c r="B212" s="140" t="s">
        <v>488</v>
      </c>
      <c r="C212" s="176" t="s">
        <v>489</v>
      </c>
      <c r="D212" s="146" t="s">
        <v>485</v>
      </c>
      <c r="E212" s="152">
        <v>2</v>
      </c>
      <c r="F212" s="154"/>
      <c r="G212" s="155">
        <f t="shared" si="56"/>
        <v>0</v>
      </c>
      <c r="H212" s="155"/>
      <c r="I212" s="155">
        <f t="shared" si="57"/>
        <v>0</v>
      </c>
      <c r="J212" s="155"/>
      <c r="K212" s="155">
        <f t="shared" si="58"/>
        <v>0</v>
      </c>
      <c r="L212" s="155">
        <v>21</v>
      </c>
      <c r="M212" s="155">
        <f t="shared" si="59"/>
        <v>0</v>
      </c>
      <c r="N212" s="147">
        <v>0</v>
      </c>
      <c r="O212" s="147">
        <f t="shared" si="60"/>
        <v>0</v>
      </c>
      <c r="P212" s="147">
        <v>0</v>
      </c>
      <c r="Q212" s="147">
        <f t="shared" si="61"/>
        <v>0</v>
      </c>
      <c r="R212" s="147"/>
      <c r="S212" s="147"/>
      <c r="T212" s="148">
        <v>0</v>
      </c>
      <c r="U212" s="147">
        <f t="shared" si="62"/>
        <v>0</v>
      </c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 t="s">
        <v>126</v>
      </c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</row>
    <row r="213" spans="1:60" outlineLevel="1" x14ac:dyDescent="0.2">
      <c r="A213" s="140">
        <v>188</v>
      </c>
      <c r="B213" s="140" t="s">
        <v>490</v>
      </c>
      <c r="C213" s="176" t="s">
        <v>491</v>
      </c>
      <c r="D213" s="146" t="s">
        <v>485</v>
      </c>
      <c r="E213" s="152">
        <v>3</v>
      </c>
      <c r="F213" s="154"/>
      <c r="G213" s="155">
        <f t="shared" si="56"/>
        <v>0</v>
      </c>
      <c r="H213" s="155"/>
      <c r="I213" s="155">
        <f t="shared" si="57"/>
        <v>0</v>
      </c>
      <c r="J213" s="155"/>
      <c r="K213" s="155">
        <f t="shared" si="58"/>
        <v>0</v>
      </c>
      <c r="L213" s="155">
        <v>21</v>
      </c>
      <c r="M213" s="155">
        <f t="shared" si="59"/>
        <v>0</v>
      </c>
      <c r="N213" s="147">
        <v>0</v>
      </c>
      <c r="O213" s="147">
        <f t="shared" si="60"/>
        <v>0</v>
      </c>
      <c r="P213" s="147">
        <v>0</v>
      </c>
      <c r="Q213" s="147">
        <f t="shared" si="61"/>
        <v>0</v>
      </c>
      <c r="R213" s="147"/>
      <c r="S213" s="147"/>
      <c r="T213" s="148">
        <v>0</v>
      </c>
      <c r="U213" s="147">
        <f t="shared" si="62"/>
        <v>0</v>
      </c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 t="s">
        <v>126</v>
      </c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</row>
    <row r="214" spans="1:60" outlineLevel="1" x14ac:dyDescent="0.2">
      <c r="A214" s="140">
        <v>189</v>
      </c>
      <c r="B214" s="140" t="s">
        <v>492</v>
      </c>
      <c r="C214" s="176" t="s">
        <v>493</v>
      </c>
      <c r="D214" s="146" t="s">
        <v>485</v>
      </c>
      <c r="E214" s="152">
        <v>3</v>
      </c>
      <c r="F214" s="154"/>
      <c r="G214" s="155">
        <f t="shared" si="56"/>
        <v>0</v>
      </c>
      <c r="H214" s="155"/>
      <c r="I214" s="155">
        <f t="shared" si="57"/>
        <v>0</v>
      </c>
      <c r="J214" s="155"/>
      <c r="K214" s="155">
        <f t="shared" si="58"/>
        <v>0</v>
      </c>
      <c r="L214" s="155">
        <v>21</v>
      </c>
      <c r="M214" s="155">
        <f t="shared" si="59"/>
        <v>0</v>
      </c>
      <c r="N214" s="147">
        <v>0</v>
      </c>
      <c r="O214" s="147">
        <f t="shared" si="60"/>
        <v>0</v>
      </c>
      <c r="P214" s="147">
        <v>0</v>
      </c>
      <c r="Q214" s="147">
        <f t="shared" si="61"/>
        <v>0</v>
      </c>
      <c r="R214" s="147"/>
      <c r="S214" s="147"/>
      <c r="T214" s="148">
        <v>0</v>
      </c>
      <c r="U214" s="147">
        <f t="shared" si="62"/>
        <v>0</v>
      </c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 t="s">
        <v>126</v>
      </c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</row>
    <row r="215" spans="1:60" outlineLevel="1" x14ac:dyDescent="0.2">
      <c r="A215" s="140">
        <v>190</v>
      </c>
      <c r="B215" s="140" t="s">
        <v>494</v>
      </c>
      <c r="C215" s="176" t="s">
        <v>495</v>
      </c>
      <c r="D215" s="146" t="s">
        <v>485</v>
      </c>
      <c r="E215" s="152">
        <v>1</v>
      </c>
      <c r="F215" s="154"/>
      <c r="G215" s="155">
        <f t="shared" si="56"/>
        <v>0</v>
      </c>
      <c r="H215" s="155"/>
      <c r="I215" s="155">
        <f t="shared" si="57"/>
        <v>0</v>
      </c>
      <c r="J215" s="155"/>
      <c r="K215" s="155">
        <f t="shared" si="58"/>
        <v>0</v>
      </c>
      <c r="L215" s="155">
        <v>21</v>
      </c>
      <c r="M215" s="155">
        <f t="shared" si="59"/>
        <v>0</v>
      </c>
      <c r="N215" s="147">
        <v>0</v>
      </c>
      <c r="O215" s="147">
        <f t="shared" si="60"/>
        <v>0</v>
      </c>
      <c r="P215" s="147">
        <v>0</v>
      </c>
      <c r="Q215" s="147">
        <f t="shared" si="61"/>
        <v>0</v>
      </c>
      <c r="R215" s="147"/>
      <c r="S215" s="147"/>
      <c r="T215" s="148">
        <v>0</v>
      </c>
      <c r="U215" s="147">
        <f t="shared" si="62"/>
        <v>0</v>
      </c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 t="s">
        <v>126</v>
      </c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</row>
    <row r="216" spans="1:60" outlineLevel="1" x14ac:dyDescent="0.2">
      <c r="A216" s="140">
        <v>191</v>
      </c>
      <c r="B216" s="140" t="s">
        <v>496</v>
      </c>
      <c r="C216" s="176" t="s">
        <v>497</v>
      </c>
      <c r="D216" s="146" t="s">
        <v>474</v>
      </c>
      <c r="E216" s="152">
        <v>72</v>
      </c>
      <c r="F216" s="154"/>
      <c r="G216" s="155">
        <f t="shared" si="56"/>
        <v>0</v>
      </c>
      <c r="H216" s="155"/>
      <c r="I216" s="155">
        <f t="shared" si="57"/>
        <v>0</v>
      </c>
      <c r="J216" s="155"/>
      <c r="K216" s="155">
        <f t="shared" si="58"/>
        <v>0</v>
      </c>
      <c r="L216" s="155">
        <v>21</v>
      </c>
      <c r="M216" s="155">
        <f t="shared" si="59"/>
        <v>0</v>
      </c>
      <c r="N216" s="147">
        <v>0</v>
      </c>
      <c r="O216" s="147">
        <f t="shared" si="60"/>
        <v>0</v>
      </c>
      <c r="P216" s="147">
        <v>0</v>
      </c>
      <c r="Q216" s="147">
        <f t="shared" si="61"/>
        <v>0</v>
      </c>
      <c r="R216" s="147"/>
      <c r="S216" s="147"/>
      <c r="T216" s="148">
        <v>0</v>
      </c>
      <c r="U216" s="147">
        <f t="shared" si="62"/>
        <v>0</v>
      </c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 t="s">
        <v>126</v>
      </c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</row>
    <row r="217" spans="1:60" outlineLevel="1" x14ac:dyDescent="0.2">
      <c r="A217" s="140">
        <v>191</v>
      </c>
      <c r="B217" s="140" t="s">
        <v>610</v>
      </c>
      <c r="C217" s="176" t="s">
        <v>611</v>
      </c>
      <c r="D217" s="146" t="s">
        <v>164</v>
      </c>
      <c r="E217" s="152">
        <v>1</v>
      </c>
      <c r="F217" s="154"/>
      <c r="G217" s="155">
        <f t="shared" ref="G217" si="63">ROUND(E217*F217,2)</f>
        <v>0</v>
      </c>
      <c r="H217" s="155"/>
      <c r="I217" s="155">
        <f t="shared" ref="I217" si="64">ROUND(E217*H217,2)</f>
        <v>0</v>
      </c>
      <c r="J217" s="155"/>
      <c r="K217" s="155">
        <f t="shared" ref="K217" si="65">ROUND(E217*J217,2)</f>
        <v>0</v>
      </c>
      <c r="L217" s="155">
        <v>21</v>
      </c>
      <c r="M217" s="155">
        <f t="shared" ref="M217" si="66">G217*(1+L217/100)</f>
        <v>0</v>
      </c>
      <c r="N217" s="147">
        <v>0</v>
      </c>
      <c r="O217" s="147">
        <f t="shared" ref="O217" si="67">ROUND(E217*N217,5)</f>
        <v>0</v>
      </c>
      <c r="P217" s="147">
        <v>0</v>
      </c>
      <c r="Q217" s="147">
        <f t="shared" ref="Q217" si="68">ROUND(E217*P217,5)</f>
        <v>0</v>
      </c>
      <c r="R217" s="147"/>
      <c r="S217" s="147"/>
      <c r="T217" s="148">
        <v>0</v>
      </c>
      <c r="U217" s="147">
        <f t="shared" ref="U217" si="69">ROUND(E217*T217,2)</f>
        <v>0</v>
      </c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 t="s">
        <v>126</v>
      </c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</row>
    <row r="218" spans="1:60" outlineLevel="1" x14ac:dyDescent="0.2">
      <c r="A218" s="140">
        <v>193</v>
      </c>
      <c r="B218" s="140" t="s">
        <v>498</v>
      </c>
      <c r="C218" s="176" t="s">
        <v>499</v>
      </c>
      <c r="D218" s="146" t="s">
        <v>485</v>
      </c>
      <c r="E218" s="152">
        <v>1</v>
      </c>
      <c r="F218" s="154"/>
      <c r="G218" s="155">
        <f t="shared" si="56"/>
        <v>0</v>
      </c>
      <c r="H218" s="155"/>
      <c r="I218" s="155">
        <f t="shared" si="57"/>
        <v>0</v>
      </c>
      <c r="J218" s="155"/>
      <c r="K218" s="155">
        <f t="shared" si="58"/>
        <v>0</v>
      </c>
      <c r="L218" s="155">
        <v>21</v>
      </c>
      <c r="M218" s="155">
        <f t="shared" si="59"/>
        <v>0</v>
      </c>
      <c r="N218" s="147">
        <v>0</v>
      </c>
      <c r="O218" s="147">
        <f t="shared" si="60"/>
        <v>0</v>
      </c>
      <c r="P218" s="147">
        <v>0</v>
      </c>
      <c r="Q218" s="147">
        <f t="shared" si="61"/>
        <v>0</v>
      </c>
      <c r="R218" s="147"/>
      <c r="S218" s="147"/>
      <c r="T218" s="148">
        <v>0</v>
      </c>
      <c r="U218" s="147">
        <f t="shared" si="62"/>
        <v>0</v>
      </c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 t="s">
        <v>126</v>
      </c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</row>
    <row r="219" spans="1:60" outlineLevel="1" x14ac:dyDescent="0.2">
      <c r="A219" s="165">
        <v>194</v>
      </c>
      <c r="B219" s="165" t="s">
        <v>500</v>
      </c>
      <c r="C219" s="178" t="s">
        <v>501</v>
      </c>
      <c r="D219" s="166" t="s">
        <v>485</v>
      </c>
      <c r="E219" s="167">
        <v>1</v>
      </c>
      <c r="F219" s="168"/>
      <c r="G219" s="169">
        <f t="shared" si="56"/>
        <v>0</v>
      </c>
      <c r="H219" s="169"/>
      <c r="I219" s="169">
        <f t="shared" si="57"/>
        <v>0</v>
      </c>
      <c r="J219" s="169"/>
      <c r="K219" s="169">
        <f t="shared" si="58"/>
        <v>0</v>
      </c>
      <c r="L219" s="169">
        <v>21</v>
      </c>
      <c r="M219" s="169">
        <f t="shared" si="59"/>
        <v>0</v>
      </c>
      <c r="N219" s="170">
        <v>0</v>
      </c>
      <c r="O219" s="170">
        <f t="shared" si="60"/>
        <v>0</v>
      </c>
      <c r="P219" s="170">
        <v>0</v>
      </c>
      <c r="Q219" s="170">
        <f t="shared" si="61"/>
        <v>0</v>
      </c>
      <c r="R219" s="170"/>
      <c r="S219" s="170"/>
      <c r="T219" s="171">
        <v>0</v>
      </c>
      <c r="U219" s="170">
        <f t="shared" si="62"/>
        <v>0</v>
      </c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 t="s">
        <v>126</v>
      </c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</row>
    <row r="220" spans="1:60" x14ac:dyDescent="0.2">
      <c r="A220" s="4"/>
      <c r="B220" s="5" t="s">
        <v>502</v>
      </c>
      <c r="C220" s="179" t="s">
        <v>502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AC220">
        <v>15</v>
      </c>
      <c r="AD220">
        <v>21</v>
      </c>
    </row>
    <row r="221" spans="1:60" x14ac:dyDescent="0.2">
      <c r="A221" s="172"/>
      <c r="B221" s="173" t="s">
        <v>28</v>
      </c>
      <c r="C221" s="180" t="s">
        <v>502</v>
      </c>
      <c r="D221" s="174"/>
      <c r="E221" s="174"/>
      <c r="F221" s="174"/>
      <c r="G221" s="175">
        <f>G8+G12+G14+G17+G26+G29+G46+G61+G67+G73+G95+G118+G138+G187+G189+G195+G200+G203+G209</f>
        <v>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AC221">
        <f>SUMIF(L7:L219,AC220,G7:G219)</f>
        <v>0</v>
      </c>
      <c r="AD221">
        <f>SUMIF(L7:L219,AD220,G7:G219)</f>
        <v>0</v>
      </c>
      <c r="AE221" t="s">
        <v>503</v>
      </c>
    </row>
    <row r="222" spans="1:60" x14ac:dyDescent="0.2">
      <c r="A222" s="4"/>
      <c r="B222" s="5" t="s">
        <v>502</v>
      </c>
      <c r="C222" s="179" t="s">
        <v>502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60" x14ac:dyDescent="0.2">
      <c r="A223" s="4"/>
      <c r="B223" s="5" t="s">
        <v>502</v>
      </c>
      <c r="C223" s="179" t="s">
        <v>502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60" x14ac:dyDescent="0.2">
      <c r="A224" s="316" t="s">
        <v>504</v>
      </c>
      <c r="B224" s="316"/>
      <c r="C224" s="31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31" x14ac:dyDescent="0.2">
      <c r="A225" s="297"/>
      <c r="B225" s="298"/>
      <c r="C225" s="299"/>
      <c r="D225" s="298"/>
      <c r="E225" s="298"/>
      <c r="F225" s="298"/>
      <c r="G225" s="30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AE225" t="s">
        <v>505</v>
      </c>
    </row>
    <row r="226" spans="1:31" x14ac:dyDescent="0.2">
      <c r="A226" s="301"/>
      <c r="B226" s="302"/>
      <c r="C226" s="303"/>
      <c r="D226" s="302"/>
      <c r="E226" s="302"/>
      <c r="F226" s="302"/>
      <c r="G226" s="30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31" x14ac:dyDescent="0.2">
      <c r="A227" s="301"/>
      <c r="B227" s="302"/>
      <c r="C227" s="303"/>
      <c r="D227" s="302"/>
      <c r="E227" s="302"/>
      <c r="F227" s="302"/>
      <c r="G227" s="30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31" x14ac:dyDescent="0.2">
      <c r="A228" s="301"/>
      <c r="B228" s="302"/>
      <c r="C228" s="303"/>
      <c r="D228" s="302"/>
      <c r="E228" s="302"/>
      <c r="F228" s="302"/>
      <c r="G228" s="30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31" x14ac:dyDescent="0.2">
      <c r="A229" s="305"/>
      <c r="B229" s="306"/>
      <c r="C229" s="307"/>
      <c r="D229" s="306"/>
      <c r="E229" s="306"/>
      <c r="F229" s="306"/>
      <c r="G229" s="30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31" x14ac:dyDescent="0.2">
      <c r="A230" s="4"/>
      <c r="B230" s="5" t="s">
        <v>502</v>
      </c>
      <c r="C230" s="179" t="s">
        <v>502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31" x14ac:dyDescent="0.2">
      <c r="C231" s="181"/>
      <c r="AE231" t="s">
        <v>506</v>
      </c>
    </row>
  </sheetData>
  <sheetProtection algorithmName="SHA-512" hashValue="F4IzNSB729UEedbnEEpshY+6kfhjVgnd2/zuhkoy4Ay+/Ghm1rq65zIN4Ku8iBuCq5RjnSvjdjR4k+DdnZre6Q==" saltValue="EOtRNqo5Tg7yoGBMEKTzNw==" spinCount="100000" sheet="1" objects="1" scenarios="1"/>
  <mergeCells count="6">
    <mergeCell ref="A225:G229"/>
    <mergeCell ref="A1:G1"/>
    <mergeCell ref="C2:G2"/>
    <mergeCell ref="C3:G3"/>
    <mergeCell ref="C4:G4"/>
    <mergeCell ref="A224:C224"/>
  </mergeCells>
  <pageMargins left="0.39370078740157499" right="0.19685039370078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8"/>
  <sheetViews>
    <sheetView topLeftCell="A13" zoomScaleNormal="100" workbookViewId="0">
      <selection activeCell="F14" sqref="F14"/>
    </sheetView>
  </sheetViews>
  <sheetFormatPr defaultRowHeight="12.75" x14ac:dyDescent="0.2"/>
  <cols>
    <col min="1" max="1" width="7.28515625" customWidth="1"/>
    <col min="2" max="2" width="37.42578125" customWidth="1"/>
    <col min="3" max="3" width="42.5703125" customWidth="1"/>
    <col min="4" max="4" width="6.28515625" style="11" customWidth="1"/>
    <col min="5" max="5" width="5.42578125" style="11" customWidth="1"/>
    <col min="6" max="6" width="10.28515625" style="84" customWidth="1"/>
    <col min="7" max="7" width="11.28515625" style="84" customWidth="1"/>
  </cols>
  <sheetData>
    <row r="1" spans="1:8" ht="26.25" x14ac:dyDescent="0.4">
      <c r="A1" s="187"/>
    </row>
    <row r="2" spans="1:8" ht="21" thickBot="1" x14ac:dyDescent="0.35">
      <c r="A2" s="188" t="s">
        <v>509</v>
      </c>
    </row>
    <row r="3" spans="1:8" ht="21" thickBot="1" x14ac:dyDescent="0.35">
      <c r="A3" s="189" t="s">
        <v>510</v>
      </c>
      <c r="B3" s="190"/>
      <c r="C3" s="191" t="s">
        <v>511</v>
      </c>
      <c r="D3" s="183"/>
      <c r="E3" s="183"/>
      <c r="F3" s="221"/>
      <c r="G3" s="221"/>
    </row>
    <row r="5" spans="1:8" ht="15.75" thickBot="1" x14ac:dyDescent="0.3">
      <c r="A5" s="192" t="s">
        <v>512</v>
      </c>
      <c r="B5" s="193"/>
      <c r="C5" s="193"/>
      <c r="D5" s="209"/>
      <c r="E5" s="209"/>
      <c r="F5" s="222"/>
      <c r="G5" s="222"/>
    </row>
    <row r="6" spans="1:8" ht="15" x14ac:dyDescent="0.25">
      <c r="A6" s="194" t="s">
        <v>513</v>
      </c>
      <c r="B6" s="195" t="s">
        <v>514</v>
      </c>
      <c r="C6" s="195" t="s">
        <v>515</v>
      </c>
      <c r="D6" s="195" t="s">
        <v>516</v>
      </c>
      <c r="E6" s="195" t="s">
        <v>517</v>
      </c>
      <c r="F6" s="223" t="s">
        <v>518</v>
      </c>
      <c r="G6" s="223" t="s">
        <v>519</v>
      </c>
    </row>
    <row r="7" spans="1:8" ht="18" customHeight="1" x14ac:dyDescent="0.2">
      <c r="A7" s="196">
        <v>1</v>
      </c>
      <c r="B7" s="197" t="s">
        <v>520</v>
      </c>
      <c r="C7" s="198"/>
      <c r="D7" s="212"/>
      <c r="E7" s="212"/>
      <c r="F7" s="224"/>
      <c r="G7" s="225"/>
    </row>
    <row r="8" spans="1:8" ht="25.5" x14ac:dyDescent="0.2">
      <c r="A8" s="196">
        <v>2</v>
      </c>
      <c r="B8" s="199" t="s">
        <v>521</v>
      </c>
      <c r="C8" s="217" t="s">
        <v>522</v>
      </c>
      <c r="D8" s="182">
        <v>1</v>
      </c>
      <c r="E8" s="212" t="s">
        <v>523</v>
      </c>
      <c r="F8" s="239"/>
      <c r="G8" s="226">
        <f>D8*F8</f>
        <v>0</v>
      </c>
      <c r="H8" s="201"/>
    </row>
    <row r="9" spans="1:8" ht="18" customHeight="1" x14ac:dyDescent="0.2">
      <c r="A9" s="196">
        <v>3</v>
      </c>
      <c r="B9" s="199" t="s">
        <v>524</v>
      </c>
      <c r="C9" s="217" t="s">
        <v>525</v>
      </c>
      <c r="D9" s="182">
        <v>1</v>
      </c>
      <c r="E9" s="212" t="s">
        <v>523</v>
      </c>
      <c r="F9" s="239"/>
      <c r="G9" s="226">
        <f t="shared" ref="G9:G72" si="0">D9*F9</f>
        <v>0</v>
      </c>
      <c r="H9" s="201"/>
    </row>
    <row r="10" spans="1:8" ht="18" customHeight="1" x14ac:dyDescent="0.2">
      <c r="A10" s="196">
        <v>4</v>
      </c>
      <c r="B10" s="199" t="s">
        <v>526</v>
      </c>
      <c r="C10" s="217" t="s">
        <v>527</v>
      </c>
      <c r="D10" s="182">
        <v>1</v>
      </c>
      <c r="E10" s="212" t="s">
        <v>523</v>
      </c>
      <c r="F10" s="239"/>
      <c r="G10" s="226">
        <f t="shared" si="0"/>
        <v>0</v>
      </c>
      <c r="H10" s="201"/>
    </row>
    <row r="11" spans="1:8" x14ac:dyDescent="0.2">
      <c r="A11" s="196">
        <v>5</v>
      </c>
      <c r="B11" s="199" t="s">
        <v>528</v>
      </c>
      <c r="C11" s="217" t="s">
        <v>529</v>
      </c>
      <c r="D11" s="182">
        <v>1</v>
      </c>
      <c r="E11" s="212" t="s">
        <v>523</v>
      </c>
      <c r="F11" s="239"/>
      <c r="G11" s="226">
        <f t="shared" si="0"/>
        <v>0</v>
      </c>
      <c r="H11" s="201"/>
    </row>
    <row r="12" spans="1:8" ht="18" customHeight="1" x14ac:dyDescent="0.2">
      <c r="A12" s="196">
        <v>6</v>
      </c>
      <c r="B12" s="199" t="s">
        <v>530</v>
      </c>
      <c r="C12" s="218" t="s">
        <v>531</v>
      </c>
      <c r="D12" s="182">
        <v>1</v>
      </c>
      <c r="E12" s="212" t="s">
        <v>523</v>
      </c>
      <c r="F12" s="239"/>
      <c r="G12" s="226">
        <f t="shared" si="0"/>
        <v>0</v>
      </c>
      <c r="H12" s="201"/>
    </row>
    <row r="13" spans="1:8" ht="18" customHeight="1" x14ac:dyDescent="0.2">
      <c r="A13" s="196">
        <v>7</v>
      </c>
      <c r="B13" s="197" t="s">
        <v>532</v>
      </c>
      <c r="C13" s="219"/>
      <c r="D13" s="212"/>
      <c r="E13" s="212" t="s">
        <v>502</v>
      </c>
      <c r="F13" s="224"/>
      <c r="G13" s="226"/>
      <c r="H13" s="186"/>
    </row>
    <row r="14" spans="1:8" x14ac:dyDescent="0.2">
      <c r="A14" s="196">
        <v>8</v>
      </c>
      <c r="B14" s="200" t="s">
        <v>533</v>
      </c>
      <c r="C14" s="219" t="s">
        <v>534</v>
      </c>
      <c r="D14" s="212">
        <v>1</v>
      </c>
      <c r="E14" s="212" t="s">
        <v>523</v>
      </c>
      <c r="F14" s="239"/>
      <c r="G14" s="226">
        <f t="shared" si="0"/>
        <v>0</v>
      </c>
    </row>
    <row r="15" spans="1:8" ht="18" customHeight="1" x14ac:dyDescent="0.2">
      <c r="A15" s="196">
        <v>9</v>
      </c>
      <c r="B15" s="197" t="s">
        <v>535</v>
      </c>
      <c r="C15" s="219"/>
      <c r="D15" s="212"/>
      <c r="E15" s="212" t="s">
        <v>502</v>
      </c>
      <c r="F15" s="224"/>
      <c r="G15" s="226"/>
    </row>
    <row r="16" spans="1:8" ht="18" customHeight="1" x14ac:dyDescent="0.2">
      <c r="A16" s="196">
        <v>10</v>
      </c>
      <c r="B16" s="197" t="s">
        <v>536</v>
      </c>
      <c r="C16" s="219"/>
      <c r="D16" s="212"/>
      <c r="E16" s="212" t="s">
        <v>502</v>
      </c>
      <c r="F16" s="224"/>
      <c r="G16" s="226"/>
    </row>
    <row r="17" spans="1:8" x14ac:dyDescent="0.2">
      <c r="A17" s="196">
        <v>11</v>
      </c>
      <c r="B17" s="200" t="s">
        <v>537</v>
      </c>
      <c r="C17" s="217" t="s">
        <v>538</v>
      </c>
      <c r="D17" s="212">
        <v>9</v>
      </c>
      <c r="E17" s="212" t="s">
        <v>523</v>
      </c>
      <c r="F17" s="239"/>
      <c r="G17" s="226">
        <f t="shared" si="0"/>
        <v>0</v>
      </c>
    </row>
    <row r="18" spans="1:8" x14ac:dyDescent="0.2">
      <c r="A18" s="196">
        <v>12</v>
      </c>
      <c r="B18" s="200" t="s">
        <v>539</v>
      </c>
      <c r="C18" s="217" t="s">
        <v>540</v>
      </c>
      <c r="D18" s="212">
        <v>9</v>
      </c>
      <c r="E18" s="212" t="s">
        <v>523</v>
      </c>
      <c r="F18" s="239"/>
      <c r="G18" s="226">
        <f t="shared" si="0"/>
        <v>0</v>
      </c>
    </row>
    <row r="19" spans="1:8" x14ac:dyDescent="0.2">
      <c r="A19" s="196">
        <v>13</v>
      </c>
      <c r="B19" s="200" t="s">
        <v>541</v>
      </c>
      <c r="C19" s="217" t="s">
        <v>542</v>
      </c>
      <c r="D19" s="212">
        <v>1</v>
      </c>
      <c r="E19" s="212" t="s">
        <v>523</v>
      </c>
      <c r="F19" s="239"/>
      <c r="G19" s="226">
        <f t="shared" si="0"/>
        <v>0</v>
      </c>
    </row>
    <row r="20" spans="1:8" ht="18" customHeight="1" x14ac:dyDescent="0.2">
      <c r="A20" s="196">
        <v>14</v>
      </c>
      <c r="B20" s="200" t="s">
        <v>543</v>
      </c>
      <c r="C20" s="217" t="s">
        <v>544</v>
      </c>
      <c r="D20" s="212">
        <v>1</v>
      </c>
      <c r="E20" s="212" t="s">
        <v>523</v>
      </c>
      <c r="F20" s="239"/>
      <c r="G20" s="226">
        <f t="shared" si="0"/>
        <v>0</v>
      </c>
    </row>
    <row r="21" spans="1:8" ht="18" customHeight="1" x14ac:dyDescent="0.2">
      <c r="A21" s="196">
        <v>15</v>
      </c>
      <c r="B21" s="200" t="s">
        <v>545</v>
      </c>
      <c r="C21" s="217" t="s">
        <v>546</v>
      </c>
      <c r="D21" s="212">
        <v>2</v>
      </c>
      <c r="E21" s="212" t="s">
        <v>523</v>
      </c>
      <c r="F21" s="239"/>
      <c r="G21" s="226">
        <f t="shared" si="0"/>
        <v>0</v>
      </c>
    </row>
    <row r="22" spans="1:8" ht="18" customHeight="1" x14ac:dyDescent="0.2">
      <c r="A22" s="196">
        <v>16</v>
      </c>
      <c r="B22" s="200" t="s">
        <v>547</v>
      </c>
      <c r="C22" s="217" t="s">
        <v>546</v>
      </c>
      <c r="D22" s="212">
        <v>5</v>
      </c>
      <c r="E22" s="212" t="s">
        <v>523</v>
      </c>
      <c r="F22" s="239"/>
      <c r="G22" s="226">
        <f t="shared" si="0"/>
        <v>0</v>
      </c>
    </row>
    <row r="23" spans="1:8" x14ac:dyDescent="0.2">
      <c r="A23" s="196">
        <v>17</v>
      </c>
      <c r="B23" s="200" t="s">
        <v>548</v>
      </c>
      <c r="C23" s="219" t="s">
        <v>549</v>
      </c>
      <c r="D23" s="212">
        <v>1</v>
      </c>
      <c r="E23" s="212" t="s">
        <v>523</v>
      </c>
      <c r="F23" s="239"/>
      <c r="G23" s="226">
        <f t="shared" si="0"/>
        <v>0</v>
      </c>
    </row>
    <row r="24" spans="1:8" ht="18" customHeight="1" x14ac:dyDescent="0.2">
      <c r="A24" s="196">
        <v>18</v>
      </c>
      <c r="B24" s="200" t="s">
        <v>550</v>
      </c>
      <c r="C24" s="219" t="s">
        <v>551</v>
      </c>
      <c r="D24" s="212">
        <v>1</v>
      </c>
      <c r="E24" s="212" t="s">
        <v>523</v>
      </c>
      <c r="F24" s="239"/>
      <c r="G24" s="226">
        <f t="shared" si="0"/>
        <v>0</v>
      </c>
    </row>
    <row r="25" spans="1:8" ht="18" customHeight="1" x14ac:dyDescent="0.2">
      <c r="A25" s="196">
        <v>19</v>
      </c>
      <c r="B25" s="200" t="s">
        <v>552</v>
      </c>
      <c r="C25" s="219" t="s">
        <v>553</v>
      </c>
      <c r="D25" s="212">
        <v>1</v>
      </c>
      <c r="E25" s="212" t="s">
        <v>523</v>
      </c>
      <c r="F25" s="239"/>
      <c r="G25" s="226">
        <f t="shared" si="0"/>
        <v>0</v>
      </c>
      <c r="H25" s="186"/>
    </row>
    <row r="26" spans="1:8" x14ac:dyDescent="0.2">
      <c r="A26" s="196">
        <v>20</v>
      </c>
      <c r="B26" s="200" t="s">
        <v>554</v>
      </c>
      <c r="C26" s="219" t="s">
        <v>555</v>
      </c>
      <c r="D26" s="212">
        <v>1</v>
      </c>
      <c r="E26" s="212" t="s">
        <v>523</v>
      </c>
      <c r="F26" s="239"/>
      <c r="G26" s="226">
        <f t="shared" si="0"/>
        <v>0</v>
      </c>
    </row>
    <row r="27" spans="1:8" ht="18" customHeight="1" x14ac:dyDescent="0.2">
      <c r="A27" s="196">
        <v>21</v>
      </c>
      <c r="B27" s="200" t="s">
        <v>556</v>
      </c>
      <c r="C27" s="219" t="s">
        <v>557</v>
      </c>
      <c r="D27" s="212">
        <v>1</v>
      </c>
      <c r="E27" s="212" t="s">
        <v>523</v>
      </c>
      <c r="F27" s="239"/>
      <c r="G27" s="226">
        <f t="shared" si="0"/>
        <v>0</v>
      </c>
      <c r="H27" s="186"/>
    </row>
    <row r="28" spans="1:8" ht="18" customHeight="1" x14ac:dyDescent="0.2">
      <c r="A28" s="196">
        <v>22</v>
      </c>
      <c r="B28" s="200" t="s">
        <v>558</v>
      </c>
      <c r="C28" s="219" t="s">
        <v>559</v>
      </c>
      <c r="D28" s="212">
        <v>1</v>
      </c>
      <c r="E28" s="212" t="s">
        <v>523</v>
      </c>
      <c r="F28" s="239"/>
      <c r="G28" s="226">
        <f t="shared" si="0"/>
        <v>0</v>
      </c>
      <c r="H28" s="186"/>
    </row>
    <row r="29" spans="1:8" ht="18" customHeight="1" x14ac:dyDescent="0.2">
      <c r="A29" s="196">
        <v>23</v>
      </c>
      <c r="B29" s="200" t="s">
        <v>560</v>
      </c>
      <c r="C29" s="219" t="s">
        <v>561</v>
      </c>
      <c r="D29" s="212">
        <v>1</v>
      </c>
      <c r="E29" s="212" t="s">
        <v>523</v>
      </c>
      <c r="F29" s="239"/>
      <c r="G29" s="226">
        <f t="shared" si="0"/>
        <v>0</v>
      </c>
      <c r="H29" s="186"/>
    </row>
    <row r="30" spans="1:8" ht="18" customHeight="1" thickBot="1" x14ac:dyDescent="0.25">
      <c r="A30" s="202"/>
      <c r="B30" s="203"/>
      <c r="C30" s="231"/>
      <c r="D30" s="184"/>
      <c r="E30" s="184"/>
      <c r="F30" s="227"/>
      <c r="G30" s="227"/>
    </row>
    <row r="31" spans="1:8" ht="18" customHeight="1" x14ac:dyDescent="0.2">
      <c r="C31" s="232"/>
    </row>
    <row r="32" spans="1:8" ht="18" customHeight="1" x14ac:dyDescent="0.2">
      <c r="C32" s="232"/>
    </row>
    <row r="33" spans="1:7" ht="18" customHeight="1" x14ac:dyDescent="0.25">
      <c r="A33" s="192" t="s">
        <v>562</v>
      </c>
      <c r="B33" s="193"/>
      <c r="C33" s="233"/>
      <c r="D33" s="209"/>
      <c r="E33" s="209"/>
      <c r="F33" s="222"/>
      <c r="G33" s="222"/>
    </row>
    <row r="34" spans="1:7" ht="18" customHeight="1" x14ac:dyDescent="0.25">
      <c r="A34" s="204" t="s">
        <v>513</v>
      </c>
      <c r="B34" s="205" t="s">
        <v>515</v>
      </c>
      <c r="C34" s="234"/>
      <c r="D34" s="211"/>
      <c r="E34" s="185"/>
      <c r="F34" s="228"/>
      <c r="G34" s="228"/>
    </row>
    <row r="35" spans="1:7" ht="18" customHeight="1" x14ac:dyDescent="0.2">
      <c r="A35" s="198">
        <v>1</v>
      </c>
      <c r="B35" s="206" t="s">
        <v>563</v>
      </c>
      <c r="C35" s="220"/>
      <c r="D35" s="212"/>
      <c r="E35" s="212"/>
      <c r="F35" s="224"/>
      <c r="G35" s="224"/>
    </row>
    <row r="36" spans="1:7" ht="18" customHeight="1" x14ac:dyDescent="0.2">
      <c r="A36" s="198">
        <v>2</v>
      </c>
      <c r="B36" s="207" t="s">
        <v>564</v>
      </c>
      <c r="C36" s="220"/>
      <c r="D36" s="212">
        <v>1</v>
      </c>
      <c r="E36" s="212" t="s">
        <v>565</v>
      </c>
      <c r="F36" s="239"/>
      <c r="G36" s="226">
        <f t="shared" si="0"/>
        <v>0</v>
      </c>
    </row>
    <row r="37" spans="1:7" ht="18" customHeight="1" x14ac:dyDescent="0.2">
      <c r="A37" s="198">
        <v>3</v>
      </c>
      <c r="B37" s="207" t="s">
        <v>566</v>
      </c>
      <c r="C37" s="220"/>
      <c r="D37" s="212">
        <v>1</v>
      </c>
      <c r="E37" s="212" t="s">
        <v>565</v>
      </c>
      <c r="F37" s="239"/>
      <c r="G37" s="226">
        <f t="shared" si="0"/>
        <v>0</v>
      </c>
    </row>
    <row r="38" spans="1:7" ht="18" customHeight="1" x14ac:dyDescent="0.2">
      <c r="A38" s="198">
        <v>4</v>
      </c>
      <c r="B38" s="207" t="s">
        <v>567</v>
      </c>
      <c r="C38" s="220"/>
      <c r="D38" s="182">
        <v>1</v>
      </c>
      <c r="E38" s="182" t="s">
        <v>565</v>
      </c>
      <c r="F38" s="239"/>
      <c r="G38" s="226">
        <f t="shared" si="0"/>
        <v>0</v>
      </c>
    </row>
    <row r="39" spans="1:7" ht="18" customHeight="1" x14ac:dyDescent="0.2">
      <c r="A39" s="198">
        <v>5</v>
      </c>
      <c r="B39" s="206" t="s">
        <v>568</v>
      </c>
      <c r="C39" s="220"/>
      <c r="D39" s="182"/>
      <c r="E39" s="182"/>
      <c r="F39" s="224"/>
      <c r="G39" s="226"/>
    </row>
    <row r="40" spans="1:7" x14ac:dyDescent="0.2">
      <c r="A40" s="198">
        <v>6</v>
      </c>
      <c r="B40" s="208" t="s">
        <v>569</v>
      </c>
      <c r="C40" s="235" t="s">
        <v>570</v>
      </c>
      <c r="D40" s="182">
        <v>1</v>
      </c>
      <c r="E40" s="182" t="s">
        <v>565</v>
      </c>
      <c r="F40" s="239"/>
      <c r="G40" s="226">
        <f t="shared" si="0"/>
        <v>0</v>
      </c>
    </row>
    <row r="41" spans="1:7" ht="25.5" x14ac:dyDescent="0.2">
      <c r="A41" s="198">
        <v>7</v>
      </c>
      <c r="B41" s="208" t="s">
        <v>571</v>
      </c>
      <c r="C41" s="235" t="s">
        <v>572</v>
      </c>
      <c r="D41" s="182">
        <v>1</v>
      </c>
      <c r="E41" s="182" t="s">
        <v>565</v>
      </c>
      <c r="F41" s="239"/>
      <c r="G41" s="226">
        <f t="shared" si="0"/>
        <v>0</v>
      </c>
    </row>
    <row r="42" spans="1:7" x14ac:dyDescent="0.2">
      <c r="A42" s="198">
        <v>8</v>
      </c>
      <c r="B42" s="208" t="s">
        <v>573</v>
      </c>
      <c r="C42" s="235" t="s">
        <v>574</v>
      </c>
      <c r="D42" s="182">
        <v>1</v>
      </c>
      <c r="E42" s="182" t="s">
        <v>565</v>
      </c>
      <c r="F42" s="239"/>
      <c r="G42" s="226">
        <f t="shared" si="0"/>
        <v>0</v>
      </c>
    </row>
    <row r="43" spans="1:7" ht="18" customHeight="1" x14ac:dyDescent="0.2">
      <c r="A43" s="198">
        <v>9</v>
      </c>
      <c r="B43" s="206" t="s">
        <v>575</v>
      </c>
      <c r="C43" s="220"/>
      <c r="D43" s="182"/>
      <c r="E43" s="182"/>
      <c r="F43" s="224"/>
      <c r="G43" s="226"/>
    </row>
    <row r="44" spans="1:7" ht="18" customHeight="1" x14ac:dyDescent="0.2">
      <c r="A44" s="198">
        <v>10</v>
      </c>
      <c r="B44" s="208" t="s">
        <v>576</v>
      </c>
      <c r="C44" s="235" t="s">
        <v>577</v>
      </c>
      <c r="D44" s="182">
        <v>1</v>
      </c>
      <c r="E44" s="182" t="s">
        <v>565</v>
      </c>
      <c r="F44" s="239"/>
      <c r="G44" s="226">
        <f t="shared" si="0"/>
        <v>0</v>
      </c>
    </row>
    <row r="45" spans="1:7" ht="25.5" x14ac:dyDescent="0.2">
      <c r="A45" s="198">
        <v>11</v>
      </c>
      <c r="B45" s="237" t="s">
        <v>578</v>
      </c>
      <c r="C45" s="238" t="s">
        <v>579</v>
      </c>
      <c r="D45" s="182">
        <v>1</v>
      </c>
      <c r="E45" s="182" t="s">
        <v>565</v>
      </c>
      <c r="F45" s="239"/>
      <c r="G45" s="226">
        <f t="shared" si="0"/>
        <v>0</v>
      </c>
    </row>
    <row r="46" spans="1:7" ht="18" customHeight="1" x14ac:dyDescent="0.2">
      <c r="C46" s="232"/>
    </row>
    <row r="47" spans="1:7" ht="18" customHeight="1" x14ac:dyDescent="0.2">
      <c r="C47" s="232"/>
    </row>
    <row r="48" spans="1:7" ht="18" customHeight="1" x14ac:dyDescent="0.25">
      <c r="A48" s="192" t="s">
        <v>580</v>
      </c>
      <c r="B48" s="193"/>
      <c r="C48" s="233"/>
      <c r="D48" s="209"/>
      <c r="E48" s="209"/>
      <c r="F48" s="222"/>
      <c r="G48" s="222"/>
    </row>
    <row r="49" spans="1:7" ht="18" customHeight="1" x14ac:dyDescent="0.25">
      <c r="A49" s="210" t="s">
        <v>513</v>
      </c>
      <c r="B49" s="205" t="s">
        <v>515</v>
      </c>
      <c r="C49" s="234"/>
      <c r="D49" s="211"/>
      <c r="E49" s="185"/>
      <c r="F49" s="228"/>
      <c r="G49" s="228"/>
    </row>
    <row r="50" spans="1:7" ht="18" customHeight="1" x14ac:dyDescent="0.2">
      <c r="A50" s="196">
        <v>1</v>
      </c>
      <c r="B50" s="197" t="s">
        <v>581</v>
      </c>
      <c r="C50" s="219"/>
      <c r="D50" s="212"/>
      <c r="E50" s="212"/>
      <c r="F50" s="224"/>
      <c r="G50" s="224"/>
    </row>
    <row r="51" spans="1:7" ht="18" customHeight="1" x14ac:dyDescent="0.2">
      <c r="A51" s="196">
        <v>2</v>
      </c>
      <c r="B51" s="208" t="s">
        <v>582</v>
      </c>
      <c r="C51" s="236"/>
      <c r="D51" s="182">
        <v>1</v>
      </c>
      <c r="E51" s="212" t="s">
        <v>523</v>
      </c>
      <c r="F51" s="239"/>
      <c r="G51" s="226">
        <f t="shared" si="0"/>
        <v>0</v>
      </c>
    </row>
    <row r="52" spans="1:7" ht="18" customHeight="1" x14ac:dyDescent="0.2">
      <c r="A52" s="196">
        <v>3</v>
      </c>
      <c r="B52" s="197" t="s">
        <v>583</v>
      </c>
      <c r="C52" s="219"/>
      <c r="D52" s="182"/>
      <c r="E52" s="212"/>
      <c r="F52" s="224"/>
      <c r="G52" s="226"/>
    </row>
    <row r="53" spans="1:7" ht="18" customHeight="1" x14ac:dyDescent="0.2">
      <c r="A53" s="196">
        <v>4</v>
      </c>
      <c r="B53" s="198" t="s">
        <v>584</v>
      </c>
      <c r="C53" s="219"/>
      <c r="D53" s="212">
        <v>810</v>
      </c>
      <c r="E53" s="212" t="s">
        <v>141</v>
      </c>
      <c r="F53" s="239"/>
      <c r="G53" s="226">
        <f t="shared" si="0"/>
        <v>0</v>
      </c>
    </row>
    <row r="54" spans="1:7" ht="18" customHeight="1" x14ac:dyDescent="0.2">
      <c r="A54" s="196">
        <v>5</v>
      </c>
      <c r="B54" s="198" t="s">
        <v>585</v>
      </c>
      <c r="C54" s="219"/>
      <c r="D54" s="212">
        <v>300</v>
      </c>
      <c r="E54" s="212" t="s">
        <v>141</v>
      </c>
      <c r="F54" s="239"/>
      <c r="G54" s="226">
        <f t="shared" si="0"/>
        <v>0</v>
      </c>
    </row>
    <row r="55" spans="1:7" ht="18" customHeight="1" x14ac:dyDescent="0.2">
      <c r="A55" s="196">
        <v>6</v>
      </c>
      <c r="B55" s="198" t="s">
        <v>586</v>
      </c>
      <c r="C55" s="219"/>
      <c r="D55" s="212">
        <v>90</v>
      </c>
      <c r="E55" s="212" t="s">
        <v>141</v>
      </c>
      <c r="F55" s="239"/>
      <c r="G55" s="226">
        <f t="shared" si="0"/>
        <v>0</v>
      </c>
    </row>
    <row r="56" spans="1:7" ht="18" customHeight="1" x14ac:dyDescent="0.2">
      <c r="A56" s="196">
        <v>7</v>
      </c>
      <c r="B56" s="198" t="s">
        <v>587</v>
      </c>
      <c r="C56" s="219"/>
      <c r="D56" s="212">
        <v>540</v>
      </c>
      <c r="E56" s="212" t="s">
        <v>141</v>
      </c>
      <c r="F56" s="239"/>
      <c r="G56" s="226">
        <f t="shared" si="0"/>
        <v>0</v>
      </c>
    </row>
    <row r="57" spans="1:7" ht="18" customHeight="1" x14ac:dyDescent="0.2">
      <c r="A57" s="196">
        <v>8</v>
      </c>
      <c r="B57" s="198" t="s">
        <v>588</v>
      </c>
      <c r="C57" s="219"/>
      <c r="D57" s="212">
        <v>50</v>
      </c>
      <c r="E57" s="212" t="s">
        <v>141</v>
      </c>
      <c r="F57" s="239"/>
      <c r="G57" s="226">
        <f t="shared" si="0"/>
        <v>0</v>
      </c>
    </row>
    <row r="58" spans="1:7" ht="18" customHeight="1" x14ac:dyDescent="0.2">
      <c r="A58" s="196">
        <v>9</v>
      </c>
      <c r="B58" s="197" t="s">
        <v>589</v>
      </c>
      <c r="C58" s="219"/>
      <c r="D58" s="212"/>
      <c r="E58" s="212" t="s">
        <v>502</v>
      </c>
      <c r="F58" s="224"/>
      <c r="G58" s="226"/>
    </row>
    <row r="59" spans="1:7" ht="18" customHeight="1" x14ac:dyDescent="0.2">
      <c r="A59" s="196">
        <v>10</v>
      </c>
      <c r="B59" s="200" t="s">
        <v>590</v>
      </c>
      <c r="C59" s="219"/>
      <c r="D59" s="212">
        <v>30</v>
      </c>
      <c r="E59" s="212" t="s">
        <v>141</v>
      </c>
      <c r="F59" s="239"/>
      <c r="G59" s="226">
        <f t="shared" si="0"/>
        <v>0</v>
      </c>
    </row>
    <row r="60" spans="1:7" ht="18" customHeight="1" x14ac:dyDescent="0.2">
      <c r="A60" s="196">
        <v>11</v>
      </c>
      <c r="B60" s="198" t="s">
        <v>591</v>
      </c>
      <c r="C60" s="219"/>
      <c r="D60" s="212">
        <v>15</v>
      </c>
      <c r="E60" s="212" t="s">
        <v>141</v>
      </c>
      <c r="F60" s="239"/>
      <c r="G60" s="226">
        <f t="shared" si="0"/>
        <v>0</v>
      </c>
    </row>
    <row r="61" spans="1:7" ht="18" customHeight="1" x14ac:dyDescent="0.2">
      <c r="A61" s="196">
        <v>12</v>
      </c>
      <c r="B61" s="198" t="s">
        <v>592</v>
      </c>
      <c r="C61" s="219"/>
      <c r="D61" s="212">
        <v>40</v>
      </c>
      <c r="E61" s="212" t="s">
        <v>451</v>
      </c>
      <c r="F61" s="239"/>
      <c r="G61" s="226">
        <f t="shared" si="0"/>
        <v>0</v>
      </c>
    </row>
    <row r="62" spans="1:7" ht="18" customHeight="1" x14ac:dyDescent="0.2">
      <c r="A62" s="196">
        <v>13</v>
      </c>
      <c r="B62" s="198" t="s">
        <v>593</v>
      </c>
      <c r="C62" s="219"/>
      <c r="D62" s="212">
        <v>200</v>
      </c>
      <c r="E62" s="212" t="s">
        <v>141</v>
      </c>
      <c r="F62" s="239"/>
      <c r="G62" s="226">
        <f t="shared" si="0"/>
        <v>0</v>
      </c>
    </row>
    <row r="63" spans="1:7" ht="18" customHeight="1" x14ac:dyDescent="0.2">
      <c r="A63" s="196">
        <v>14</v>
      </c>
      <c r="B63" s="200" t="s">
        <v>594</v>
      </c>
      <c r="C63" s="219"/>
      <c r="D63" s="212">
        <v>70</v>
      </c>
      <c r="E63" s="212" t="s">
        <v>141</v>
      </c>
      <c r="F63" s="239"/>
      <c r="G63" s="226">
        <f t="shared" si="0"/>
        <v>0</v>
      </c>
    </row>
    <row r="64" spans="1:7" ht="18" customHeight="1" x14ac:dyDescent="0.2">
      <c r="A64" s="196">
        <v>15</v>
      </c>
      <c r="B64" s="198" t="s">
        <v>595</v>
      </c>
      <c r="C64" s="219"/>
      <c r="D64" s="212">
        <v>80</v>
      </c>
      <c r="E64" s="212" t="s">
        <v>141</v>
      </c>
      <c r="F64" s="239"/>
      <c r="G64" s="226">
        <f t="shared" si="0"/>
        <v>0</v>
      </c>
    </row>
    <row r="65" spans="1:7" ht="18" customHeight="1" x14ac:dyDescent="0.2">
      <c r="A65" s="196">
        <v>16</v>
      </c>
      <c r="B65" s="200" t="s">
        <v>596</v>
      </c>
      <c r="C65" s="219"/>
      <c r="D65" s="212">
        <v>15</v>
      </c>
      <c r="E65" s="212" t="s">
        <v>141</v>
      </c>
      <c r="F65" s="239"/>
      <c r="G65" s="226">
        <f t="shared" si="0"/>
        <v>0</v>
      </c>
    </row>
    <row r="66" spans="1:7" ht="18" customHeight="1" x14ac:dyDescent="0.2">
      <c r="A66" s="196">
        <v>17</v>
      </c>
      <c r="B66" s="198" t="s">
        <v>597</v>
      </c>
      <c r="C66" s="219"/>
      <c r="D66" s="212">
        <v>30</v>
      </c>
      <c r="E66" s="212" t="s">
        <v>141</v>
      </c>
      <c r="F66" s="239"/>
      <c r="G66" s="226">
        <f t="shared" si="0"/>
        <v>0</v>
      </c>
    </row>
    <row r="67" spans="1:7" ht="18" customHeight="1" x14ac:dyDescent="0.2">
      <c r="A67" s="196">
        <v>18</v>
      </c>
      <c r="B67" s="200" t="s">
        <v>598</v>
      </c>
      <c r="C67" s="219"/>
      <c r="D67" s="212">
        <v>8</v>
      </c>
      <c r="E67" s="212" t="s">
        <v>141</v>
      </c>
      <c r="F67" s="239"/>
      <c r="G67" s="226">
        <f t="shared" si="0"/>
        <v>0</v>
      </c>
    </row>
    <row r="68" spans="1:7" ht="18" customHeight="1" x14ac:dyDescent="0.2">
      <c r="A68" s="196">
        <v>19</v>
      </c>
      <c r="B68" s="198" t="s">
        <v>599</v>
      </c>
      <c r="C68" s="219"/>
      <c r="D68" s="212">
        <v>1</v>
      </c>
      <c r="E68" s="212" t="s">
        <v>565</v>
      </c>
      <c r="F68" s="239"/>
      <c r="G68" s="226">
        <f t="shared" si="0"/>
        <v>0</v>
      </c>
    </row>
    <row r="69" spans="1:7" ht="18" customHeight="1" x14ac:dyDescent="0.2">
      <c r="A69" s="196">
        <v>20</v>
      </c>
      <c r="B69" s="197" t="s">
        <v>600</v>
      </c>
      <c r="C69" s="219"/>
      <c r="D69" s="212" t="s">
        <v>601</v>
      </c>
      <c r="E69" s="212"/>
      <c r="F69" s="224"/>
      <c r="G69" s="226"/>
    </row>
    <row r="70" spans="1:7" ht="18" customHeight="1" x14ac:dyDescent="0.2">
      <c r="A70" s="196">
        <v>21</v>
      </c>
      <c r="B70" s="200" t="s">
        <v>602</v>
      </c>
      <c r="C70" s="219"/>
      <c r="D70" s="212">
        <v>1</v>
      </c>
      <c r="E70" s="212" t="s">
        <v>565</v>
      </c>
      <c r="F70" s="239"/>
      <c r="G70" s="226">
        <f t="shared" si="0"/>
        <v>0</v>
      </c>
    </row>
    <row r="71" spans="1:7" ht="18" customHeight="1" x14ac:dyDescent="0.2">
      <c r="A71" s="196">
        <v>22</v>
      </c>
      <c r="B71" s="198" t="s">
        <v>603</v>
      </c>
      <c r="C71" s="219"/>
      <c r="D71" s="212">
        <v>1</v>
      </c>
      <c r="E71" s="212" t="s">
        <v>565</v>
      </c>
      <c r="F71" s="239"/>
      <c r="G71" s="226">
        <f t="shared" si="0"/>
        <v>0</v>
      </c>
    </row>
    <row r="72" spans="1:7" ht="18" customHeight="1" x14ac:dyDescent="0.2">
      <c r="A72" s="196">
        <v>23</v>
      </c>
      <c r="B72" s="198" t="s">
        <v>604</v>
      </c>
      <c r="C72" s="219"/>
      <c r="D72" s="212">
        <v>1</v>
      </c>
      <c r="E72" s="212" t="s">
        <v>565</v>
      </c>
      <c r="F72" s="239"/>
      <c r="G72" s="226">
        <f t="shared" si="0"/>
        <v>0</v>
      </c>
    </row>
    <row r="73" spans="1:7" ht="18" customHeight="1" x14ac:dyDescent="0.2">
      <c r="A73" s="196">
        <v>24</v>
      </c>
      <c r="B73" s="198" t="s">
        <v>605</v>
      </c>
      <c r="C73" s="219"/>
      <c r="D73" s="212">
        <v>1</v>
      </c>
      <c r="E73" s="212" t="s">
        <v>565</v>
      </c>
      <c r="F73" s="239"/>
      <c r="G73" s="226">
        <f t="shared" ref="G73:G76" si="1">D73*F73</f>
        <v>0</v>
      </c>
    </row>
    <row r="74" spans="1:7" ht="18" customHeight="1" x14ac:dyDescent="0.2">
      <c r="A74" s="196">
        <v>25</v>
      </c>
      <c r="B74" s="198" t="s">
        <v>606</v>
      </c>
      <c r="C74" s="219"/>
      <c r="D74" s="212">
        <v>1</v>
      </c>
      <c r="E74" s="212" t="s">
        <v>565</v>
      </c>
      <c r="F74" s="239"/>
      <c r="G74" s="226">
        <f t="shared" si="1"/>
        <v>0</v>
      </c>
    </row>
    <row r="75" spans="1:7" ht="18" customHeight="1" x14ac:dyDescent="0.2">
      <c r="A75" s="196">
        <v>26</v>
      </c>
      <c r="B75" s="200" t="s">
        <v>607</v>
      </c>
      <c r="C75" s="219"/>
      <c r="D75" s="212">
        <v>1</v>
      </c>
      <c r="E75" s="212" t="s">
        <v>565</v>
      </c>
      <c r="F75" s="239"/>
      <c r="G75" s="226">
        <f t="shared" si="1"/>
        <v>0</v>
      </c>
    </row>
    <row r="76" spans="1:7" ht="18" customHeight="1" x14ac:dyDescent="0.2">
      <c r="A76" s="196">
        <v>27</v>
      </c>
      <c r="B76" s="198" t="s">
        <v>608</v>
      </c>
      <c r="C76" s="219"/>
      <c r="D76" s="212">
        <v>1</v>
      </c>
      <c r="E76" s="212" t="s">
        <v>565</v>
      </c>
      <c r="F76" s="239"/>
      <c r="G76" s="226">
        <f t="shared" si="1"/>
        <v>0</v>
      </c>
    </row>
    <row r="77" spans="1:7" ht="18" customHeight="1" thickBot="1" x14ac:dyDescent="0.25">
      <c r="C77" s="232"/>
    </row>
    <row r="78" spans="1:7" ht="18" customHeight="1" thickBot="1" x14ac:dyDescent="0.3">
      <c r="A78" s="213"/>
      <c r="B78" s="214" t="s">
        <v>609</v>
      </c>
      <c r="C78" s="215"/>
      <c r="D78" s="216"/>
      <c r="E78" s="216"/>
      <c r="F78" s="229"/>
      <c r="G78" s="230">
        <f>SUM(G8:G76)</f>
        <v>0</v>
      </c>
    </row>
  </sheetData>
  <sheetProtection algorithmName="SHA-512" hashValue="TVp5DrivCbOEuKgH0/VZrb4ktH/Y3GU1ADxAewFT24yasujmsCjh/1nlr0IDyAbiJ9ylo2fquDk50SxW2QGr1w==" saltValue="heJAdAGBjyyJYgVM2vppsA==" spinCount="100000" sheet="1" objects="1" scenarios="1"/>
  <pageMargins left="0.7" right="0.7" top="0.78740157499999996" bottom="0.78740157499999996" header="0.3" footer="0.3"/>
  <pageSetup paperSize="9" scale="6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318" t="s">
        <v>39</v>
      </c>
      <c r="B2" s="318"/>
      <c r="C2" s="318"/>
      <c r="D2" s="318"/>
      <c r="E2" s="318"/>
      <c r="F2" s="318"/>
      <c r="G2" s="31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Krycí list</vt:lpstr>
      <vt:lpstr>VzorPolozky</vt:lpstr>
      <vt:lpstr>UT, ZTI, EL, SP</vt:lpstr>
      <vt:lpstr>MAR</vt:lpstr>
      <vt:lpstr>Pokyny pro vyplnění</vt:lpstr>
      <vt:lpstr>'Krycí list'!CelkemDPHVypocet</vt:lpstr>
      <vt:lpstr>CenaCelkem</vt:lpstr>
      <vt:lpstr>CenaCelkemBezDPH</vt:lpstr>
      <vt:lpstr>'Krycí list'!CenaCelkemVypocet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DPHSni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oadresa</vt:lpstr>
      <vt:lpstr>'Krycí list'!Objednatel</vt:lpstr>
      <vt:lpstr>'Krycí list'!Objekt</vt:lpstr>
      <vt:lpstr>'Krycí list'!Oblast_tisku</vt:lpstr>
      <vt:lpstr>'UT, ZTI, EL, SP'!Oblast_tisku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list'!SazbaDPH1</vt:lpstr>
      <vt:lpstr>'Krycí list'!SazbaDPH2</vt:lpstr>
      <vt:lpstr>Vypracoval</vt:lpstr>
      <vt:lpstr>ZakladDPHSni</vt:lpstr>
      <vt:lpstr>'Krycí list'!ZakladDPHSniVypocet</vt:lpstr>
      <vt:lpstr>ZakladDPHZakl</vt:lpstr>
      <vt:lpstr>'Krycí list'!ZakladDPHZaklVypocet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chalupajos</dc:creator>
  <cp:lastModifiedBy>chalupajos</cp:lastModifiedBy>
  <cp:lastPrinted>2023-05-15T05:57:45Z</cp:lastPrinted>
  <dcterms:created xsi:type="dcterms:W3CDTF">2009-04-08T07:15:50Z</dcterms:created>
  <dcterms:modified xsi:type="dcterms:W3CDTF">2023-05-15T06:50:02Z</dcterms:modified>
</cp:coreProperties>
</file>