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O01" sheetId="2" r:id="rId2"/>
    <sheet name="02 - VRN" sheetId="3" r:id="rId3"/>
  </sheets>
  <definedNames>
    <definedName name="_xlnm.Print_Area" localSheetId="0">'Rekapitulace stavby'!$D$4:$AO$76,'Rekapitulace stavby'!$C$82:$AQ$97</definedName>
    <definedName name="_xlnm._FilterDatabase" localSheetId="1" hidden="1">'01 - SO01'!$C$123:$K$294</definedName>
    <definedName name="_xlnm.Print_Area" localSheetId="1">'01 - SO01'!$C$4:$J$76,'01 - SO01'!$C$82:$J$105,'01 - SO01'!$C$111:$K$294</definedName>
    <definedName name="_xlnm._FilterDatabase" localSheetId="2" hidden="1">'02 - VRN'!$C$121:$K$155</definedName>
    <definedName name="_xlnm.Print_Area" localSheetId="2">'02 - VRN'!$C$4:$J$76,'02 - VRN'!$C$82:$J$103,'02 - VRN'!$C$109:$K$155</definedName>
    <definedName name="_xlnm.Print_Titles" localSheetId="0">'Rekapitulace stavby'!$92:$92</definedName>
    <definedName name="_xlnm.Print_Titles" localSheetId="1">'01 - SO01'!$123:$123</definedName>
    <definedName name="_xlnm.Print_Titles" localSheetId="2">'02 - VRN'!$121:$121</definedName>
  </definedNames>
  <calcPr fullCalcOnLoad="1"/>
</workbook>
</file>

<file path=xl/sharedStrings.xml><?xml version="1.0" encoding="utf-8"?>
<sst xmlns="http://schemas.openxmlformats.org/spreadsheetml/2006/main" count="2047" uniqueCount="496">
  <si>
    <t>Export Komplet</t>
  </si>
  <si>
    <t/>
  </si>
  <si>
    <t>2.0</t>
  </si>
  <si>
    <t>ZAMOK</t>
  </si>
  <si>
    <t>False</t>
  </si>
  <si>
    <t>{5839865e-0477-4576-b766-5b8ef07e1f05}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</si>
  <si>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</si>
  <si>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</si>
  <si>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</si>
  <si>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</si>
  <si>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</si>
  <si>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</si>
  <si>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</si>
  <si>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</si>
  <si>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20230119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</si>
  <si>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</si>
  <si>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</si>
  <si>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Připojení kamerových bodů MKDS Liberec centrum</t>
  </si>
  <si>
    <t>KSO:</t>
  </si>
  <si>
    <t>CC-CZ:</t>
  </si>
  <si>
    <t>Místo:</t>
  </si>
  <si>
    <t>Liberec</t>
  </si>
  <si>
    <t>Datum:</t>
  </si>
  <si>
    <t>19. 1. 2023</t>
  </si>
  <si>
    <t>Zadavatel:</t>
  </si>
  <si>
    <t>IČ:</t>
  </si>
  <si>
    <t>Město Liberec</t>
  </si>
  <si>
    <t>DIČ:</t>
  </si>
  <si>
    <t>Uchazeč:</t>
  </si>
  <si>
    <t>Vyplň údaj</t>
  </si>
  <si>
    <t>Projektant:</t>
  </si>
  <si>
    <t>Frapex Liberec s.r.o.</t>
  </si>
  <si>
    <t>True</t>
  </si>
  <si>
    <t>Zpracovatel:</t>
  </si>
  <si>
    <t xml:space="preserve"> </t>
  </si>
  <si>
    <t>Poznámka:</t>
  </si>
  <si>
    <t>Jelikož nebyly v průběhu zpracování projektu provedeny kopané sondy (investor se rozhodl sondy neprovádět vzhledem k malému stavebnímu rozsahu, vytíženosti komunikace a časovému spěchu) byly konstrukční materiály podkladních vrstev a jejich mocnost včetně podloží odhadnuty dle výkopových prací na náměstí Dr. E. Beneše ze dne 24.10.2022 (jiná stavební akce). Při těchto výkopových pracích byly na rohu náměstí a ul. Pražská vypozorovány stmelené podkladní vrstvy. Na základě těchto zjištění bylo v projektu uvažováno se 75 % zastoupení stmeleného podkladu oproti 25 % tvořeného podkladem z nestmelených materiálů. Jelikož se jedná o předpoklad budou výkopové práce fakturovány dle skutečného stavu na místě se souhlasem TDI.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</si>
  <si>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</si>
  <si>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</si>
  <si>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</si>
  <si>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</si>
  <si>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</si>
  <si>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</si>
  <si>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</si>
  <si>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</si>
  <si>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</si>
  <si>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</si>
  <si>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</si>
  <si>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</si>
  <si>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</si>
  <si>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</si>
  <si>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</si>
  <si>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</si>
  <si>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</si>
  <si>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</si>
  <si>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</si>
  <si>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</si>
  <si>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</si>
  <si>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</si>
  <si>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</si>
  <si>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</si>
  <si>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</si>
  <si>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</si>
  <si>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</si>
  <si>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</si>
  <si>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</si>
  <si>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</si>
  <si>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</si>
  <si>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</si>
  <si>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</si>
  <si>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</si>
  <si>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</si>
  <si>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</si>
  <si>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</si>
  <si>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</si>
  <si>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</si>
  <si>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</si>
  <si>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</si>
  <si>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</si>
  <si>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</si>
  <si>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</si>
  <si>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</si>
  <si>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</si>
  <si>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SO01</t>
  </si>
  <si>
    <t>STA</t>
  </si>
  <si>
    <t>1</t>
  </si>
  <si>
    <t>{9125c717-a7f4-46e1-b73a-644d99b149cd}</t>
  </si>
  <si>
    <t>2</t>
  </si>
  <si>
    <t>02</t>
  </si>
  <si>
    <t>VRN</t>
  </si>
  <si>
    <t>{8a0cc118-4f37-4614-a252-b8436c44433a}</t>
  </si>
  <si>
    <t>KRYCÍ LIST SOUPISU PRACÍ</t>
  </si>
  <si>
    <t>Objekt:</t>
  </si>
  <si>
    <t>01 - SO01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</si>
  <si>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</si>
  <si>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</si>
  <si>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</si>
  <si>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</si>
  <si>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</si>
  <si>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</si>
  <si>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</si>
  <si>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</si>
  <si>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</si>
  <si>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</si>
  <si>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</si>
  <si>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>M - Práce a dodávky M</t>
  </si>
  <si>
    <t xml:space="preserve">    46-M - Zemní práce při extr.mont.pracích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</si>
  <si>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</si>
  <si>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</si>
  <si>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</si>
  <si>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</si>
  <si>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</si>
  <si>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</si>
  <si>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</si>
  <si>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</si>
  <si>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</si>
  <si>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</si>
  <si>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</si>
  <si>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</si>
  <si>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</si>
  <si>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</si>
  <si>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</si>
  <si>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</si>
  <si>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</si>
  <si>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</si>
  <si>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113106011</t>
  </si>
  <si>
    <t>Rozebrání dlažeb při překopech komunikací pro pěší z mozaiky ručně</t>
  </si>
  <si>
    <t>m2</t>
  </si>
  <si>
    <t>CS ÚRS 2023 01</t>
  </si>
  <si>
    <t>4</t>
  </si>
  <si>
    <t>-923552216</t>
  </si>
  <si>
    <t>PP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</si>
  <si>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 mozaiky</t>
  </si>
  <si>
    <t>VV</t>
  </si>
  <si>
    <t>275*0,7"uloženy na kontejner vedle výkopu</t>
  </si>
  <si>
    <t>1,5*1,5"v místě kabelové komory</t>
  </si>
  <si>
    <t>Součet</t>
  </si>
  <si>
    <t>113106022</t>
  </si>
  <si>
    <t>Rozebrání dlažeb při překopech komunikací pro pěší z kamenných dlaždic ručně</t>
  </si>
  <si>
    <t>-1725125498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</si>
  <si>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 kamenných dlaždic nebo desek</t>
  </si>
  <si>
    <t>0,5*0,25*8"kamenná přídlažba</t>
  </si>
  <si>
    <t>3</t>
  </si>
  <si>
    <t>113106061</t>
  </si>
  <si>
    <t>Rozebrání dlažeb při překopech vozovek z drobných kostek s ložem z kameniva ručně</t>
  </si>
  <si>
    <t>2100120828</t>
  </si>
  <si>
    <t>Rozebrání dlažeb a dílců při překopech inženýrských sítí s přemístěním hmot na skládku na vzdálenost do 3 m nebo s naložením na dopravní prostředek ručně vozovek a ploch, s jakoukoliv výplní spár z drobných kostek nebo odseků s ložem z kameniva těženého</t>
  </si>
  <si>
    <t>69*0,7</t>
  </si>
  <si>
    <t>1,5*1,5</t>
  </si>
  <si>
    <t>113106062</t>
  </si>
  <si>
    <t>Rozebrání dlažeb při překopech vozovek z drobných kostek s ložem ze živice ručně</t>
  </si>
  <si>
    <t>1072299834</t>
  </si>
  <si>
    <t>Rozebrání dlažeb a dílců při překopech inženýrských sítí s přemístěním hmot na skládku na vzdálenost do 3 m nebo s naložením na dopravní prostředek ručně vozovek a ploch, s jakoukoliv výplní spár z drobných kostek nebo odseků s ložem ze živice</t>
  </si>
  <si>
    <t>70*0,7</t>
  </si>
  <si>
    <t>5</t>
  </si>
  <si>
    <t>113107023</t>
  </si>
  <si>
    <t>Odstranění podkladu z kameniva drceného tl přes 200 do 300 mm při překopech ručně</t>
  </si>
  <si>
    <t>-326873972</t>
  </si>
  <si>
    <t>Odstranění podkladů nebo krytů při překopech inženýrských sítí s přemístěním hmot na skládku ve vzdálenosti do 3 m nebo s naložením na dopravní prostředek ručně z kameniva hrubého drceného, o tl. vrstvy přes 200 do 300 mm</t>
  </si>
  <si>
    <t>P</t>
  </si>
  <si>
    <t xml:space="preserve">Poznámka k položce:
- jelikož nebyly provedeny sondy, bylo po dohodě s investorem uvažována nestmelená podkladní vrstva  v 25 % délky trasy,
fakturováno bude dle skutečnosti (podmíněno souhlasem TDI), předpokládá se, že materiál bude znovupoužit
- vybourání bude prováděno ručně s maximální obezřetností k vzhledem velkému množství stávajících inž. sítí
- nesmelený materiál uložen na kontejner vedle výkopu - pokud TDI rozhodne o jeho vhodnosti, může být materiál znovu využitý
</t>
  </si>
  <si>
    <t>275*0,5*0,25"stávajícíh podkladních nestmelených vrstev</t>
  </si>
  <si>
    <t>139*0,5*0,25"stávajícíh podkladních nestmelených vrstev</t>
  </si>
  <si>
    <t>6</t>
  </si>
  <si>
    <t>113107032</t>
  </si>
  <si>
    <t>Odstranění podkladu z betonu prostého tl přes 200 do 300 mm při překopech ručně</t>
  </si>
  <si>
    <t>-2025120021</t>
  </si>
  <si>
    <t>Odstranění podkladů nebo krytů při překopech inženýrských sítí s přemístěním hmot na skládku ve vzdálenosti do 3 m nebo s naložením na dopravní prostředek ručně z betonu prostého, o tl. vrstvy přes 150 do 300 mm</t>
  </si>
  <si>
    <t>Poznámka k položce:
- jelikož nebyly provedeny sondy, bylo po dohodě s investorem uvažována stmelená podkladní vrstva  v 75 % délky trasy,
fakturováno bude dle skutečnosti (podmíněno souhlasem TDI)</t>
  </si>
  <si>
    <t>275*0,5*0,75"stávající podkladní stmelené vrstvy</t>
  </si>
  <si>
    <t>139*0,5*0,75"stávající podkladní stmelené vrstvy</t>
  </si>
  <si>
    <t>7</t>
  </si>
  <si>
    <t>181912112</t>
  </si>
  <si>
    <t>Úprava pláně v hornině třídy těžitelnosti I skupiny 3 se zhutněním ručně</t>
  </si>
  <si>
    <t>-327313892</t>
  </si>
  <si>
    <t>Úprava pláně vyrovnáním výškových rozdílů ručně v hornině třídy těžitelnosti I skupiny 3 se zhutněním</t>
  </si>
  <si>
    <t xml:space="preserve">Poznámka k položce:
- únonost min 30 Mpa, požadavky a výsledné parametry dle ČSN 73 6133
V případě, že pláň nebude splňovat požadované parametry, zhotovitel navrhne a ocení pro něj nejvhodnější technologii se souhlasem TDI.
Prokázání vhodnosti bude doloženo splněním definovaných požadovaných parametrů v souladu s TKP a ZTKP. </t>
  </si>
  <si>
    <t>414*0,5</t>
  </si>
  <si>
    <t>Zakládání</t>
  </si>
  <si>
    <t>8</t>
  </si>
  <si>
    <t>273313811</t>
  </si>
  <si>
    <t>Základové desky z betonu tř. C 25/30</t>
  </si>
  <si>
    <t>m3</t>
  </si>
  <si>
    <t>-2141935228</t>
  </si>
  <si>
    <t>Základy z betonu prostého desky z betonu kamenem neprokládaného tř. C 25/30</t>
  </si>
  <si>
    <t>1,2*1,2*0,15*3</t>
  </si>
  <si>
    <t>Komunikace pozemní</t>
  </si>
  <si>
    <t>9</t>
  </si>
  <si>
    <t>564851011</t>
  </si>
  <si>
    <t>Podklad ze štěrkodrtě ŠD plochy do 100 m2 tl 150 mm</t>
  </si>
  <si>
    <t>1752473019</t>
  </si>
  <si>
    <t>Podklad ze štěrkodrti ŠD s rozprostřením a zhutněním plochy jednotlivě do 100 m2, po zhutnění tl. 150 mm</t>
  </si>
  <si>
    <t>Poznámka k položce:
- nový materiál, nahrazení odtěžených stmelených podkladních vrstev, jedná se o předpoklad, fakturováno dle skutečného stavu</t>
  </si>
  <si>
    <t>1,5*1,5*0,15*3</t>
  </si>
  <si>
    <t>10</t>
  </si>
  <si>
    <t>564861011</t>
  </si>
  <si>
    <t>Podklad ze štěrkodrtě ŠD plochy do 100 m2 tl 200 mm</t>
  </si>
  <si>
    <t>452208448</t>
  </si>
  <si>
    <t>Podklad ze štěrkodrti ŠD s rozprostřením a zhutněním plochy jednotlivě do 100 m2, po zhutnění tl. 200 mm</t>
  </si>
  <si>
    <t>275*0,5</t>
  </si>
  <si>
    <t>11</t>
  </si>
  <si>
    <t>564871011</t>
  </si>
  <si>
    <t>Podklad ze štěrkodrtě ŠD plochy do 100 m2 tl 250 mm</t>
  </si>
  <si>
    <t>1239992432</t>
  </si>
  <si>
    <t>Podklad ze štěrkodrti ŠD s rozprostřením a zhutněním plochy jednotlivě do 100 m2, po zhutnění tl. 250 mm</t>
  </si>
  <si>
    <t>139*0,5</t>
  </si>
  <si>
    <t>12</t>
  </si>
  <si>
    <t>567532112R</t>
  </si>
  <si>
    <t>Recyklace podkladu  kamenivem tl přes 220 do 250 mm pl do 1000 m2</t>
  </si>
  <si>
    <t>-1768622794</t>
  </si>
  <si>
    <t>Poznámka k položce:
Vrstva ze ŠD (znovu použití stávající)
- jedná se o předpoklad, fakturováno dle skutečného stavu</t>
  </si>
  <si>
    <t>11,23/0,25</t>
  </si>
  <si>
    <t>13</t>
  </si>
  <si>
    <t>591141111</t>
  </si>
  <si>
    <t>Kladení dlažby z kostek velkých z kamene na MC tl 50 mm</t>
  </si>
  <si>
    <t>-1744816815</t>
  </si>
  <si>
    <t>Kladení dlažby z kostek s provedením lože do tl. 50 mm, s vyplněním spár, s dvojím beraněním a se smetením přebytečného materiálu na krajnici velkých z kamene, do lože z cementové malty</t>
  </si>
  <si>
    <t>Poznámka k položce:
přídlažba</t>
  </si>
  <si>
    <t>14</t>
  </si>
  <si>
    <t>591211111</t>
  </si>
  <si>
    <t>Kladení dlažby z kostek drobných z kamene do lože z kameniva těženého tl 50 mm</t>
  </si>
  <si>
    <t>-971376237</t>
  </si>
  <si>
    <t>Kladení dlažby z kostek s provedením lože do tl. 50 mm, s vyplněním spár, s dvojím beraněním a se smetením přebytečného materiálu na krajnici drobných z kamene, do lože z kameniva těženého</t>
  </si>
  <si>
    <t>591411111</t>
  </si>
  <si>
    <t>Kladení dlažby z mozaiky jednobarevné komunikací pro pěší lože z kameniva</t>
  </si>
  <si>
    <t>51213014</t>
  </si>
  <si>
    <t>Kladení dlažby z mozaiky komunikací pro pěší s vyplněním spár, s dvojím beraněním a se smetením přebytečného materiálu na vzdálenost do 3 m jednobarevné, s ložem tl. do 40 mm z kameniva</t>
  </si>
  <si>
    <t>Poznámka k položce:
očištěná mozaika</t>
  </si>
  <si>
    <t>194,1</t>
  </si>
  <si>
    <t>16</t>
  </si>
  <si>
    <t>592456R</t>
  </si>
  <si>
    <t>Zkouška únosnosti zemní pláně</t>
  </si>
  <si>
    <t>soubor</t>
  </si>
  <si>
    <t>522181861</t>
  </si>
  <si>
    <t>Poznámka k položce:
- před pokládkou konstrukčních vrstev musí zemní pláň vykazovat předepsaný příčný i podélný  sklon, musí splňovat požadavky na příčnou i podélnou nerovnost a v neposlední řadě musí být řádně zhutněna na optimální vlhkost, tak aby splňovala  parametry únosnosti předepsané PD a ČSN 72 1006. Zemní pláň musí vykazovat modul přetvárnosti Edef,2= 30 MPa z druhého zatěžovacího cyklu statické zatěžovací zkoušky dle ČSN 73 6190.</t>
  </si>
  <si>
    <t>Ostatní konstrukce a práce, bourání</t>
  </si>
  <si>
    <t>17</t>
  </si>
  <si>
    <t>914511111</t>
  </si>
  <si>
    <t>Montáž sloupku dopravních značek délky do 3,5 m s betonovým základem</t>
  </si>
  <si>
    <t>kus</t>
  </si>
  <si>
    <t>-1123059848</t>
  </si>
  <si>
    <t>Montáž sloupku dopravních značek délky do 3,5 m do betonového základu</t>
  </si>
  <si>
    <t>18</t>
  </si>
  <si>
    <t>935113211</t>
  </si>
  <si>
    <t>Osazení odvodňovacího betonového žlabu s krycím roštem šířky do 200 mm</t>
  </si>
  <si>
    <t>m</t>
  </si>
  <si>
    <t>-1441830852</t>
  </si>
  <si>
    <t>Osazení odvodňovacího žlabu s krycím roštem betonového šířky do 200 mm</t>
  </si>
  <si>
    <t>Poznámka k položce:
vybouraný a očištěný žlab Pražská, Jezdecká</t>
  </si>
  <si>
    <t>19</t>
  </si>
  <si>
    <t>966006132</t>
  </si>
  <si>
    <t>Odstranění značek dopravních nebo orientačních se sloupky s betonovými patkami</t>
  </si>
  <si>
    <t>-474534261</t>
  </si>
  <si>
    <t>Odstranění dopravních nebo orientačních značek se sloupkem s uložením hmot na vzdálenost do 20 m nebo s naložením na dopravní prostředek, se zásypem jam a jeho zhutněním s betonovou patkou</t>
  </si>
  <si>
    <t>Poznámka k položce:
- čerpáno jen v případě, pokud bude v rámci stavby dotčena stávající SDZ
- uložení na deponii zhotovitele a následné zpětné osazení</t>
  </si>
  <si>
    <t>20</t>
  </si>
  <si>
    <t>966008221</t>
  </si>
  <si>
    <t>Bourání betonového nebo polymerbetonového odvodňovacího žlabu š do 200 mm</t>
  </si>
  <si>
    <t>-766648054</t>
  </si>
  <si>
    <t>Bourání odvodňovacího žlabu s odklizením a uložením vybouraného materiálu na skládku na vzdálenost do 10 m nebo s naložením na dopravní prostředek betonového nebo polymerbetonového s krycím roštem šířky do 200 mm</t>
  </si>
  <si>
    <t>Poznámka k položce:
pro zpětné použití</t>
  </si>
  <si>
    <t>979071012</t>
  </si>
  <si>
    <t>Očištění dlažebních kostek velkých se spárováním živičnou směsí nebo MC při překopech inženýrských sítí</t>
  </si>
  <si>
    <t>888966777</t>
  </si>
  <si>
    <t>Očištění vybouraných dlažebních kostek při překopech inženýrských sítí od spojovacího materiálu, s přemístěním hmot na skládku na vzdálenost do 3 m nebo s naložením na dopravní prostředek velkých, s původním vyplněním spár živicí nebo cementovou maltou</t>
  </si>
  <si>
    <t>22</t>
  </si>
  <si>
    <t>979071021</t>
  </si>
  <si>
    <t>Očištění dlažebních kostek drobných s původním spárováním kamenivem těženým při překopech inženýrských sítí</t>
  </si>
  <si>
    <t>-1543465302</t>
  </si>
  <si>
    <t>Očištění vybouraných dlažebních kostek při překopech inženýrských sítí od spojovacího materiálu, s přemístěním hmot na skládku na vzdálenost do 3 m nebo s naložením na dopravní prostředek drobných, s původním vyplněním spár kamenivem těženým</t>
  </si>
  <si>
    <t>23</t>
  </si>
  <si>
    <t>979071031</t>
  </si>
  <si>
    <t>Očištění dlažebních kostek mozaikových kamenivem těženým nebo MV při překopech inženýrských sítí</t>
  </si>
  <si>
    <t>-1831874435</t>
  </si>
  <si>
    <t>Očištění vybouraných dlažebních kostek při překopech inženýrských sítí od spojovacího materiálu, s přemístěním hmot na skládku na vzdálenost do 3 m nebo s naložením na dopravní prostředek mozaikových, s původním vyplněním spár kamenivem těženým nebo cementovou maltou</t>
  </si>
  <si>
    <t>997</t>
  </si>
  <si>
    <t>Přesun sutě</t>
  </si>
  <si>
    <t>24</t>
  </si>
  <si>
    <t>997221571</t>
  </si>
  <si>
    <t>Vodorovná doprava vybouraných hmot do 1 km</t>
  </si>
  <si>
    <t>t</t>
  </si>
  <si>
    <t>1829050519</t>
  </si>
  <si>
    <t>Vodorovná doprava vybouraných hmot bez naložení, ale se složením a s hrubým urovnáním na vzdálenost do 1 km</t>
  </si>
  <si>
    <t>25</t>
  </si>
  <si>
    <t>997221579</t>
  </si>
  <si>
    <t>Příplatek ZKD 1 km u vodorovné dopravy vybouraných hmot</t>
  </si>
  <si>
    <t>-83607636</t>
  </si>
  <si>
    <t>Vodorovná doprava vybouraných hmot bez naložení, ale se složením a s hrubým urovnáním na vzdálenost Příplatek k ceně za každý další i započatý 1 km přes 1 km</t>
  </si>
  <si>
    <t>97,031*19 'Přepočtené koeficientem množství</t>
  </si>
  <si>
    <t>26</t>
  </si>
  <si>
    <t>997221861</t>
  </si>
  <si>
    <t>Poplatek za uložení stavebního odpadu na recyklační skládce (skládkovné) z prostého betonu pod kódem 17 01 01</t>
  </si>
  <si>
    <t>-1263888586</t>
  </si>
  <si>
    <t>Poplatek za uložení stavebního odpadu na recyklační skládce (skládkovné) z prostého betonu zatříděného do Katalogu odpadů pod kódem 17 01 01</t>
  </si>
  <si>
    <t>M</t>
  </si>
  <si>
    <t>Práce a dodávky M</t>
  </si>
  <si>
    <t>46-M</t>
  </si>
  <si>
    <t>Zemní práce při extr.mont.pracích</t>
  </si>
  <si>
    <t>27</t>
  </si>
  <si>
    <t>460131113</t>
  </si>
  <si>
    <t>Hloubení nezapažených jam při elektromontážích ručně v hornině tř I skupiny 3</t>
  </si>
  <si>
    <t>64</t>
  </si>
  <si>
    <t>1112554342</t>
  </si>
  <si>
    <t>Hloubení nezapažených jam ručně včetně urovnání dna s přemístěním výkopku do vzdálenosti 3 m od okraje jámy nebo s naložením na dopravní prostředek v hornině třídy těžitelnosti I skupiny 3</t>
  </si>
  <si>
    <t>Poznámka k položce:
- předpokladá se, že materiál je vhodný popř. podmínečně vhodný pro stavbu zemního tělesa komunikace dle ČSN 73 6133 (podmíněno souhlasem TDI dle skutečného stavu na stavbě, absence sond v průběhu projekčních prací), materiál bude uložen na kontejner vedle výkopu pro další použití  (zásyp)</t>
  </si>
  <si>
    <t>1,5*1,8*0,71*2</t>
  </si>
  <si>
    <t>1,5*1,8*0,93</t>
  </si>
  <si>
    <t>28</t>
  </si>
  <si>
    <t>460161222</t>
  </si>
  <si>
    <t>Hloubení kabelových rýh ručně š 50 cm hl 30 cm v hornině tř I skupiny 3</t>
  </si>
  <si>
    <t>-1511974549</t>
  </si>
  <si>
    <t>Hloubení zapažených i nezapažených kabelových rýh ručně včetně urovnání dna s přemístěním výkopku do vzdálenosti 3 m od okraje jámy nebo s naložením na dopravní prostředek šířky 50 cm hloubky 30 cm v hornině třídy těžitelnosti I skupiny 3</t>
  </si>
  <si>
    <t>Poznámka k položce:
- předpokladá se, že materiál je vhodný popř. podmínečně vhodný pro stavbu zemního tělesa komunikace dle ČSN 73 6133 (podmíněno souhlasem TDI dle skutečného stavu na stavbě, absence sond v průběhu projekčních prací),     materiál bude uložen na kontejner vedle výkopu pro další použití  (zásyp)</t>
  </si>
  <si>
    <t>29</t>
  </si>
  <si>
    <t>460161232</t>
  </si>
  <si>
    <t>Hloubení kabelových rýh ručně š 50 cm hl 40 cm v hornině tř I skupiny 3</t>
  </si>
  <si>
    <t>-1847339096</t>
  </si>
  <si>
    <t>Hloubení zapažených i nezapažených kabelových rýh ručně včetně urovnání dna s přemístěním výkopku do vzdálenosti 3 m od okraje jámy nebo s naložením na dopravní prostředek šířky 50 cm hloubky 40 cm v hornině třídy těžitelnosti I skupiny 3</t>
  </si>
  <si>
    <t>30</t>
  </si>
  <si>
    <t>460161272</t>
  </si>
  <si>
    <t>Hloubení kabelových rýh ručně š 50 cm hl 80 cm v hornině tř I skupiny 3</t>
  </si>
  <si>
    <t>158138112</t>
  </si>
  <si>
    <t>Hloubení zapažených i nezapažených kabelových rýh ručně včetně urovnání dna s přemístěním výkopku do vzdálenosti 3 m od okraje jámy nebo s naložením na dopravní prostředek šířky 50 cm hloubky 80 cm v hornině třídy těžitelnosti I skupiny 3</t>
  </si>
  <si>
    <t>31</t>
  </si>
  <si>
    <t>460391123</t>
  </si>
  <si>
    <t>Zásyp jam při elektromontážích ručně se zhutněním z hornin třídy I skupiny 3</t>
  </si>
  <si>
    <t>-1962095016</t>
  </si>
  <si>
    <t>Zásyp jam ručně s uložením výkopku ve vrstvách a úpravou povrchu s přemístění sypaniny ze vzdálenosti do 10 m se zhutněním z horniny třídy těžitelnosti I skupiny 3</t>
  </si>
  <si>
    <t>Poznámka k položce:
- po souhlasu TDI, zasypání vytěženou zemninou</t>
  </si>
  <si>
    <t>32</t>
  </si>
  <si>
    <t>460431212</t>
  </si>
  <si>
    <t>Zásyp kabelových rýh ručně se zhutněním š 50 cm hl 10 cm z horniny tř I skupiny 3</t>
  </si>
  <si>
    <t>2144709899</t>
  </si>
  <si>
    <t>Zásyp kabelových rýh ručně s přemístění sypaniny ze vzdálenosti do 10 m, s uložením výkopku ve vrstvách včetně zhutnění a úpravy povrchu šířky 50 cm hloubky 10 cm z horniny třídy těžitelnosti I skupiny 3</t>
  </si>
  <si>
    <t>33</t>
  </si>
  <si>
    <t>460431222</t>
  </si>
  <si>
    <t>Zásyp kabelových rýh ručně se zhutněním š 50 cm hl 20 cm z horniny tř I skupiny 3</t>
  </si>
  <si>
    <t>-1390795129</t>
  </si>
  <si>
    <t>Zásyp kabelových rýh ručně s přemístění sypaniny ze vzdálenosti do 10 m, s uložením výkopku ve vrstvách včetně zhutnění a úpravy povrchu šířky 50 cm hloubky 20 cm z horniny třídy těžitelnosti I skupiny 3</t>
  </si>
  <si>
    <t>34</t>
  </si>
  <si>
    <t>460431252</t>
  </si>
  <si>
    <t>Zásyp kabelových rýh ručně se zhutněním š 50 cm hl 50 cm z horniny tř I skupiny 3</t>
  </si>
  <si>
    <t>597691965</t>
  </si>
  <si>
    <t>Zásyp kabelových rýh ručně s přemístění sypaniny ze vzdálenosti do 10 m, s uložením výkopku ve vrstvách včetně zhutnění a úpravy povrchu šířky 50 cm hloubky 50 cm z horniny třídy těžitelnosti I skupiny 3</t>
  </si>
  <si>
    <t>35</t>
  </si>
  <si>
    <t>460661512</t>
  </si>
  <si>
    <t>Kabelové lože z písku pro kabely nn kryté plastovou fólií š lože přes 25 do 50 cm</t>
  </si>
  <si>
    <t>-790600733</t>
  </si>
  <si>
    <t>Kabelové lože z písku včetně podsypu, zhutnění a urovnání povrchu pro kabely nn zakryté plastovou fólií, šířky přes 25 do 50 cm</t>
  </si>
  <si>
    <t xml:space="preserve">Poznámka k položce:
- podsyp (lože) pod chráníčky a kabelové žlaby tl. 5 cm
- pískový obsyp pro uložení chrániček a kabelových žlabů
- v místě chodníkových ploch odměřeno ze situace a příčného řezu - délka * plocha = 378 m * 0,1 m2 = 37,8 m3
- v místě uložení kabelových žlabů na nám. Dr. E. Beneše a příčný překop ul. Pražská - délka * plocha = 36 m * 0,15 m2 = 5,4 m3
</t>
  </si>
  <si>
    <t>378</t>
  </si>
  <si>
    <t>36</t>
  </si>
  <si>
    <t>460671113</t>
  </si>
  <si>
    <t>Výstražná fólie pro krytí kabelů šířky 34 cm</t>
  </si>
  <si>
    <t>758007854</t>
  </si>
  <si>
    <t>Výstražná fólie z PVC pro krytí kabelů včetně vyrovnání povrchu rýhy, rozvinutí a uložení fólie šířky do 34 cm</t>
  </si>
  <si>
    <t>Poznámka k položce:
- výstražná folie oranžové barvy, šířka 0,3 m</t>
  </si>
  <si>
    <t>37</t>
  </si>
  <si>
    <t>460722114R</t>
  </si>
  <si>
    <t>Krytí  výstražnou plastovou deskou 0,3m</t>
  </si>
  <si>
    <t>-1610593593</t>
  </si>
  <si>
    <t>Poznámka k položce:
 oranžové barvy, délka 1 m, šířka 0,3 m
položení v místě výkopu nad chráničkami, kromě míst, kde byly chráničky uloženy do kabelového žlabu</t>
  </si>
  <si>
    <t>38</t>
  </si>
  <si>
    <t>460751111</t>
  </si>
  <si>
    <t>Osazení kabelových kanálů do rýhy z prefabrikovaných betonových žlabů vnější šířky do 20 cm</t>
  </si>
  <si>
    <t>-2140110828</t>
  </si>
  <si>
    <t>Osazení kabelových kanálů včetně utěsnění, vyspárování a zakrytí víkem z prefabrikovaných betonových žlabů do rýhy, bez výkopových prací vnější šířky do 20 cm</t>
  </si>
  <si>
    <t>39</t>
  </si>
  <si>
    <t>59213001</t>
  </si>
  <si>
    <t>žlab kabelový betonový 100x18,5/10x10cm</t>
  </si>
  <si>
    <t>128</t>
  </si>
  <si>
    <t>-1697046883</t>
  </si>
  <si>
    <t>40</t>
  </si>
  <si>
    <t>460791212</t>
  </si>
  <si>
    <t>Montáž trubek ochranných plastových uložených volně do rýhy ohebných přes 32 do 50 mm</t>
  </si>
  <si>
    <t>342778737</t>
  </si>
  <si>
    <t>Montáž trubek ochranných uložených volně do rýhy plastových ohebných, vnitřního průměru přes 32 do 50 mm</t>
  </si>
  <si>
    <t>41</t>
  </si>
  <si>
    <t>34571350</t>
  </si>
  <si>
    <t>trubka elektroinstalační ohebná dvouplášťová korugovaná (chránička) D 32/40mm, HDPE+LDPE</t>
  </si>
  <si>
    <t>1262103481</t>
  </si>
  <si>
    <t xml:space="preserve">Poznámka k položce:
- včetně potisku s logem SML    
- 414 m oranžová chránička s dvěma bílými pruhy    
- 414 m oranžová chránička s dvěma černými pruhy    
</t>
  </si>
  <si>
    <t>818*1,05 'Přepočtené koeficientem množství</t>
  </si>
  <si>
    <t>42</t>
  </si>
  <si>
    <t>460823111</t>
  </si>
  <si>
    <t>Čištění a kalibrování tělesa kabelovodu</t>
  </si>
  <si>
    <t>360489814</t>
  </si>
  <si>
    <t>Čištění a kalibrování otvorů tělesa kabelovodu</t>
  </si>
  <si>
    <t xml:space="preserve">Poznámka k položce:
- na položených HDPE chráničkách zkoušky průchodnosti a tlakutěsnosti
</t>
  </si>
  <si>
    <t>43</t>
  </si>
  <si>
    <t>460841112</t>
  </si>
  <si>
    <t>Osazení kabelové komory z dílu HDPE plochy do 1 m2 hl přes 0,5 do 0,7 m pro běžné zatížení</t>
  </si>
  <si>
    <t>1387448686</t>
  </si>
  <si>
    <t>Osazení kabelové komory z plastů pro běžné zatížení komorového dílu z polyetylénu HDPE půdorysné plochy do 1,0 m2, světlé hloubky přes 0,5 do 0,7 m</t>
  </si>
  <si>
    <t>44</t>
  </si>
  <si>
    <t>59213335R</t>
  </si>
  <si>
    <t>kabelová komora 0,91 m x 0,61 m a výšce 0,67 m HDPE</t>
  </si>
  <si>
    <t>-833042756</t>
  </si>
  <si>
    <t>kabelová komora 0,91 m x 0,61 m a výšce 0,67 m</t>
  </si>
  <si>
    <t xml:space="preserve">Poznámka k položce:
- včetně prací spojených s uložením chrániček v kabelové komoře
</t>
  </si>
  <si>
    <t>45</t>
  </si>
  <si>
    <t>460841113</t>
  </si>
  <si>
    <t>Osazení kabelové komory z dílu HDPE plochy do 1 m2 hl přes 0,7 do 1,0 m pro běžné zatížení</t>
  </si>
  <si>
    <t>169936787</t>
  </si>
  <si>
    <t>Osazení kabelové komory z plastů pro běžné zatížení komorového dílu z polyetylénu HDPE půdorysné plochy do 1,0 m2, světlé hloubky přes 0,7 do 1,0 m</t>
  </si>
  <si>
    <t>46</t>
  </si>
  <si>
    <t>592134R</t>
  </si>
  <si>
    <t>kabelová komora 0,91 m x 0,61 m a výšce 0,92 m HDPE</t>
  </si>
  <si>
    <t>256</t>
  </si>
  <si>
    <t>1120410461</t>
  </si>
  <si>
    <t>47</t>
  </si>
  <si>
    <t>460841114</t>
  </si>
  <si>
    <t>Osazení kabelové komory z dílu HDPE plochy do 1 m2 hl přes 1,0 do 1,3 m pro běžné zatížení</t>
  </si>
  <si>
    <t>1021978565</t>
  </si>
  <si>
    <t>Osazení kabelové komory z plastů pro běžné zatížení komorového dílu z polyetylénu HDPE půdorysné plochy do 1,0 m2, světlé hloubky přes 1,0 do 1,3 m</t>
  </si>
  <si>
    <t>48</t>
  </si>
  <si>
    <t>592125R</t>
  </si>
  <si>
    <t>kabelová komora 0,91 m x 0,61 m a výšce 1,22 m HDPE</t>
  </si>
  <si>
    <t>1555960283</t>
  </si>
  <si>
    <t>49</t>
  </si>
  <si>
    <t>460841151</t>
  </si>
  <si>
    <t>Osazení víka z ocele, litiny, betonu do 1,0 m2 pro kabelové komory z plastů pro běžné zatížení</t>
  </si>
  <si>
    <t>1049130011</t>
  </si>
  <si>
    <t>Osazení kabelové komory z plastů pro běžné zatížení víka z oceli, litiny nebo betonu půdorysné plochy do 1,0 m2</t>
  </si>
  <si>
    <t>50</t>
  </si>
  <si>
    <t>654987R</t>
  </si>
  <si>
    <t xml:space="preserve"> litinové víko o únosnosti B125</t>
  </si>
  <si>
    <t>1750896106</t>
  </si>
  <si>
    <t>51</t>
  </si>
  <si>
    <t>468081214</t>
  </si>
  <si>
    <t>Vybourání otvorů pro elektroinstalace ve zdivu kamenném pl do 0,25 m2 tl přes 75 do 90 cm</t>
  </si>
  <si>
    <t>-450639241</t>
  </si>
  <si>
    <t>Vybourání otvorů ve zdivu kamenném plochy do 0,25 m2 a tloušťky přes 75 do 90 cm</t>
  </si>
  <si>
    <t>52</t>
  </si>
  <si>
    <t>469981111</t>
  </si>
  <si>
    <t>Přesun hmot pro pomocné stavební práce při elektromotážích</t>
  </si>
  <si>
    <t>-1544864568</t>
  </si>
  <si>
    <t>Přesun hmot pro pomocné stavební práce při elektromontážích dopravní vzdálenost do 1 000 m</t>
  </si>
  <si>
    <t>02 -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</si>
  <si>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</si>
  <si>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</si>
  <si>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</si>
  <si>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</si>
  <si>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</si>
  <si>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</si>
  <si>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</si>
  <si>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</si>
  <si>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</si>
  <si>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</si>
  <si>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</si>
  <si>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1024</t>
  </si>
  <si>
    <t>433444386</t>
  </si>
  <si>
    <t>Poznámka k položce:
Geodetické zaměření rohů stavby, stabilizace bodů a sestavení laviček.
Vyhotovení protokolu o vytyčení stavby se seznamem souřadnic vytyčených bodů a jejich polohopisnými (S-JTSK) a výškopisnými (Bpv) hodnotami.
Zaměření a vytýčení stávajících inženýrských sítí v místě stavby z hlediska jejich ochrany při provádění stavby.</t>
  </si>
  <si>
    <t>012303000</t>
  </si>
  <si>
    <t>Geodetické práce po výstavbě</t>
  </si>
  <si>
    <t>…</t>
  </si>
  <si>
    <t>-963926368</t>
  </si>
  <si>
    <t>Poznámka k položce:
 Náklady na vyhotovení geodetického zaměření skutečného provedení díla a geometrického plánu včetně jejich
předání objednateli v požadované formě a požadovaném počtu.
 Včetně zanesení zaměření do veřejné mapy</t>
  </si>
  <si>
    <t>013244000</t>
  </si>
  <si>
    <t>Dokumentace realizační</t>
  </si>
  <si>
    <t>1204089175</t>
  </si>
  <si>
    <t>Poznámka k položce:
 Náklady na vyhotovení realizační dokumentace stavby včetně vytyčovacího výkresu, výkresu detailů apod v požadované formě a požadovaném počtu objednatelem</t>
  </si>
  <si>
    <t>013254000</t>
  </si>
  <si>
    <t>Dokumentace skutečného provedení stavby</t>
  </si>
  <si>
    <t>-1346339193</t>
  </si>
  <si>
    <t>Poznámka k položce:
 Náklady na vyhotovení dokumentace skutečného provedení stavby a její předání objednateli v požadované formě a požadovaném počtu.</t>
  </si>
  <si>
    <t>VRN3</t>
  </si>
  <si>
    <t>Zařízení staveniště</t>
  </si>
  <si>
    <t>032803000</t>
  </si>
  <si>
    <t>Ostatní vybavení staveniště</t>
  </si>
  <si>
    <t>1845771391</t>
  </si>
  <si>
    <t>Poznámka k položce:
Veškeré náklady spojené s průběžným pohybem kontejneru, mobilních plotů a mobilních lávek, které budou posouvány v závislosti na probíhajících výkopových prací.
Předpoklad výkopových prácí po úsecích dlouhých 30 m
Odhad počtu mobilních lávek - 4 ks 
Včetně přejezdové desky</t>
  </si>
  <si>
    <t>032903000</t>
  </si>
  <si>
    <t>Náklady na provoz a údržbu vybavení staveniště</t>
  </si>
  <si>
    <t>-368581231</t>
  </si>
  <si>
    <t>Poznámka k položce:
Veškeré náklady spojené s vybudováním, provozem a odstraněním zařízení staveniště
-oplocení
-WC
-zázemí stavby</t>
  </si>
  <si>
    <t>VRN4</t>
  </si>
  <si>
    <t>Inženýrská činnost</t>
  </si>
  <si>
    <t>045203000</t>
  </si>
  <si>
    <t>Kompletační činnost</t>
  </si>
  <si>
    <t>1692772239</t>
  </si>
  <si>
    <t>Poznámka k položce:
Zahrnuje veškeré náklady spojené s tvorbou posudků, kontrol, revizních zpráv a dalších úkonů požadovaných dotčenými orgány</t>
  </si>
  <si>
    <t>VRN7</t>
  </si>
  <si>
    <t>Provozní vlivy</t>
  </si>
  <si>
    <t>072103002</t>
  </si>
  <si>
    <t>Projednání DIO a zajištění DIR komunikace</t>
  </si>
  <si>
    <t>906516603</t>
  </si>
  <si>
    <t xml:space="preserve">Projednání DIO a zajištění DIR komunikace </t>
  </si>
  <si>
    <t>Poznámka k položce:
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t>
  </si>
  <si>
    <t>VRN9</t>
  </si>
  <si>
    <t>Ostatní náklady</t>
  </si>
  <si>
    <t>091003000</t>
  </si>
  <si>
    <t>Publicita</t>
  </si>
  <si>
    <t>soubobr</t>
  </si>
  <si>
    <t>-746576671</t>
  </si>
  <si>
    <t>Poznámka k položce:
Náklady spojené s povinnou publicitou, pokud ji objednatel požaduje. Zahrnuje zejména náklady na propagační a informační billboardy, tabule, internetovou propagaci, tiskoviny apod.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</si>
</sst>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7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83.25" customHeight="1">
      <c r="B23" s="20"/>
      <c r="C23" s="21"/>
      <c r="D23" s="21"/>
      <c r="E23" s="35" t="s">
        <v>36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37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38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39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40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41</v>
      </c>
      <c r="E29" s="46"/>
      <c r="F29" s="31" t="s">
        <v>42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43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44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45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46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47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48</v>
      </c>
      <c r="U35" s="53"/>
      <c r="V35" s="53"/>
      <c r="W35" s="53"/>
      <c r="X35" s="55" t="s">
        <v>49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50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51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52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53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52</v>
      </c>
      <c r="AI60" s="41"/>
      <c r="AJ60" s="41"/>
      <c r="AK60" s="41"/>
      <c r="AL60" s="41"/>
      <c r="AM60" s="63" t="s">
        <v>53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54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55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52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53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52</v>
      </c>
      <c r="AI75" s="41"/>
      <c r="AJ75" s="41"/>
      <c r="AK75" s="41"/>
      <c r="AL75" s="41"/>
      <c r="AM75" s="63" t="s">
        <v>53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56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20230119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Připojení kamerových bodů MKDS Liberec centrum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Liberec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19. 1. 2023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Liberec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Frapex Liberec s.r.o.</v>
      </c>
      <c r="AN89" s="70"/>
      <c r="AO89" s="70"/>
      <c r="AP89" s="70"/>
      <c r="AQ89" s="39"/>
      <c r="AR89" s="43"/>
      <c r="AS89" s="80" t="s">
        <v>57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58</v>
      </c>
      <c r="D92" s="93"/>
      <c r="E92" s="93"/>
      <c r="F92" s="93"/>
      <c r="G92" s="93"/>
      <c r="H92" s="94"/>
      <c r="I92" s="95" t="s">
        <v>59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60</v>
      </c>
      <c r="AH92" s="93"/>
      <c r="AI92" s="93"/>
      <c r="AJ92" s="93"/>
      <c r="AK92" s="93"/>
      <c r="AL92" s="93"/>
      <c r="AM92" s="93"/>
      <c r="AN92" s="95" t="s">
        <v>61</v>
      </c>
      <c r="AO92" s="93"/>
      <c r="AP92" s="97"/>
      <c r="AQ92" s="98" t="s">
        <v>62</v>
      </c>
      <c r="AR92" s="43"/>
      <c r="AS92" s="99" t="s">
        <v>63</v>
      </c>
      <c r="AT92" s="100" t="s">
        <v>64</v>
      </c>
      <c r="AU92" s="100" t="s">
        <v>65</v>
      </c>
      <c r="AV92" s="100" t="s">
        <v>66</v>
      </c>
      <c r="AW92" s="100" t="s">
        <v>67</v>
      </c>
      <c r="AX92" s="100" t="s">
        <v>68</v>
      </c>
      <c r="AY92" s="100" t="s">
        <v>69</v>
      </c>
      <c r="AZ92" s="100" t="s">
        <v>70</v>
      </c>
      <c r="BA92" s="100" t="s">
        <v>71</v>
      </c>
      <c r="BB92" s="100" t="s">
        <v>72</v>
      </c>
      <c r="BC92" s="100" t="s">
        <v>73</v>
      </c>
      <c r="BD92" s="101" t="s">
        <v>74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75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ROUND(SUM(AG95:AG96),2)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ROUND(SUM(AS95:AS96),2)</f>
        <v>0</v>
      </c>
      <c r="AT94" s="113">
        <f>ROUND(SUM(AV94:AW94),2)</f>
        <v>0</v>
      </c>
      <c r="AU94" s="114">
        <f>ROUND(SUM(AU95:AU96),5)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ROUND(SUM(AZ95:AZ96),2)</f>
        <v>0</v>
      </c>
      <c r="BA94" s="113">
        <f>ROUND(SUM(BA95:BA96),2)</f>
        <v>0</v>
      </c>
      <c r="BB94" s="113">
        <f>ROUND(SUM(BB95:BB96),2)</f>
        <v>0</v>
      </c>
      <c r="BC94" s="113">
        <f>ROUND(SUM(BC95:BC96),2)</f>
        <v>0</v>
      </c>
      <c r="BD94" s="115">
        <f>ROUND(SUM(BD95:BD96),2)</f>
        <v>0</v>
      </c>
      <c r="BE94" s="6"/>
      <c r="BS94" s="116" t="s">
        <v>76</v>
      </c>
      <c r="BT94" s="116" t="s">
        <v>77</v>
      </c>
      <c r="BU94" s="117" t="s">
        <v>78</v>
      </c>
      <c r="BV94" s="116" t="s">
        <v>79</v>
      </c>
      <c r="BW94" s="116" t="s">
        <v>5</v>
      </c>
      <c r="BX94" s="116" t="s">
        <v>80</v>
      </c>
      <c r="CL94" s="116" t="s">
        <v>1</v>
      </c>
    </row>
    <row r="95" spans="1:91" s="7" customFormat="1" ht="16.5" customHeight="1">
      <c r="A95" s="118" t="s">
        <v>81</v>
      </c>
      <c r="B95" s="119"/>
      <c r="C95" s="120"/>
      <c r="D95" s="121" t="s">
        <v>82</v>
      </c>
      <c r="E95" s="121"/>
      <c r="F95" s="121"/>
      <c r="G95" s="121"/>
      <c r="H95" s="121"/>
      <c r="I95" s="122"/>
      <c r="J95" s="121" t="s">
        <v>83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'01 - SO01'!J30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84</v>
      </c>
      <c r="AR95" s="125"/>
      <c r="AS95" s="126">
        <v>0</v>
      </c>
      <c r="AT95" s="127">
        <f>ROUND(SUM(AV95:AW95),2)</f>
        <v>0</v>
      </c>
      <c r="AU95" s="128">
        <f>'01 - SO01'!P124</f>
        <v>0</v>
      </c>
      <c r="AV95" s="127">
        <f>'01 - SO01'!J33</f>
        <v>0</v>
      </c>
      <c r="AW95" s="127">
        <f>'01 - SO01'!J34</f>
        <v>0</v>
      </c>
      <c r="AX95" s="127">
        <f>'01 - SO01'!J35</f>
        <v>0</v>
      </c>
      <c r="AY95" s="127">
        <f>'01 - SO01'!J36</f>
        <v>0</v>
      </c>
      <c r="AZ95" s="127">
        <f>'01 - SO01'!F33</f>
        <v>0</v>
      </c>
      <c r="BA95" s="127">
        <f>'01 - SO01'!F34</f>
        <v>0</v>
      </c>
      <c r="BB95" s="127">
        <f>'01 - SO01'!F35</f>
        <v>0</v>
      </c>
      <c r="BC95" s="127">
        <f>'01 - SO01'!F36</f>
        <v>0</v>
      </c>
      <c r="BD95" s="129">
        <f>'01 - SO01'!F37</f>
        <v>0</v>
      </c>
      <c r="BE95" s="7"/>
      <c r="BT95" s="130" t="s">
        <v>85</v>
      </c>
      <c r="BV95" s="130" t="s">
        <v>79</v>
      </c>
      <c r="BW95" s="130" t="s">
        <v>86</v>
      </c>
      <c r="BX95" s="130" t="s">
        <v>5</v>
      </c>
      <c r="CL95" s="130" t="s">
        <v>1</v>
      </c>
      <c r="CM95" s="130" t="s">
        <v>87</v>
      </c>
    </row>
    <row r="96" spans="1:91" s="7" customFormat="1" ht="16.5" customHeight="1">
      <c r="A96" s="118" t="s">
        <v>81</v>
      </c>
      <c r="B96" s="119"/>
      <c r="C96" s="120"/>
      <c r="D96" s="121" t="s">
        <v>88</v>
      </c>
      <c r="E96" s="121"/>
      <c r="F96" s="121"/>
      <c r="G96" s="121"/>
      <c r="H96" s="121"/>
      <c r="I96" s="122"/>
      <c r="J96" s="121" t="s">
        <v>89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'02 - VRN'!J30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84</v>
      </c>
      <c r="AR96" s="125"/>
      <c r="AS96" s="131">
        <v>0</v>
      </c>
      <c r="AT96" s="132">
        <f>ROUND(SUM(AV96:AW96),2)</f>
        <v>0</v>
      </c>
      <c r="AU96" s="133">
        <f>'02 - VRN'!P122</f>
        <v>0</v>
      </c>
      <c r="AV96" s="132">
        <f>'02 - VRN'!J33</f>
        <v>0</v>
      </c>
      <c r="AW96" s="132">
        <f>'02 - VRN'!J34</f>
        <v>0</v>
      </c>
      <c r="AX96" s="132">
        <f>'02 - VRN'!J35</f>
        <v>0</v>
      </c>
      <c r="AY96" s="132">
        <f>'02 - VRN'!J36</f>
        <v>0</v>
      </c>
      <c r="AZ96" s="132">
        <f>'02 - VRN'!F33</f>
        <v>0</v>
      </c>
      <c r="BA96" s="132">
        <f>'02 - VRN'!F34</f>
        <v>0</v>
      </c>
      <c r="BB96" s="132">
        <f>'02 - VRN'!F35</f>
        <v>0</v>
      </c>
      <c r="BC96" s="132">
        <f>'02 - VRN'!F36</f>
        <v>0</v>
      </c>
      <c r="BD96" s="134">
        <f>'02 - VRN'!F37</f>
        <v>0</v>
      </c>
      <c r="BE96" s="7"/>
      <c r="BT96" s="130" t="s">
        <v>85</v>
      </c>
      <c r="BV96" s="130" t="s">
        <v>79</v>
      </c>
      <c r="BW96" s="130" t="s">
        <v>90</v>
      </c>
      <c r="BX96" s="130" t="s">
        <v>5</v>
      </c>
      <c r="CL96" s="130" t="s">
        <v>1</v>
      </c>
      <c r="CM96" s="130" t="s">
        <v>87</v>
      </c>
    </row>
    <row r="97" spans="1:57" s="2" customFormat="1" ht="30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s="2" customFormat="1" ht="6.95" customHeight="1">
      <c r="A98" s="37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43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</sheetData>
  <sheetProtection password="CC35" sheet="1" objects="1" scenarios="1" formatColumns="0" formatRows="0"/>
  <mergeCells count="46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01 - SO01'!C2" display="/"/>
    <hyperlink ref="A96" location="'02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86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87</v>
      </c>
    </row>
    <row r="4" spans="2:46" s="1" customFormat="1" ht="24.95" customHeight="1">
      <c r="B4" s="19"/>
      <c r="D4" s="137" t="s">
        <v>91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Připojení kamerových bodů MKDS Liberec centrum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92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93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19. 1. 2023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27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37</v>
      </c>
      <c r="E30" s="37"/>
      <c r="F30" s="37"/>
      <c r="G30" s="37"/>
      <c r="H30" s="37"/>
      <c r="I30" s="37"/>
      <c r="J30" s="150">
        <f>ROUND(J124,2)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39</v>
      </c>
      <c r="G32" s="37"/>
      <c r="H32" s="37"/>
      <c r="I32" s="151" t="s">
        <v>38</v>
      </c>
      <c r="J32" s="151" t="s">
        <v>40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41</v>
      </c>
      <c r="E33" s="139" t="s">
        <v>42</v>
      </c>
      <c r="F33" s="153">
        <f>ROUND((SUM(BE124:BE294)),2)</f>
        <v>0</v>
      </c>
      <c r="G33" s="37"/>
      <c r="H33" s="37"/>
      <c r="I33" s="154">
        <v>0.21</v>
      </c>
      <c r="J33" s="153">
        <f>ROUND(((SUM(BE124:BE294))*I33),2)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43</v>
      </c>
      <c r="F34" s="153">
        <f>ROUND((SUM(BF124:BF294)),2)</f>
        <v>0</v>
      </c>
      <c r="G34" s="37"/>
      <c r="H34" s="37"/>
      <c r="I34" s="154">
        <v>0.15</v>
      </c>
      <c r="J34" s="153">
        <f>ROUND(((SUM(BF124:BF294))*I34),2)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44</v>
      </c>
      <c r="F35" s="153">
        <f>ROUND((SUM(BG124:BG294)),2)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45</v>
      </c>
      <c r="F36" s="153">
        <f>ROUND((SUM(BH124:BH294)),2)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46</v>
      </c>
      <c r="F37" s="153">
        <f>ROUND((SUM(BI124:BI294)),2)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47</v>
      </c>
      <c r="E39" s="157"/>
      <c r="F39" s="157"/>
      <c r="G39" s="158" t="s">
        <v>48</v>
      </c>
      <c r="H39" s="159" t="s">
        <v>49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50</v>
      </c>
      <c r="E50" s="163"/>
      <c r="F50" s="163"/>
      <c r="G50" s="162" t="s">
        <v>51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52</v>
      </c>
      <c r="E61" s="165"/>
      <c r="F61" s="166" t="s">
        <v>53</v>
      </c>
      <c r="G61" s="164" t="s">
        <v>52</v>
      </c>
      <c r="H61" s="165"/>
      <c r="I61" s="165"/>
      <c r="J61" s="167" t="s">
        <v>53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54</v>
      </c>
      <c r="E65" s="168"/>
      <c r="F65" s="168"/>
      <c r="G65" s="162" t="s">
        <v>55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52</v>
      </c>
      <c r="E76" s="165"/>
      <c r="F76" s="166" t="s">
        <v>53</v>
      </c>
      <c r="G76" s="164" t="s">
        <v>52</v>
      </c>
      <c r="H76" s="165"/>
      <c r="I76" s="165"/>
      <c r="J76" s="167" t="s">
        <v>53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Připojení kamerových bodů MKDS Liberec centrum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01 - SO01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Liberec</v>
      </c>
      <c r="G89" s="39"/>
      <c r="H89" s="39"/>
      <c r="I89" s="31" t="s">
        <v>22</v>
      </c>
      <c r="J89" s="78" t="str">
        <f>IF(J12="","",J12)</f>
        <v>19. 1. 2023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Liberec</v>
      </c>
      <c r="G91" s="39"/>
      <c r="H91" s="39"/>
      <c r="I91" s="31" t="s">
        <v>30</v>
      </c>
      <c r="J91" s="35" t="str">
        <f>E21</f>
        <v>Frapex Liberec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95</v>
      </c>
      <c r="D94" s="175"/>
      <c r="E94" s="175"/>
      <c r="F94" s="175"/>
      <c r="G94" s="175"/>
      <c r="H94" s="175"/>
      <c r="I94" s="175"/>
      <c r="J94" s="176" t="s">
        <v>96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97</v>
      </c>
      <c r="D96" s="39"/>
      <c r="E96" s="39"/>
      <c r="F96" s="39"/>
      <c r="G96" s="39"/>
      <c r="H96" s="39"/>
      <c r="I96" s="39"/>
      <c r="J96" s="109">
        <f>J124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98</v>
      </c>
    </row>
    <row r="97" spans="1:31" s="9" customFormat="1" ht="24.95" customHeight="1">
      <c r="A97" s="9"/>
      <c r="B97" s="178"/>
      <c r="C97" s="179"/>
      <c r="D97" s="180" t="s">
        <v>99</v>
      </c>
      <c r="E97" s="181"/>
      <c r="F97" s="181"/>
      <c r="G97" s="181"/>
      <c r="H97" s="181"/>
      <c r="I97" s="181"/>
      <c r="J97" s="182">
        <f>J125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100</v>
      </c>
      <c r="E98" s="187"/>
      <c r="F98" s="187"/>
      <c r="G98" s="187"/>
      <c r="H98" s="187"/>
      <c r="I98" s="187"/>
      <c r="J98" s="188">
        <f>J126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101</v>
      </c>
      <c r="E99" s="187"/>
      <c r="F99" s="187"/>
      <c r="G99" s="187"/>
      <c r="H99" s="187"/>
      <c r="I99" s="187"/>
      <c r="J99" s="188">
        <f>J161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102</v>
      </c>
      <c r="E100" s="187"/>
      <c r="F100" s="187"/>
      <c r="G100" s="187"/>
      <c r="H100" s="187"/>
      <c r="I100" s="187"/>
      <c r="J100" s="188">
        <f>J165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103</v>
      </c>
      <c r="E101" s="187"/>
      <c r="F101" s="187"/>
      <c r="G101" s="187"/>
      <c r="H101" s="187"/>
      <c r="I101" s="187"/>
      <c r="J101" s="188">
        <f>J194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104</v>
      </c>
      <c r="E102" s="187"/>
      <c r="F102" s="187"/>
      <c r="G102" s="187"/>
      <c r="H102" s="187"/>
      <c r="I102" s="187"/>
      <c r="J102" s="188">
        <f>J212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8"/>
      <c r="C103" s="179"/>
      <c r="D103" s="180" t="s">
        <v>105</v>
      </c>
      <c r="E103" s="181"/>
      <c r="F103" s="181"/>
      <c r="G103" s="181"/>
      <c r="H103" s="181"/>
      <c r="I103" s="181"/>
      <c r="J103" s="182">
        <f>J220</f>
        <v>0</v>
      </c>
      <c r="K103" s="179"/>
      <c r="L103" s="18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4"/>
      <c r="C104" s="185"/>
      <c r="D104" s="186" t="s">
        <v>106</v>
      </c>
      <c r="E104" s="187"/>
      <c r="F104" s="187"/>
      <c r="G104" s="187"/>
      <c r="H104" s="187"/>
      <c r="I104" s="187"/>
      <c r="J104" s="188">
        <f>J221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107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173" t="str">
        <f>E7</f>
        <v>Připojení kamerových bodů MKDS Liberec centrum</v>
      </c>
      <c r="F114" s="31"/>
      <c r="G114" s="31"/>
      <c r="H114" s="31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92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75" t="str">
        <f>E9</f>
        <v>01 - SO01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F12</f>
        <v>Liberec</v>
      </c>
      <c r="G118" s="39"/>
      <c r="H118" s="39"/>
      <c r="I118" s="31" t="s">
        <v>22</v>
      </c>
      <c r="J118" s="78" t="str">
        <f>IF(J12="","",J12)</f>
        <v>19. 1. 2023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24</v>
      </c>
      <c r="D120" s="39"/>
      <c r="E120" s="39"/>
      <c r="F120" s="26" t="str">
        <f>E15</f>
        <v>Město Liberec</v>
      </c>
      <c r="G120" s="39"/>
      <c r="H120" s="39"/>
      <c r="I120" s="31" t="s">
        <v>30</v>
      </c>
      <c r="J120" s="35" t="str">
        <f>E21</f>
        <v>Frapex Liberec s.r.o.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28</v>
      </c>
      <c r="D121" s="39"/>
      <c r="E121" s="39"/>
      <c r="F121" s="26" t="str">
        <f>IF(E18="","",E18)</f>
        <v>Vyplň údaj</v>
      </c>
      <c r="G121" s="39"/>
      <c r="H121" s="39"/>
      <c r="I121" s="31" t="s">
        <v>33</v>
      </c>
      <c r="J121" s="35" t="str">
        <f>E24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190"/>
      <c r="B123" s="191"/>
      <c r="C123" s="192" t="s">
        <v>108</v>
      </c>
      <c r="D123" s="193" t="s">
        <v>62</v>
      </c>
      <c r="E123" s="193" t="s">
        <v>58</v>
      </c>
      <c r="F123" s="193" t="s">
        <v>59</v>
      </c>
      <c r="G123" s="193" t="s">
        <v>109</v>
      </c>
      <c r="H123" s="193" t="s">
        <v>110</v>
      </c>
      <c r="I123" s="193" t="s">
        <v>111</v>
      </c>
      <c r="J123" s="193" t="s">
        <v>96</v>
      </c>
      <c r="K123" s="194" t="s">
        <v>112</v>
      </c>
      <c r="L123" s="195"/>
      <c r="M123" s="99" t="s">
        <v>1</v>
      </c>
      <c r="N123" s="100" t="s">
        <v>41</v>
      </c>
      <c r="O123" s="100" t="s">
        <v>113</v>
      </c>
      <c r="P123" s="100" t="s">
        <v>114</v>
      </c>
      <c r="Q123" s="100" t="s">
        <v>115</v>
      </c>
      <c r="R123" s="100" t="s">
        <v>116</v>
      </c>
      <c r="S123" s="100" t="s">
        <v>117</v>
      </c>
      <c r="T123" s="101" t="s">
        <v>118</v>
      </c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</row>
    <row r="124" spans="1:63" s="2" customFormat="1" ht="22.8" customHeight="1">
      <c r="A124" s="37"/>
      <c r="B124" s="38"/>
      <c r="C124" s="106" t="s">
        <v>119</v>
      </c>
      <c r="D124" s="39"/>
      <c r="E124" s="39"/>
      <c r="F124" s="39"/>
      <c r="G124" s="39"/>
      <c r="H124" s="39"/>
      <c r="I124" s="39"/>
      <c r="J124" s="196">
        <f>BK124</f>
        <v>0</v>
      </c>
      <c r="K124" s="39"/>
      <c r="L124" s="43"/>
      <c r="M124" s="102"/>
      <c r="N124" s="197"/>
      <c r="O124" s="103"/>
      <c r="P124" s="198">
        <f>P125+P220</f>
        <v>0</v>
      </c>
      <c r="Q124" s="103"/>
      <c r="R124" s="198">
        <f>R125+R220</f>
        <v>57.436782760000014</v>
      </c>
      <c r="S124" s="103"/>
      <c r="T124" s="199">
        <f>T125+T220</f>
        <v>220.19600000000003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76</v>
      </c>
      <c r="AU124" s="16" t="s">
        <v>98</v>
      </c>
      <c r="BK124" s="200">
        <f>BK125+BK220</f>
        <v>0</v>
      </c>
    </row>
    <row r="125" spans="1:63" s="12" customFormat="1" ht="25.9" customHeight="1">
      <c r="A125" s="12"/>
      <c r="B125" s="201"/>
      <c r="C125" s="202"/>
      <c r="D125" s="203" t="s">
        <v>76</v>
      </c>
      <c r="E125" s="204" t="s">
        <v>120</v>
      </c>
      <c r="F125" s="204" t="s">
        <v>121</v>
      </c>
      <c r="G125" s="202"/>
      <c r="H125" s="202"/>
      <c r="I125" s="205"/>
      <c r="J125" s="206">
        <f>BK125</f>
        <v>0</v>
      </c>
      <c r="K125" s="202"/>
      <c r="L125" s="207"/>
      <c r="M125" s="208"/>
      <c r="N125" s="209"/>
      <c r="O125" s="209"/>
      <c r="P125" s="210">
        <f>P126+P161+P165+P194+P212</f>
        <v>0</v>
      </c>
      <c r="Q125" s="209"/>
      <c r="R125" s="210">
        <f>R126+R161+R165+R194+R212</f>
        <v>54.846291760000014</v>
      </c>
      <c r="S125" s="209"/>
      <c r="T125" s="211">
        <f>T126+T161+T165+T194+T212</f>
        <v>218.104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2" t="s">
        <v>85</v>
      </c>
      <c r="AT125" s="213" t="s">
        <v>76</v>
      </c>
      <c r="AU125" s="213" t="s">
        <v>77</v>
      </c>
      <c r="AY125" s="212" t="s">
        <v>122</v>
      </c>
      <c r="BK125" s="214">
        <f>BK126+BK161+BK165+BK194+BK212</f>
        <v>0</v>
      </c>
    </row>
    <row r="126" spans="1:63" s="12" customFormat="1" ht="22.8" customHeight="1">
      <c r="A126" s="12"/>
      <c r="B126" s="201"/>
      <c r="C126" s="202"/>
      <c r="D126" s="203" t="s">
        <v>76</v>
      </c>
      <c r="E126" s="215" t="s">
        <v>85</v>
      </c>
      <c r="F126" s="215" t="s">
        <v>123</v>
      </c>
      <c r="G126" s="202"/>
      <c r="H126" s="202"/>
      <c r="I126" s="205"/>
      <c r="J126" s="216">
        <f>BK126</f>
        <v>0</v>
      </c>
      <c r="K126" s="202"/>
      <c r="L126" s="207"/>
      <c r="M126" s="208"/>
      <c r="N126" s="209"/>
      <c r="O126" s="209"/>
      <c r="P126" s="210">
        <f>SUM(P127:P160)</f>
        <v>0</v>
      </c>
      <c r="Q126" s="209"/>
      <c r="R126" s="210">
        <f>SUM(R127:R160)</f>
        <v>0</v>
      </c>
      <c r="S126" s="209"/>
      <c r="T126" s="211">
        <f>SUM(T127:T160)</f>
        <v>210.822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2" t="s">
        <v>85</v>
      </c>
      <c r="AT126" s="213" t="s">
        <v>76</v>
      </c>
      <c r="AU126" s="213" t="s">
        <v>85</v>
      </c>
      <c r="AY126" s="212" t="s">
        <v>122</v>
      </c>
      <c r="BK126" s="214">
        <f>SUM(BK127:BK160)</f>
        <v>0</v>
      </c>
    </row>
    <row r="127" spans="1:65" s="2" customFormat="1" ht="24.15" customHeight="1">
      <c r="A127" s="37"/>
      <c r="B127" s="38"/>
      <c r="C127" s="217" t="s">
        <v>85</v>
      </c>
      <c r="D127" s="217" t="s">
        <v>124</v>
      </c>
      <c r="E127" s="218" t="s">
        <v>125</v>
      </c>
      <c r="F127" s="219" t="s">
        <v>126</v>
      </c>
      <c r="G127" s="220" t="s">
        <v>127</v>
      </c>
      <c r="H127" s="221">
        <v>194.75</v>
      </c>
      <c r="I127" s="222"/>
      <c r="J127" s="223">
        <f>ROUND(I127*H127,2)</f>
        <v>0</v>
      </c>
      <c r="K127" s="219" t="s">
        <v>128</v>
      </c>
      <c r="L127" s="43"/>
      <c r="M127" s="224" t="s">
        <v>1</v>
      </c>
      <c r="N127" s="225" t="s">
        <v>42</v>
      </c>
      <c r="O127" s="90"/>
      <c r="P127" s="226">
        <f>O127*H127</f>
        <v>0</v>
      </c>
      <c r="Q127" s="226">
        <v>0</v>
      </c>
      <c r="R127" s="226">
        <f>Q127*H127</f>
        <v>0</v>
      </c>
      <c r="S127" s="226">
        <v>0.281</v>
      </c>
      <c r="T127" s="227">
        <f>S127*H127</f>
        <v>54.72475000000001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8" t="s">
        <v>129</v>
      </c>
      <c r="AT127" s="228" t="s">
        <v>124</v>
      </c>
      <c r="AU127" s="228" t="s">
        <v>87</v>
      </c>
      <c r="AY127" s="16" t="s">
        <v>122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6" t="s">
        <v>85</v>
      </c>
      <c r="BK127" s="229">
        <f>ROUND(I127*H127,2)</f>
        <v>0</v>
      </c>
      <c r="BL127" s="16" t="s">
        <v>129</v>
      </c>
      <c r="BM127" s="228" t="s">
        <v>130</v>
      </c>
    </row>
    <row r="128" spans="1:47" s="2" customFormat="1" ht="12">
      <c r="A128" s="37"/>
      <c r="B128" s="38"/>
      <c r="C128" s="39"/>
      <c r="D128" s="230" t="s">
        <v>131</v>
      </c>
      <c r="E128" s="39"/>
      <c r="F128" s="231" t="s">
        <v>132</v>
      </c>
      <c r="G128" s="39"/>
      <c r="H128" s="39"/>
      <c r="I128" s="232"/>
      <c r="J128" s="39"/>
      <c r="K128" s="39"/>
      <c r="L128" s="43"/>
      <c r="M128" s="233"/>
      <c r="N128" s="234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131</v>
      </c>
      <c r="AU128" s="16" t="s">
        <v>87</v>
      </c>
    </row>
    <row r="129" spans="1:51" s="13" customFormat="1" ht="12">
      <c r="A129" s="13"/>
      <c r="B129" s="235"/>
      <c r="C129" s="236"/>
      <c r="D129" s="230" t="s">
        <v>133</v>
      </c>
      <c r="E129" s="237" t="s">
        <v>1</v>
      </c>
      <c r="F129" s="238" t="s">
        <v>134</v>
      </c>
      <c r="G129" s="236"/>
      <c r="H129" s="239">
        <v>192.5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133</v>
      </c>
      <c r="AU129" s="245" t="s">
        <v>87</v>
      </c>
      <c r="AV129" s="13" t="s">
        <v>87</v>
      </c>
      <c r="AW129" s="13" t="s">
        <v>32</v>
      </c>
      <c r="AX129" s="13" t="s">
        <v>77</v>
      </c>
      <c r="AY129" s="245" t="s">
        <v>122</v>
      </c>
    </row>
    <row r="130" spans="1:51" s="13" customFormat="1" ht="12">
      <c r="A130" s="13"/>
      <c r="B130" s="235"/>
      <c r="C130" s="236"/>
      <c r="D130" s="230" t="s">
        <v>133</v>
      </c>
      <c r="E130" s="237" t="s">
        <v>1</v>
      </c>
      <c r="F130" s="238" t="s">
        <v>135</v>
      </c>
      <c r="G130" s="236"/>
      <c r="H130" s="239">
        <v>2.25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133</v>
      </c>
      <c r="AU130" s="245" t="s">
        <v>87</v>
      </c>
      <c r="AV130" s="13" t="s">
        <v>87</v>
      </c>
      <c r="AW130" s="13" t="s">
        <v>32</v>
      </c>
      <c r="AX130" s="13" t="s">
        <v>77</v>
      </c>
      <c r="AY130" s="245" t="s">
        <v>122</v>
      </c>
    </row>
    <row r="131" spans="1:51" s="14" customFormat="1" ht="12">
      <c r="A131" s="14"/>
      <c r="B131" s="246"/>
      <c r="C131" s="247"/>
      <c r="D131" s="230" t="s">
        <v>133</v>
      </c>
      <c r="E131" s="248" t="s">
        <v>1</v>
      </c>
      <c r="F131" s="249" t="s">
        <v>136</v>
      </c>
      <c r="G131" s="247"/>
      <c r="H131" s="250">
        <v>194.75</v>
      </c>
      <c r="I131" s="251"/>
      <c r="J131" s="247"/>
      <c r="K131" s="247"/>
      <c r="L131" s="252"/>
      <c r="M131" s="253"/>
      <c r="N131" s="254"/>
      <c r="O131" s="254"/>
      <c r="P131" s="254"/>
      <c r="Q131" s="254"/>
      <c r="R131" s="254"/>
      <c r="S131" s="254"/>
      <c r="T131" s="25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6" t="s">
        <v>133</v>
      </c>
      <c r="AU131" s="256" t="s">
        <v>87</v>
      </c>
      <c r="AV131" s="14" t="s">
        <v>129</v>
      </c>
      <c r="AW131" s="14" t="s">
        <v>32</v>
      </c>
      <c r="AX131" s="14" t="s">
        <v>85</v>
      </c>
      <c r="AY131" s="256" t="s">
        <v>122</v>
      </c>
    </row>
    <row r="132" spans="1:65" s="2" customFormat="1" ht="24.15" customHeight="1">
      <c r="A132" s="37"/>
      <c r="B132" s="38"/>
      <c r="C132" s="217" t="s">
        <v>87</v>
      </c>
      <c r="D132" s="217" t="s">
        <v>124</v>
      </c>
      <c r="E132" s="218" t="s">
        <v>137</v>
      </c>
      <c r="F132" s="219" t="s">
        <v>138</v>
      </c>
      <c r="G132" s="220" t="s">
        <v>127</v>
      </c>
      <c r="H132" s="221">
        <v>1</v>
      </c>
      <c r="I132" s="222"/>
      <c r="J132" s="223">
        <f>ROUND(I132*H132,2)</f>
        <v>0</v>
      </c>
      <c r="K132" s="219" t="s">
        <v>128</v>
      </c>
      <c r="L132" s="43"/>
      <c r="M132" s="224" t="s">
        <v>1</v>
      </c>
      <c r="N132" s="225" t="s">
        <v>42</v>
      </c>
      <c r="O132" s="90"/>
      <c r="P132" s="226">
        <f>O132*H132</f>
        <v>0</v>
      </c>
      <c r="Q132" s="226">
        <v>0</v>
      </c>
      <c r="R132" s="226">
        <f>Q132*H132</f>
        <v>0</v>
      </c>
      <c r="S132" s="226">
        <v>0.235</v>
      </c>
      <c r="T132" s="227">
        <f>S132*H132</f>
        <v>0.235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8" t="s">
        <v>129</v>
      </c>
      <c r="AT132" s="228" t="s">
        <v>124</v>
      </c>
      <c r="AU132" s="228" t="s">
        <v>87</v>
      </c>
      <c r="AY132" s="16" t="s">
        <v>122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6" t="s">
        <v>85</v>
      </c>
      <c r="BK132" s="229">
        <f>ROUND(I132*H132,2)</f>
        <v>0</v>
      </c>
      <c r="BL132" s="16" t="s">
        <v>129</v>
      </c>
      <c r="BM132" s="228" t="s">
        <v>139</v>
      </c>
    </row>
    <row r="133" spans="1:47" s="2" customFormat="1" ht="12">
      <c r="A133" s="37"/>
      <c r="B133" s="38"/>
      <c r="C133" s="39"/>
      <c r="D133" s="230" t="s">
        <v>131</v>
      </c>
      <c r="E133" s="39"/>
      <c r="F133" s="231" t="s">
        <v>140</v>
      </c>
      <c r="G133" s="39"/>
      <c r="H133" s="39"/>
      <c r="I133" s="232"/>
      <c r="J133" s="39"/>
      <c r="K133" s="39"/>
      <c r="L133" s="43"/>
      <c r="M133" s="233"/>
      <c r="N133" s="234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131</v>
      </c>
      <c r="AU133" s="16" t="s">
        <v>87</v>
      </c>
    </row>
    <row r="134" spans="1:51" s="13" customFormat="1" ht="12">
      <c r="A134" s="13"/>
      <c r="B134" s="235"/>
      <c r="C134" s="236"/>
      <c r="D134" s="230" t="s">
        <v>133</v>
      </c>
      <c r="E134" s="237" t="s">
        <v>1</v>
      </c>
      <c r="F134" s="238" t="s">
        <v>141</v>
      </c>
      <c r="G134" s="236"/>
      <c r="H134" s="239">
        <v>1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5" t="s">
        <v>133</v>
      </c>
      <c r="AU134" s="245" t="s">
        <v>87</v>
      </c>
      <c r="AV134" s="13" t="s">
        <v>87</v>
      </c>
      <c r="AW134" s="13" t="s">
        <v>32</v>
      </c>
      <c r="AX134" s="13" t="s">
        <v>85</v>
      </c>
      <c r="AY134" s="245" t="s">
        <v>122</v>
      </c>
    </row>
    <row r="135" spans="1:65" s="2" customFormat="1" ht="24.15" customHeight="1">
      <c r="A135" s="37"/>
      <c r="B135" s="38"/>
      <c r="C135" s="217" t="s">
        <v>142</v>
      </c>
      <c r="D135" s="217" t="s">
        <v>124</v>
      </c>
      <c r="E135" s="218" t="s">
        <v>143</v>
      </c>
      <c r="F135" s="219" t="s">
        <v>144</v>
      </c>
      <c r="G135" s="220" t="s">
        <v>127</v>
      </c>
      <c r="H135" s="221">
        <v>50.55</v>
      </c>
      <c r="I135" s="222"/>
      <c r="J135" s="223">
        <f>ROUND(I135*H135,2)</f>
        <v>0</v>
      </c>
      <c r="K135" s="219" t="s">
        <v>128</v>
      </c>
      <c r="L135" s="43"/>
      <c r="M135" s="224" t="s">
        <v>1</v>
      </c>
      <c r="N135" s="225" t="s">
        <v>42</v>
      </c>
      <c r="O135" s="90"/>
      <c r="P135" s="226">
        <f>O135*H135</f>
        <v>0</v>
      </c>
      <c r="Q135" s="226">
        <v>0</v>
      </c>
      <c r="R135" s="226">
        <f>Q135*H135</f>
        <v>0</v>
      </c>
      <c r="S135" s="226">
        <v>0.32</v>
      </c>
      <c r="T135" s="227">
        <f>S135*H135</f>
        <v>16.176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8" t="s">
        <v>129</v>
      </c>
      <c r="AT135" s="228" t="s">
        <v>124</v>
      </c>
      <c r="AU135" s="228" t="s">
        <v>87</v>
      </c>
      <c r="AY135" s="16" t="s">
        <v>122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6" t="s">
        <v>85</v>
      </c>
      <c r="BK135" s="229">
        <f>ROUND(I135*H135,2)</f>
        <v>0</v>
      </c>
      <c r="BL135" s="16" t="s">
        <v>129</v>
      </c>
      <c r="BM135" s="228" t="s">
        <v>145</v>
      </c>
    </row>
    <row r="136" spans="1:47" s="2" customFormat="1" ht="12">
      <c r="A136" s="37"/>
      <c r="B136" s="38"/>
      <c r="C136" s="39"/>
      <c r="D136" s="230" t="s">
        <v>131</v>
      </c>
      <c r="E136" s="39"/>
      <c r="F136" s="231" t="s">
        <v>146</v>
      </c>
      <c r="G136" s="39"/>
      <c r="H136" s="39"/>
      <c r="I136" s="232"/>
      <c r="J136" s="39"/>
      <c r="K136" s="39"/>
      <c r="L136" s="43"/>
      <c r="M136" s="233"/>
      <c r="N136" s="234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131</v>
      </c>
      <c r="AU136" s="16" t="s">
        <v>87</v>
      </c>
    </row>
    <row r="137" spans="1:51" s="13" customFormat="1" ht="12">
      <c r="A137" s="13"/>
      <c r="B137" s="235"/>
      <c r="C137" s="236"/>
      <c r="D137" s="230" t="s">
        <v>133</v>
      </c>
      <c r="E137" s="237" t="s">
        <v>1</v>
      </c>
      <c r="F137" s="238" t="s">
        <v>147</v>
      </c>
      <c r="G137" s="236"/>
      <c r="H137" s="239">
        <v>48.3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5" t="s">
        <v>133</v>
      </c>
      <c r="AU137" s="245" t="s">
        <v>87</v>
      </c>
      <c r="AV137" s="13" t="s">
        <v>87</v>
      </c>
      <c r="AW137" s="13" t="s">
        <v>32</v>
      </c>
      <c r="AX137" s="13" t="s">
        <v>77</v>
      </c>
      <c r="AY137" s="245" t="s">
        <v>122</v>
      </c>
    </row>
    <row r="138" spans="1:51" s="13" customFormat="1" ht="12">
      <c r="A138" s="13"/>
      <c r="B138" s="235"/>
      <c r="C138" s="236"/>
      <c r="D138" s="230" t="s">
        <v>133</v>
      </c>
      <c r="E138" s="237" t="s">
        <v>1</v>
      </c>
      <c r="F138" s="238" t="s">
        <v>148</v>
      </c>
      <c r="G138" s="236"/>
      <c r="H138" s="239">
        <v>2.25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133</v>
      </c>
      <c r="AU138" s="245" t="s">
        <v>87</v>
      </c>
      <c r="AV138" s="13" t="s">
        <v>87</v>
      </c>
      <c r="AW138" s="13" t="s">
        <v>32</v>
      </c>
      <c r="AX138" s="13" t="s">
        <v>77</v>
      </c>
      <c r="AY138" s="245" t="s">
        <v>122</v>
      </c>
    </row>
    <row r="139" spans="1:51" s="14" customFormat="1" ht="12">
      <c r="A139" s="14"/>
      <c r="B139" s="246"/>
      <c r="C139" s="247"/>
      <c r="D139" s="230" t="s">
        <v>133</v>
      </c>
      <c r="E139" s="248" t="s">
        <v>1</v>
      </c>
      <c r="F139" s="249" t="s">
        <v>136</v>
      </c>
      <c r="G139" s="247"/>
      <c r="H139" s="250">
        <v>50.55</v>
      </c>
      <c r="I139" s="251"/>
      <c r="J139" s="247"/>
      <c r="K139" s="247"/>
      <c r="L139" s="252"/>
      <c r="M139" s="253"/>
      <c r="N139" s="254"/>
      <c r="O139" s="254"/>
      <c r="P139" s="254"/>
      <c r="Q139" s="254"/>
      <c r="R139" s="254"/>
      <c r="S139" s="254"/>
      <c r="T139" s="25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6" t="s">
        <v>133</v>
      </c>
      <c r="AU139" s="256" t="s">
        <v>87</v>
      </c>
      <c r="AV139" s="14" t="s">
        <v>129</v>
      </c>
      <c r="AW139" s="14" t="s">
        <v>32</v>
      </c>
      <c r="AX139" s="14" t="s">
        <v>85</v>
      </c>
      <c r="AY139" s="256" t="s">
        <v>122</v>
      </c>
    </row>
    <row r="140" spans="1:65" s="2" customFormat="1" ht="24.15" customHeight="1">
      <c r="A140" s="37"/>
      <c r="B140" s="38"/>
      <c r="C140" s="217" t="s">
        <v>129</v>
      </c>
      <c r="D140" s="217" t="s">
        <v>124</v>
      </c>
      <c r="E140" s="218" t="s">
        <v>149</v>
      </c>
      <c r="F140" s="219" t="s">
        <v>150</v>
      </c>
      <c r="G140" s="220" t="s">
        <v>127</v>
      </c>
      <c r="H140" s="221">
        <v>51.25</v>
      </c>
      <c r="I140" s="222"/>
      <c r="J140" s="223">
        <f>ROUND(I140*H140,2)</f>
        <v>0</v>
      </c>
      <c r="K140" s="219" t="s">
        <v>128</v>
      </c>
      <c r="L140" s="43"/>
      <c r="M140" s="224" t="s">
        <v>1</v>
      </c>
      <c r="N140" s="225" t="s">
        <v>42</v>
      </c>
      <c r="O140" s="90"/>
      <c r="P140" s="226">
        <f>O140*H140</f>
        <v>0</v>
      </c>
      <c r="Q140" s="226">
        <v>0</v>
      </c>
      <c r="R140" s="226">
        <f>Q140*H140</f>
        <v>0</v>
      </c>
      <c r="S140" s="226">
        <v>0.388</v>
      </c>
      <c r="T140" s="227">
        <f>S140*H140</f>
        <v>19.885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8" t="s">
        <v>129</v>
      </c>
      <c r="AT140" s="228" t="s">
        <v>124</v>
      </c>
      <c r="AU140" s="228" t="s">
        <v>87</v>
      </c>
      <c r="AY140" s="16" t="s">
        <v>122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6" t="s">
        <v>85</v>
      </c>
      <c r="BK140" s="229">
        <f>ROUND(I140*H140,2)</f>
        <v>0</v>
      </c>
      <c r="BL140" s="16" t="s">
        <v>129</v>
      </c>
      <c r="BM140" s="228" t="s">
        <v>151</v>
      </c>
    </row>
    <row r="141" spans="1:47" s="2" customFormat="1" ht="12">
      <c r="A141" s="37"/>
      <c r="B141" s="38"/>
      <c r="C141" s="39"/>
      <c r="D141" s="230" t="s">
        <v>131</v>
      </c>
      <c r="E141" s="39"/>
      <c r="F141" s="231" t="s">
        <v>152</v>
      </c>
      <c r="G141" s="39"/>
      <c r="H141" s="39"/>
      <c r="I141" s="232"/>
      <c r="J141" s="39"/>
      <c r="K141" s="39"/>
      <c r="L141" s="43"/>
      <c r="M141" s="233"/>
      <c r="N141" s="234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131</v>
      </c>
      <c r="AU141" s="16" t="s">
        <v>87</v>
      </c>
    </row>
    <row r="142" spans="1:51" s="13" customFormat="1" ht="12">
      <c r="A142" s="13"/>
      <c r="B142" s="235"/>
      <c r="C142" s="236"/>
      <c r="D142" s="230" t="s">
        <v>133</v>
      </c>
      <c r="E142" s="237" t="s">
        <v>1</v>
      </c>
      <c r="F142" s="238" t="s">
        <v>153</v>
      </c>
      <c r="G142" s="236"/>
      <c r="H142" s="239">
        <v>49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5" t="s">
        <v>133</v>
      </c>
      <c r="AU142" s="245" t="s">
        <v>87</v>
      </c>
      <c r="AV142" s="13" t="s">
        <v>87</v>
      </c>
      <c r="AW142" s="13" t="s">
        <v>32</v>
      </c>
      <c r="AX142" s="13" t="s">
        <v>77</v>
      </c>
      <c r="AY142" s="245" t="s">
        <v>122</v>
      </c>
    </row>
    <row r="143" spans="1:51" s="13" customFormat="1" ht="12">
      <c r="A143" s="13"/>
      <c r="B143" s="235"/>
      <c r="C143" s="236"/>
      <c r="D143" s="230" t="s">
        <v>133</v>
      </c>
      <c r="E143" s="237" t="s">
        <v>1</v>
      </c>
      <c r="F143" s="238" t="s">
        <v>148</v>
      </c>
      <c r="G143" s="236"/>
      <c r="H143" s="239">
        <v>2.25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5" t="s">
        <v>133</v>
      </c>
      <c r="AU143" s="245" t="s">
        <v>87</v>
      </c>
      <c r="AV143" s="13" t="s">
        <v>87</v>
      </c>
      <c r="AW143" s="13" t="s">
        <v>32</v>
      </c>
      <c r="AX143" s="13" t="s">
        <v>77</v>
      </c>
      <c r="AY143" s="245" t="s">
        <v>122</v>
      </c>
    </row>
    <row r="144" spans="1:51" s="14" customFormat="1" ht="12">
      <c r="A144" s="14"/>
      <c r="B144" s="246"/>
      <c r="C144" s="247"/>
      <c r="D144" s="230" t="s">
        <v>133</v>
      </c>
      <c r="E144" s="248" t="s">
        <v>1</v>
      </c>
      <c r="F144" s="249" t="s">
        <v>136</v>
      </c>
      <c r="G144" s="247"/>
      <c r="H144" s="250">
        <v>51.25</v>
      </c>
      <c r="I144" s="251"/>
      <c r="J144" s="247"/>
      <c r="K144" s="247"/>
      <c r="L144" s="252"/>
      <c r="M144" s="253"/>
      <c r="N144" s="254"/>
      <c r="O144" s="254"/>
      <c r="P144" s="254"/>
      <c r="Q144" s="254"/>
      <c r="R144" s="254"/>
      <c r="S144" s="254"/>
      <c r="T144" s="25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6" t="s">
        <v>133</v>
      </c>
      <c r="AU144" s="256" t="s">
        <v>87</v>
      </c>
      <c r="AV144" s="14" t="s">
        <v>129</v>
      </c>
      <c r="AW144" s="14" t="s">
        <v>32</v>
      </c>
      <c r="AX144" s="14" t="s">
        <v>85</v>
      </c>
      <c r="AY144" s="256" t="s">
        <v>122</v>
      </c>
    </row>
    <row r="145" spans="1:65" s="2" customFormat="1" ht="24.15" customHeight="1">
      <c r="A145" s="37"/>
      <c r="B145" s="38"/>
      <c r="C145" s="217" t="s">
        <v>154</v>
      </c>
      <c r="D145" s="217" t="s">
        <v>124</v>
      </c>
      <c r="E145" s="218" t="s">
        <v>155</v>
      </c>
      <c r="F145" s="219" t="s">
        <v>156</v>
      </c>
      <c r="G145" s="220" t="s">
        <v>127</v>
      </c>
      <c r="H145" s="221">
        <v>51.75</v>
      </c>
      <c r="I145" s="222"/>
      <c r="J145" s="223">
        <f>ROUND(I145*H145,2)</f>
        <v>0</v>
      </c>
      <c r="K145" s="219" t="s">
        <v>128</v>
      </c>
      <c r="L145" s="43"/>
      <c r="M145" s="224" t="s">
        <v>1</v>
      </c>
      <c r="N145" s="225" t="s">
        <v>42</v>
      </c>
      <c r="O145" s="90"/>
      <c r="P145" s="226">
        <f>O145*H145</f>
        <v>0</v>
      </c>
      <c r="Q145" s="226">
        <v>0</v>
      </c>
      <c r="R145" s="226">
        <f>Q145*H145</f>
        <v>0</v>
      </c>
      <c r="S145" s="226">
        <v>0.44</v>
      </c>
      <c r="T145" s="227">
        <f>S145*H145</f>
        <v>22.77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8" t="s">
        <v>129</v>
      </c>
      <c r="AT145" s="228" t="s">
        <v>124</v>
      </c>
      <c r="AU145" s="228" t="s">
        <v>87</v>
      </c>
      <c r="AY145" s="16" t="s">
        <v>122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6" t="s">
        <v>85</v>
      </c>
      <c r="BK145" s="229">
        <f>ROUND(I145*H145,2)</f>
        <v>0</v>
      </c>
      <c r="BL145" s="16" t="s">
        <v>129</v>
      </c>
      <c r="BM145" s="228" t="s">
        <v>157</v>
      </c>
    </row>
    <row r="146" spans="1:47" s="2" customFormat="1" ht="12">
      <c r="A146" s="37"/>
      <c r="B146" s="38"/>
      <c r="C146" s="39"/>
      <c r="D146" s="230" t="s">
        <v>131</v>
      </c>
      <c r="E146" s="39"/>
      <c r="F146" s="231" t="s">
        <v>158</v>
      </c>
      <c r="G146" s="39"/>
      <c r="H146" s="39"/>
      <c r="I146" s="232"/>
      <c r="J146" s="39"/>
      <c r="K146" s="39"/>
      <c r="L146" s="43"/>
      <c r="M146" s="233"/>
      <c r="N146" s="234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131</v>
      </c>
      <c r="AU146" s="16" t="s">
        <v>87</v>
      </c>
    </row>
    <row r="147" spans="1:47" s="2" customFormat="1" ht="12">
      <c r="A147" s="37"/>
      <c r="B147" s="38"/>
      <c r="C147" s="39"/>
      <c r="D147" s="230" t="s">
        <v>159</v>
      </c>
      <c r="E147" s="39"/>
      <c r="F147" s="257" t="s">
        <v>160</v>
      </c>
      <c r="G147" s="39"/>
      <c r="H147" s="39"/>
      <c r="I147" s="232"/>
      <c r="J147" s="39"/>
      <c r="K147" s="39"/>
      <c r="L147" s="43"/>
      <c r="M147" s="233"/>
      <c r="N147" s="234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159</v>
      </c>
      <c r="AU147" s="16" t="s">
        <v>87</v>
      </c>
    </row>
    <row r="148" spans="1:51" s="13" customFormat="1" ht="12">
      <c r="A148" s="13"/>
      <c r="B148" s="235"/>
      <c r="C148" s="236"/>
      <c r="D148" s="230" t="s">
        <v>133</v>
      </c>
      <c r="E148" s="237" t="s">
        <v>1</v>
      </c>
      <c r="F148" s="238" t="s">
        <v>161</v>
      </c>
      <c r="G148" s="236"/>
      <c r="H148" s="239">
        <v>34.375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5" t="s">
        <v>133</v>
      </c>
      <c r="AU148" s="245" t="s">
        <v>87</v>
      </c>
      <c r="AV148" s="13" t="s">
        <v>87</v>
      </c>
      <c r="AW148" s="13" t="s">
        <v>32</v>
      </c>
      <c r="AX148" s="13" t="s">
        <v>77</v>
      </c>
      <c r="AY148" s="245" t="s">
        <v>122</v>
      </c>
    </row>
    <row r="149" spans="1:51" s="13" customFormat="1" ht="12">
      <c r="A149" s="13"/>
      <c r="B149" s="235"/>
      <c r="C149" s="236"/>
      <c r="D149" s="230" t="s">
        <v>133</v>
      </c>
      <c r="E149" s="237" t="s">
        <v>1</v>
      </c>
      <c r="F149" s="238" t="s">
        <v>162</v>
      </c>
      <c r="G149" s="236"/>
      <c r="H149" s="239">
        <v>17.375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5" t="s">
        <v>133</v>
      </c>
      <c r="AU149" s="245" t="s">
        <v>87</v>
      </c>
      <c r="AV149" s="13" t="s">
        <v>87</v>
      </c>
      <c r="AW149" s="13" t="s">
        <v>32</v>
      </c>
      <c r="AX149" s="13" t="s">
        <v>77</v>
      </c>
      <c r="AY149" s="245" t="s">
        <v>122</v>
      </c>
    </row>
    <row r="150" spans="1:51" s="14" customFormat="1" ht="12">
      <c r="A150" s="14"/>
      <c r="B150" s="246"/>
      <c r="C150" s="247"/>
      <c r="D150" s="230" t="s">
        <v>133</v>
      </c>
      <c r="E150" s="248" t="s">
        <v>1</v>
      </c>
      <c r="F150" s="249" t="s">
        <v>136</v>
      </c>
      <c r="G150" s="247"/>
      <c r="H150" s="250">
        <v>51.75</v>
      </c>
      <c r="I150" s="251"/>
      <c r="J150" s="247"/>
      <c r="K150" s="247"/>
      <c r="L150" s="252"/>
      <c r="M150" s="253"/>
      <c r="N150" s="254"/>
      <c r="O150" s="254"/>
      <c r="P150" s="254"/>
      <c r="Q150" s="254"/>
      <c r="R150" s="254"/>
      <c r="S150" s="254"/>
      <c r="T150" s="25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6" t="s">
        <v>133</v>
      </c>
      <c r="AU150" s="256" t="s">
        <v>87</v>
      </c>
      <c r="AV150" s="14" t="s">
        <v>129</v>
      </c>
      <c r="AW150" s="14" t="s">
        <v>32</v>
      </c>
      <c r="AX150" s="14" t="s">
        <v>85</v>
      </c>
      <c r="AY150" s="256" t="s">
        <v>122</v>
      </c>
    </row>
    <row r="151" spans="1:65" s="2" customFormat="1" ht="24.15" customHeight="1">
      <c r="A151" s="37"/>
      <c r="B151" s="38"/>
      <c r="C151" s="217" t="s">
        <v>163</v>
      </c>
      <c r="D151" s="217" t="s">
        <v>124</v>
      </c>
      <c r="E151" s="218" t="s">
        <v>164</v>
      </c>
      <c r="F151" s="219" t="s">
        <v>165</v>
      </c>
      <c r="G151" s="220" t="s">
        <v>127</v>
      </c>
      <c r="H151" s="221">
        <v>155.25</v>
      </c>
      <c r="I151" s="222"/>
      <c r="J151" s="223">
        <f>ROUND(I151*H151,2)</f>
        <v>0</v>
      </c>
      <c r="K151" s="219" t="s">
        <v>128</v>
      </c>
      <c r="L151" s="43"/>
      <c r="M151" s="224" t="s">
        <v>1</v>
      </c>
      <c r="N151" s="225" t="s">
        <v>42</v>
      </c>
      <c r="O151" s="90"/>
      <c r="P151" s="226">
        <f>O151*H151</f>
        <v>0</v>
      </c>
      <c r="Q151" s="226">
        <v>0</v>
      </c>
      <c r="R151" s="226">
        <f>Q151*H151</f>
        <v>0</v>
      </c>
      <c r="S151" s="226">
        <v>0.625</v>
      </c>
      <c r="T151" s="227">
        <f>S151*H151</f>
        <v>97.03125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8" t="s">
        <v>129</v>
      </c>
      <c r="AT151" s="228" t="s">
        <v>124</v>
      </c>
      <c r="AU151" s="228" t="s">
        <v>87</v>
      </c>
      <c r="AY151" s="16" t="s">
        <v>122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6" t="s">
        <v>85</v>
      </c>
      <c r="BK151" s="229">
        <f>ROUND(I151*H151,2)</f>
        <v>0</v>
      </c>
      <c r="BL151" s="16" t="s">
        <v>129</v>
      </c>
      <c r="BM151" s="228" t="s">
        <v>166</v>
      </c>
    </row>
    <row r="152" spans="1:47" s="2" customFormat="1" ht="12">
      <c r="A152" s="37"/>
      <c r="B152" s="38"/>
      <c r="C152" s="39"/>
      <c r="D152" s="230" t="s">
        <v>131</v>
      </c>
      <c r="E152" s="39"/>
      <c r="F152" s="231" t="s">
        <v>167</v>
      </c>
      <c r="G152" s="39"/>
      <c r="H152" s="39"/>
      <c r="I152" s="232"/>
      <c r="J152" s="39"/>
      <c r="K152" s="39"/>
      <c r="L152" s="43"/>
      <c r="M152" s="233"/>
      <c r="N152" s="234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131</v>
      </c>
      <c r="AU152" s="16" t="s">
        <v>87</v>
      </c>
    </row>
    <row r="153" spans="1:47" s="2" customFormat="1" ht="12">
      <c r="A153" s="37"/>
      <c r="B153" s="38"/>
      <c r="C153" s="39"/>
      <c r="D153" s="230" t="s">
        <v>159</v>
      </c>
      <c r="E153" s="39"/>
      <c r="F153" s="257" t="s">
        <v>168</v>
      </c>
      <c r="G153" s="39"/>
      <c r="H153" s="39"/>
      <c r="I153" s="232"/>
      <c r="J153" s="39"/>
      <c r="K153" s="39"/>
      <c r="L153" s="43"/>
      <c r="M153" s="233"/>
      <c r="N153" s="234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159</v>
      </c>
      <c r="AU153" s="16" t="s">
        <v>87</v>
      </c>
    </row>
    <row r="154" spans="1:51" s="13" customFormat="1" ht="12">
      <c r="A154" s="13"/>
      <c r="B154" s="235"/>
      <c r="C154" s="236"/>
      <c r="D154" s="230" t="s">
        <v>133</v>
      </c>
      <c r="E154" s="237" t="s">
        <v>1</v>
      </c>
      <c r="F154" s="238" t="s">
        <v>169</v>
      </c>
      <c r="G154" s="236"/>
      <c r="H154" s="239">
        <v>103.125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5" t="s">
        <v>133</v>
      </c>
      <c r="AU154" s="245" t="s">
        <v>87</v>
      </c>
      <c r="AV154" s="13" t="s">
        <v>87</v>
      </c>
      <c r="AW154" s="13" t="s">
        <v>32</v>
      </c>
      <c r="AX154" s="13" t="s">
        <v>77</v>
      </c>
      <c r="AY154" s="245" t="s">
        <v>122</v>
      </c>
    </row>
    <row r="155" spans="1:51" s="13" customFormat="1" ht="12">
      <c r="A155" s="13"/>
      <c r="B155" s="235"/>
      <c r="C155" s="236"/>
      <c r="D155" s="230" t="s">
        <v>133</v>
      </c>
      <c r="E155" s="237" t="s">
        <v>1</v>
      </c>
      <c r="F155" s="238" t="s">
        <v>170</v>
      </c>
      <c r="G155" s="236"/>
      <c r="H155" s="239">
        <v>52.125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133</v>
      </c>
      <c r="AU155" s="245" t="s">
        <v>87</v>
      </c>
      <c r="AV155" s="13" t="s">
        <v>87</v>
      </c>
      <c r="AW155" s="13" t="s">
        <v>32</v>
      </c>
      <c r="AX155" s="13" t="s">
        <v>77</v>
      </c>
      <c r="AY155" s="245" t="s">
        <v>122</v>
      </c>
    </row>
    <row r="156" spans="1:51" s="14" customFormat="1" ht="12">
      <c r="A156" s="14"/>
      <c r="B156" s="246"/>
      <c r="C156" s="247"/>
      <c r="D156" s="230" t="s">
        <v>133</v>
      </c>
      <c r="E156" s="248" t="s">
        <v>1</v>
      </c>
      <c r="F156" s="249" t="s">
        <v>136</v>
      </c>
      <c r="G156" s="247"/>
      <c r="H156" s="250">
        <v>155.25</v>
      </c>
      <c r="I156" s="251"/>
      <c r="J156" s="247"/>
      <c r="K156" s="247"/>
      <c r="L156" s="252"/>
      <c r="M156" s="253"/>
      <c r="N156" s="254"/>
      <c r="O156" s="254"/>
      <c r="P156" s="254"/>
      <c r="Q156" s="254"/>
      <c r="R156" s="254"/>
      <c r="S156" s="254"/>
      <c r="T156" s="25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6" t="s">
        <v>133</v>
      </c>
      <c r="AU156" s="256" t="s">
        <v>87</v>
      </c>
      <c r="AV156" s="14" t="s">
        <v>129</v>
      </c>
      <c r="AW156" s="14" t="s">
        <v>32</v>
      </c>
      <c r="AX156" s="14" t="s">
        <v>85</v>
      </c>
      <c r="AY156" s="256" t="s">
        <v>122</v>
      </c>
    </row>
    <row r="157" spans="1:65" s="2" customFormat="1" ht="24.15" customHeight="1">
      <c r="A157" s="37"/>
      <c r="B157" s="38"/>
      <c r="C157" s="217" t="s">
        <v>171</v>
      </c>
      <c r="D157" s="217" t="s">
        <v>124</v>
      </c>
      <c r="E157" s="218" t="s">
        <v>172</v>
      </c>
      <c r="F157" s="219" t="s">
        <v>173</v>
      </c>
      <c r="G157" s="220" t="s">
        <v>127</v>
      </c>
      <c r="H157" s="221">
        <v>207</v>
      </c>
      <c r="I157" s="222"/>
      <c r="J157" s="223">
        <f>ROUND(I157*H157,2)</f>
        <v>0</v>
      </c>
      <c r="K157" s="219" t="s">
        <v>128</v>
      </c>
      <c r="L157" s="43"/>
      <c r="M157" s="224" t="s">
        <v>1</v>
      </c>
      <c r="N157" s="225" t="s">
        <v>42</v>
      </c>
      <c r="O157" s="90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8" t="s">
        <v>129</v>
      </c>
      <c r="AT157" s="228" t="s">
        <v>124</v>
      </c>
      <c r="AU157" s="228" t="s">
        <v>87</v>
      </c>
      <c r="AY157" s="16" t="s">
        <v>122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6" t="s">
        <v>85</v>
      </c>
      <c r="BK157" s="229">
        <f>ROUND(I157*H157,2)</f>
        <v>0</v>
      </c>
      <c r="BL157" s="16" t="s">
        <v>129</v>
      </c>
      <c r="BM157" s="228" t="s">
        <v>174</v>
      </c>
    </row>
    <row r="158" spans="1:47" s="2" customFormat="1" ht="12">
      <c r="A158" s="37"/>
      <c r="B158" s="38"/>
      <c r="C158" s="39"/>
      <c r="D158" s="230" t="s">
        <v>131</v>
      </c>
      <c r="E158" s="39"/>
      <c r="F158" s="231" t="s">
        <v>175</v>
      </c>
      <c r="G158" s="39"/>
      <c r="H158" s="39"/>
      <c r="I158" s="232"/>
      <c r="J158" s="39"/>
      <c r="K158" s="39"/>
      <c r="L158" s="43"/>
      <c r="M158" s="233"/>
      <c r="N158" s="234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131</v>
      </c>
      <c r="AU158" s="16" t="s">
        <v>87</v>
      </c>
    </row>
    <row r="159" spans="1:47" s="2" customFormat="1" ht="12">
      <c r="A159" s="37"/>
      <c r="B159" s="38"/>
      <c r="C159" s="39"/>
      <c r="D159" s="230" t="s">
        <v>159</v>
      </c>
      <c r="E159" s="39"/>
      <c r="F159" s="257" t="s">
        <v>176</v>
      </c>
      <c r="G159" s="39"/>
      <c r="H159" s="39"/>
      <c r="I159" s="232"/>
      <c r="J159" s="39"/>
      <c r="K159" s="39"/>
      <c r="L159" s="43"/>
      <c r="M159" s="233"/>
      <c r="N159" s="234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159</v>
      </c>
      <c r="AU159" s="16" t="s">
        <v>87</v>
      </c>
    </row>
    <row r="160" spans="1:51" s="13" customFormat="1" ht="12">
      <c r="A160" s="13"/>
      <c r="B160" s="235"/>
      <c r="C160" s="236"/>
      <c r="D160" s="230" t="s">
        <v>133</v>
      </c>
      <c r="E160" s="237" t="s">
        <v>1</v>
      </c>
      <c r="F160" s="238" t="s">
        <v>177</v>
      </c>
      <c r="G160" s="236"/>
      <c r="H160" s="239">
        <v>207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5" t="s">
        <v>133</v>
      </c>
      <c r="AU160" s="245" t="s">
        <v>87</v>
      </c>
      <c r="AV160" s="13" t="s">
        <v>87</v>
      </c>
      <c r="AW160" s="13" t="s">
        <v>32</v>
      </c>
      <c r="AX160" s="13" t="s">
        <v>85</v>
      </c>
      <c r="AY160" s="245" t="s">
        <v>122</v>
      </c>
    </row>
    <row r="161" spans="1:63" s="12" customFormat="1" ht="22.8" customHeight="1">
      <c r="A161" s="12"/>
      <c r="B161" s="201"/>
      <c r="C161" s="202"/>
      <c r="D161" s="203" t="s">
        <v>76</v>
      </c>
      <c r="E161" s="215" t="s">
        <v>87</v>
      </c>
      <c r="F161" s="215" t="s">
        <v>178</v>
      </c>
      <c r="G161" s="202"/>
      <c r="H161" s="202"/>
      <c r="I161" s="205"/>
      <c r="J161" s="216">
        <f>BK161</f>
        <v>0</v>
      </c>
      <c r="K161" s="202"/>
      <c r="L161" s="207"/>
      <c r="M161" s="208"/>
      <c r="N161" s="209"/>
      <c r="O161" s="209"/>
      <c r="P161" s="210">
        <f>SUM(P162:P164)</f>
        <v>0</v>
      </c>
      <c r="Q161" s="209"/>
      <c r="R161" s="210">
        <f>SUM(R162:R164)</f>
        <v>1.62121176</v>
      </c>
      <c r="S161" s="209"/>
      <c r="T161" s="211">
        <f>SUM(T162:T164)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2" t="s">
        <v>85</v>
      </c>
      <c r="AT161" s="213" t="s">
        <v>76</v>
      </c>
      <c r="AU161" s="213" t="s">
        <v>85</v>
      </c>
      <c r="AY161" s="212" t="s">
        <v>122</v>
      </c>
      <c r="BK161" s="214">
        <f>SUM(BK162:BK164)</f>
        <v>0</v>
      </c>
    </row>
    <row r="162" spans="1:65" s="2" customFormat="1" ht="16.5" customHeight="1">
      <c r="A162" s="37"/>
      <c r="B162" s="38"/>
      <c r="C162" s="217" t="s">
        <v>179</v>
      </c>
      <c r="D162" s="217" t="s">
        <v>124</v>
      </c>
      <c r="E162" s="218" t="s">
        <v>180</v>
      </c>
      <c r="F162" s="219" t="s">
        <v>181</v>
      </c>
      <c r="G162" s="220" t="s">
        <v>182</v>
      </c>
      <c r="H162" s="221">
        <v>0.648</v>
      </c>
      <c r="I162" s="222"/>
      <c r="J162" s="223">
        <f>ROUND(I162*H162,2)</f>
        <v>0</v>
      </c>
      <c r="K162" s="219" t="s">
        <v>128</v>
      </c>
      <c r="L162" s="43"/>
      <c r="M162" s="224" t="s">
        <v>1</v>
      </c>
      <c r="N162" s="225" t="s">
        <v>42</v>
      </c>
      <c r="O162" s="90"/>
      <c r="P162" s="226">
        <f>O162*H162</f>
        <v>0</v>
      </c>
      <c r="Q162" s="226">
        <v>2.50187</v>
      </c>
      <c r="R162" s="226">
        <f>Q162*H162</f>
        <v>1.62121176</v>
      </c>
      <c r="S162" s="226">
        <v>0</v>
      </c>
      <c r="T162" s="227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8" t="s">
        <v>129</v>
      </c>
      <c r="AT162" s="228" t="s">
        <v>124</v>
      </c>
      <c r="AU162" s="228" t="s">
        <v>87</v>
      </c>
      <c r="AY162" s="16" t="s">
        <v>122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6" t="s">
        <v>85</v>
      </c>
      <c r="BK162" s="229">
        <f>ROUND(I162*H162,2)</f>
        <v>0</v>
      </c>
      <c r="BL162" s="16" t="s">
        <v>129</v>
      </c>
      <c r="BM162" s="228" t="s">
        <v>183</v>
      </c>
    </row>
    <row r="163" spans="1:47" s="2" customFormat="1" ht="12">
      <c r="A163" s="37"/>
      <c r="B163" s="38"/>
      <c r="C163" s="39"/>
      <c r="D163" s="230" t="s">
        <v>131</v>
      </c>
      <c r="E163" s="39"/>
      <c r="F163" s="231" t="s">
        <v>184</v>
      </c>
      <c r="G163" s="39"/>
      <c r="H163" s="39"/>
      <c r="I163" s="232"/>
      <c r="J163" s="39"/>
      <c r="K163" s="39"/>
      <c r="L163" s="43"/>
      <c r="M163" s="233"/>
      <c r="N163" s="234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131</v>
      </c>
      <c r="AU163" s="16" t="s">
        <v>87</v>
      </c>
    </row>
    <row r="164" spans="1:51" s="13" customFormat="1" ht="12">
      <c r="A164" s="13"/>
      <c r="B164" s="235"/>
      <c r="C164" s="236"/>
      <c r="D164" s="230" t="s">
        <v>133</v>
      </c>
      <c r="E164" s="237" t="s">
        <v>1</v>
      </c>
      <c r="F164" s="238" t="s">
        <v>185</v>
      </c>
      <c r="G164" s="236"/>
      <c r="H164" s="239">
        <v>0.648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5" t="s">
        <v>133</v>
      </c>
      <c r="AU164" s="245" t="s">
        <v>87</v>
      </c>
      <c r="AV164" s="13" t="s">
        <v>87</v>
      </c>
      <c r="AW164" s="13" t="s">
        <v>32</v>
      </c>
      <c r="AX164" s="13" t="s">
        <v>85</v>
      </c>
      <c r="AY164" s="245" t="s">
        <v>122</v>
      </c>
    </row>
    <row r="165" spans="1:63" s="12" customFormat="1" ht="22.8" customHeight="1">
      <c r="A165" s="12"/>
      <c r="B165" s="201"/>
      <c r="C165" s="202"/>
      <c r="D165" s="203" t="s">
        <v>76</v>
      </c>
      <c r="E165" s="215" t="s">
        <v>154</v>
      </c>
      <c r="F165" s="215" t="s">
        <v>186</v>
      </c>
      <c r="G165" s="202"/>
      <c r="H165" s="202"/>
      <c r="I165" s="205"/>
      <c r="J165" s="216">
        <f>BK165</f>
        <v>0</v>
      </c>
      <c r="K165" s="202"/>
      <c r="L165" s="207"/>
      <c r="M165" s="208"/>
      <c r="N165" s="209"/>
      <c r="O165" s="209"/>
      <c r="P165" s="210">
        <f>SUM(P166:P193)</f>
        <v>0</v>
      </c>
      <c r="Q165" s="209"/>
      <c r="R165" s="210">
        <f>SUM(R166:R193)</f>
        <v>50.77799000000001</v>
      </c>
      <c r="S165" s="209"/>
      <c r="T165" s="211">
        <f>SUM(T166:T193)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2" t="s">
        <v>85</v>
      </c>
      <c r="AT165" s="213" t="s">
        <v>76</v>
      </c>
      <c r="AU165" s="213" t="s">
        <v>85</v>
      </c>
      <c r="AY165" s="212" t="s">
        <v>122</v>
      </c>
      <c r="BK165" s="214">
        <f>SUM(BK166:BK193)</f>
        <v>0</v>
      </c>
    </row>
    <row r="166" spans="1:65" s="2" customFormat="1" ht="21.75" customHeight="1">
      <c r="A166" s="37"/>
      <c r="B166" s="38"/>
      <c r="C166" s="217" t="s">
        <v>187</v>
      </c>
      <c r="D166" s="217" t="s">
        <v>124</v>
      </c>
      <c r="E166" s="218" t="s">
        <v>188</v>
      </c>
      <c r="F166" s="219" t="s">
        <v>189</v>
      </c>
      <c r="G166" s="220" t="s">
        <v>127</v>
      </c>
      <c r="H166" s="221">
        <v>1.013</v>
      </c>
      <c r="I166" s="222"/>
      <c r="J166" s="223">
        <f>ROUND(I166*H166,2)</f>
        <v>0</v>
      </c>
      <c r="K166" s="219" t="s">
        <v>128</v>
      </c>
      <c r="L166" s="43"/>
      <c r="M166" s="224" t="s">
        <v>1</v>
      </c>
      <c r="N166" s="225" t="s">
        <v>42</v>
      </c>
      <c r="O166" s="90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8" t="s">
        <v>129</v>
      </c>
      <c r="AT166" s="228" t="s">
        <v>124</v>
      </c>
      <c r="AU166" s="228" t="s">
        <v>87</v>
      </c>
      <c r="AY166" s="16" t="s">
        <v>122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6" t="s">
        <v>85</v>
      </c>
      <c r="BK166" s="229">
        <f>ROUND(I166*H166,2)</f>
        <v>0</v>
      </c>
      <c r="BL166" s="16" t="s">
        <v>129</v>
      </c>
      <c r="BM166" s="228" t="s">
        <v>190</v>
      </c>
    </row>
    <row r="167" spans="1:47" s="2" customFormat="1" ht="12">
      <c r="A167" s="37"/>
      <c r="B167" s="38"/>
      <c r="C167" s="39"/>
      <c r="D167" s="230" t="s">
        <v>131</v>
      </c>
      <c r="E167" s="39"/>
      <c r="F167" s="231" t="s">
        <v>191</v>
      </c>
      <c r="G167" s="39"/>
      <c r="H167" s="39"/>
      <c r="I167" s="232"/>
      <c r="J167" s="39"/>
      <c r="K167" s="39"/>
      <c r="L167" s="43"/>
      <c r="M167" s="233"/>
      <c r="N167" s="234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131</v>
      </c>
      <c r="AU167" s="16" t="s">
        <v>87</v>
      </c>
    </row>
    <row r="168" spans="1:47" s="2" customFormat="1" ht="12">
      <c r="A168" s="37"/>
      <c r="B168" s="38"/>
      <c r="C168" s="39"/>
      <c r="D168" s="230" t="s">
        <v>159</v>
      </c>
      <c r="E168" s="39"/>
      <c r="F168" s="257" t="s">
        <v>192</v>
      </c>
      <c r="G168" s="39"/>
      <c r="H168" s="39"/>
      <c r="I168" s="232"/>
      <c r="J168" s="39"/>
      <c r="K168" s="39"/>
      <c r="L168" s="43"/>
      <c r="M168" s="233"/>
      <c r="N168" s="234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159</v>
      </c>
      <c r="AU168" s="16" t="s">
        <v>87</v>
      </c>
    </row>
    <row r="169" spans="1:51" s="13" customFormat="1" ht="12">
      <c r="A169" s="13"/>
      <c r="B169" s="235"/>
      <c r="C169" s="236"/>
      <c r="D169" s="230" t="s">
        <v>133</v>
      </c>
      <c r="E169" s="237" t="s">
        <v>1</v>
      </c>
      <c r="F169" s="238" t="s">
        <v>193</v>
      </c>
      <c r="G169" s="236"/>
      <c r="H169" s="239">
        <v>1.013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5" t="s">
        <v>133</v>
      </c>
      <c r="AU169" s="245" t="s">
        <v>87</v>
      </c>
      <c r="AV169" s="13" t="s">
        <v>87</v>
      </c>
      <c r="AW169" s="13" t="s">
        <v>32</v>
      </c>
      <c r="AX169" s="13" t="s">
        <v>85</v>
      </c>
      <c r="AY169" s="245" t="s">
        <v>122</v>
      </c>
    </row>
    <row r="170" spans="1:65" s="2" customFormat="1" ht="21.75" customHeight="1">
      <c r="A170" s="37"/>
      <c r="B170" s="38"/>
      <c r="C170" s="217" t="s">
        <v>194</v>
      </c>
      <c r="D170" s="217" t="s">
        <v>124</v>
      </c>
      <c r="E170" s="218" t="s">
        <v>195</v>
      </c>
      <c r="F170" s="219" t="s">
        <v>196</v>
      </c>
      <c r="G170" s="220" t="s">
        <v>127</v>
      </c>
      <c r="H170" s="221">
        <v>137.5</v>
      </c>
      <c r="I170" s="222"/>
      <c r="J170" s="223">
        <f>ROUND(I170*H170,2)</f>
        <v>0</v>
      </c>
      <c r="K170" s="219" t="s">
        <v>128</v>
      </c>
      <c r="L170" s="43"/>
      <c r="M170" s="224" t="s">
        <v>1</v>
      </c>
      <c r="N170" s="225" t="s">
        <v>42</v>
      </c>
      <c r="O170" s="90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8" t="s">
        <v>129</v>
      </c>
      <c r="AT170" s="228" t="s">
        <v>124</v>
      </c>
      <c r="AU170" s="228" t="s">
        <v>87</v>
      </c>
      <c r="AY170" s="16" t="s">
        <v>122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6" t="s">
        <v>85</v>
      </c>
      <c r="BK170" s="229">
        <f>ROUND(I170*H170,2)</f>
        <v>0</v>
      </c>
      <c r="BL170" s="16" t="s">
        <v>129</v>
      </c>
      <c r="BM170" s="228" t="s">
        <v>197</v>
      </c>
    </row>
    <row r="171" spans="1:47" s="2" customFormat="1" ht="12">
      <c r="A171" s="37"/>
      <c r="B171" s="38"/>
      <c r="C171" s="39"/>
      <c r="D171" s="230" t="s">
        <v>131</v>
      </c>
      <c r="E171" s="39"/>
      <c r="F171" s="231" t="s">
        <v>198</v>
      </c>
      <c r="G171" s="39"/>
      <c r="H171" s="39"/>
      <c r="I171" s="232"/>
      <c r="J171" s="39"/>
      <c r="K171" s="39"/>
      <c r="L171" s="43"/>
      <c r="M171" s="233"/>
      <c r="N171" s="234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131</v>
      </c>
      <c r="AU171" s="16" t="s">
        <v>87</v>
      </c>
    </row>
    <row r="172" spans="1:47" s="2" customFormat="1" ht="12">
      <c r="A172" s="37"/>
      <c r="B172" s="38"/>
      <c r="C172" s="39"/>
      <c r="D172" s="230" t="s">
        <v>159</v>
      </c>
      <c r="E172" s="39"/>
      <c r="F172" s="257" t="s">
        <v>192</v>
      </c>
      <c r="G172" s="39"/>
      <c r="H172" s="39"/>
      <c r="I172" s="232"/>
      <c r="J172" s="39"/>
      <c r="K172" s="39"/>
      <c r="L172" s="43"/>
      <c r="M172" s="233"/>
      <c r="N172" s="234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159</v>
      </c>
      <c r="AU172" s="16" t="s">
        <v>87</v>
      </c>
    </row>
    <row r="173" spans="1:51" s="13" customFormat="1" ht="12">
      <c r="A173" s="13"/>
      <c r="B173" s="235"/>
      <c r="C173" s="236"/>
      <c r="D173" s="230" t="s">
        <v>133</v>
      </c>
      <c r="E173" s="237" t="s">
        <v>1</v>
      </c>
      <c r="F173" s="238" t="s">
        <v>199</v>
      </c>
      <c r="G173" s="236"/>
      <c r="H173" s="239">
        <v>137.5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5" t="s">
        <v>133</v>
      </c>
      <c r="AU173" s="245" t="s">
        <v>87</v>
      </c>
      <c r="AV173" s="13" t="s">
        <v>87</v>
      </c>
      <c r="AW173" s="13" t="s">
        <v>32</v>
      </c>
      <c r="AX173" s="13" t="s">
        <v>85</v>
      </c>
      <c r="AY173" s="245" t="s">
        <v>122</v>
      </c>
    </row>
    <row r="174" spans="1:65" s="2" customFormat="1" ht="21.75" customHeight="1">
      <c r="A174" s="37"/>
      <c r="B174" s="38"/>
      <c r="C174" s="217" t="s">
        <v>200</v>
      </c>
      <c r="D174" s="217" t="s">
        <v>124</v>
      </c>
      <c r="E174" s="218" t="s">
        <v>201</v>
      </c>
      <c r="F174" s="219" t="s">
        <v>202</v>
      </c>
      <c r="G174" s="220" t="s">
        <v>127</v>
      </c>
      <c r="H174" s="221">
        <v>69.5</v>
      </c>
      <c r="I174" s="222"/>
      <c r="J174" s="223">
        <f>ROUND(I174*H174,2)</f>
        <v>0</v>
      </c>
      <c r="K174" s="219" t="s">
        <v>128</v>
      </c>
      <c r="L174" s="43"/>
      <c r="M174" s="224" t="s">
        <v>1</v>
      </c>
      <c r="N174" s="225" t="s">
        <v>42</v>
      </c>
      <c r="O174" s="90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8" t="s">
        <v>129</v>
      </c>
      <c r="AT174" s="228" t="s">
        <v>124</v>
      </c>
      <c r="AU174" s="228" t="s">
        <v>87</v>
      </c>
      <c r="AY174" s="16" t="s">
        <v>122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6" t="s">
        <v>85</v>
      </c>
      <c r="BK174" s="229">
        <f>ROUND(I174*H174,2)</f>
        <v>0</v>
      </c>
      <c r="BL174" s="16" t="s">
        <v>129</v>
      </c>
      <c r="BM174" s="228" t="s">
        <v>203</v>
      </c>
    </row>
    <row r="175" spans="1:47" s="2" customFormat="1" ht="12">
      <c r="A175" s="37"/>
      <c r="B175" s="38"/>
      <c r="C175" s="39"/>
      <c r="D175" s="230" t="s">
        <v>131</v>
      </c>
      <c r="E175" s="39"/>
      <c r="F175" s="231" t="s">
        <v>204</v>
      </c>
      <c r="G175" s="39"/>
      <c r="H175" s="39"/>
      <c r="I175" s="232"/>
      <c r="J175" s="39"/>
      <c r="K175" s="39"/>
      <c r="L175" s="43"/>
      <c r="M175" s="233"/>
      <c r="N175" s="234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131</v>
      </c>
      <c r="AU175" s="16" t="s">
        <v>87</v>
      </c>
    </row>
    <row r="176" spans="1:47" s="2" customFormat="1" ht="12">
      <c r="A176" s="37"/>
      <c r="B176" s="38"/>
      <c r="C176" s="39"/>
      <c r="D176" s="230" t="s">
        <v>159</v>
      </c>
      <c r="E176" s="39"/>
      <c r="F176" s="257" t="s">
        <v>192</v>
      </c>
      <c r="G176" s="39"/>
      <c r="H176" s="39"/>
      <c r="I176" s="232"/>
      <c r="J176" s="39"/>
      <c r="K176" s="39"/>
      <c r="L176" s="43"/>
      <c r="M176" s="233"/>
      <c r="N176" s="234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159</v>
      </c>
      <c r="AU176" s="16" t="s">
        <v>87</v>
      </c>
    </row>
    <row r="177" spans="1:51" s="13" customFormat="1" ht="12">
      <c r="A177" s="13"/>
      <c r="B177" s="235"/>
      <c r="C177" s="236"/>
      <c r="D177" s="230" t="s">
        <v>133</v>
      </c>
      <c r="E177" s="237" t="s">
        <v>1</v>
      </c>
      <c r="F177" s="238" t="s">
        <v>205</v>
      </c>
      <c r="G177" s="236"/>
      <c r="H177" s="239">
        <v>69.5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5" t="s">
        <v>133</v>
      </c>
      <c r="AU177" s="245" t="s">
        <v>87</v>
      </c>
      <c r="AV177" s="13" t="s">
        <v>87</v>
      </c>
      <c r="AW177" s="13" t="s">
        <v>32</v>
      </c>
      <c r="AX177" s="13" t="s">
        <v>85</v>
      </c>
      <c r="AY177" s="245" t="s">
        <v>122</v>
      </c>
    </row>
    <row r="178" spans="1:65" s="2" customFormat="1" ht="24.15" customHeight="1">
      <c r="A178" s="37"/>
      <c r="B178" s="38"/>
      <c r="C178" s="217" t="s">
        <v>206</v>
      </c>
      <c r="D178" s="217" t="s">
        <v>124</v>
      </c>
      <c r="E178" s="218" t="s">
        <v>207</v>
      </c>
      <c r="F178" s="219" t="s">
        <v>208</v>
      </c>
      <c r="G178" s="220" t="s">
        <v>127</v>
      </c>
      <c r="H178" s="221">
        <v>44.92</v>
      </c>
      <c r="I178" s="222"/>
      <c r="J178" s="223">
        <f>ROUND(I178*H178,2)</f>
        <v>0</v>
      </c>
      <c r="K178" s="219" t="s">
        <v>1</v>
      </c>
      <c r="L178" s="43"/>
      <c r="M178" s="224" t="s">
        <v>1</v>
      </c>
      <c r="N178" s="225" t="s">
        <v>42</v>
      </c>
      <c r="O178" s="90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8" t="s">
        <v>129</v>
      </c>
      <c r="AT178" s="228" t="s">
        <v>124</v>
      </c>
      <c r="AU178" s="228" t="s">
        <v>87</v>
      </c>
      <c r="AY178" s="16" t="s">
        <v>122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6" t="s">
        <v>85</v>
      </c>
      <c r="BK178" s="229">
        <f>ROUND(I178*H178,2)</f>
        <v>0</v>
      </c>
      <c r="BL178" s="16" t="s">
        <v>129</v>
      </c>
      <c r="BM178" s="228" t="s">
        <v>209</v>
      </c>
    </row>
    <row r="179" spans="1:47" s="2" customFormat="1" ht="12">
      <c r="A179" s="37"/>
      <c r="B179" s="38"/>
      <c r="C179" s="39"/>
      <c r="D179" s="230" t="s">
        <v>131</v>
      </c>
      <c r="E179" s="39"/>
      <c r="F179" s="231" t="s">
        <v>208</v>
      </c>
      <c r="G179" s="39"/>
      <c r="H179" s="39"/>
      <c r="I179" s="232"/>
      <c r="J179" s="39"/>
      <c r="K179" s="39"/>
      <c r="L179" s="43"/>
      <c r="M179" s="233"/>
      <c r="N179" s="234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131</v>
      </c>
      <c r="AU179" s="16" t="s">
        <v>87</v>
      </c>
    </row>
    <row r="180" spans="1:47" s="2" customFormat="1" ht="12">
      <c r="A180" s="37"/>
      <c r="B180" s="38"/>
      <c r="C180" s="39"/>
      <c r="D180" s="230" t="s">
        <v>159</v>
      </c>
      <c r="E180" s="39"/>
      <c r="F180" s="257" t="s">
        <v>210</v>
      </c>
      <c r="G180" s="39"/>
      <c r="H180" s="39"/>
      <c r="I180" s="232"/>
      <c r="J180" s="39"/>
      <c r="K180" s="39"/>
      <c r="L180" s="43"/>
      <c r="M180" s="233"/>
      <c r="N180" s="234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159</v>
      </c>
      <c r="AU180" s="16" t="s">
        <v>87</v>
      </c>
    </row>
    <row r="181" spans="1:51" s="13" customFormat="1" ht="12">
      <c r="A181" s="13"/>
      <c r="B181" s="235"/>
      <c r="C181" s="236"/>
      <c r="D181" s="230" t="s">
        <v>133</v>
      </c>
      <c r="E181" s="237" t="s">
        <v>1</v>
      </c>
      <c r="F181" s="238" t="s">
        <v>211</v>
      </c>
      <c r="G181" s="236"/>
      <c r="H181" s="239">
        <v>44.92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5" t="s">
        <v>133</v>
      </c>
      <c r="AU181" s="245" t="s">
        <v>87</v>
      </c>
      <c r="AV181" s="13" t="s">
        <v>87</v>
      </c>
      <c r="AW181" s="13" t="s">
        <v>32</v>
      </c>
      <c r="AX181" s="13" t="s">
        <v>85</v>
      </c>
      <c r="AY181" s="245" t="s">
        <v>122</v>
      </c>
    </row>
    <row r="182" spans="1:65" s="2" customFormat="1" ht="24.15" customHeight="1">
      <c r="A182" s="37"/>
      <c r="B182" s="38"/>
      <c r="C182" s="217" t="s">
        <v>212</v>
      </c>
      <c r="D182" s="217" t="s">
        <v>124</v>
      </c>
      <c r="E182" s="218" t="s">
        <v>213</v>
      </c>
      <c r="F182" s="219" t="s">
        <v>214</v>
      </c>
      <c r="G182" s="220" t="s">
        <v>127</v>
      </c>
      <c r="H182" s="221">
        <v>1</v>
      </c>
      <c r="I182" s="222"/>
      <c r="J182" s="223">
        <f>ROUND(I182*H182,2)</f>
        <v>0</v>
      </c>
      <c r="K182" s="219" t="s">
        <v>128</v>
      </c>
      <c r="L182" s="43"/>
      <c r="M182" s="224" t="s">
        <v>1</v>
      </c>
      <c r="N182" s="225" t="s">
        <v>42</v>
      </c>
      <c r="O182" s="90"/>
      <c r="P182" s="226">
        <f>O182*H182</f>
        <v>0</v>
      </c>
      <c r="Q182" s="226">
        <v>0.19536</v>
      </c>
      <c r="R182" s="226">
        <f>Q182*H182</f>
        <v>0.19536</v>
      </c>
      <c r="S182" s="226">
        <v>0</v>
      </c>
      <c r="T182" s="227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8" t="s">
        <v>129</v>
      </c>
      <c r="AT182" s="228" t="s">
        <v>124</v>
      </c>
      <c r="AU182" s="228" t="s">
        <v>87</v>
      </c>
      <c r="AY182" s="16" t="s">
        <v>122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6" t="s">
        <v>85</v>
      </c>
      <c r="BK182" s="229">
        <f>ROUND(I182*H182,2)</f>
        <v>0</v>
      </c>
      <c r="BL182" s="16" t="s">
        <v>129</v>
      </c>
      <c r="BM182" s="228" t="s">
        <v>215</v>
      </c>
    </row>
    <row r="183" spans="1:47" s="2" customFormat="1" ht="12">
      <c r="A183" s="37"/>
      <c r="B183" s="38"/>
      <c r="C183" s="39"/>
      <c r="D183" s="230" t="s">
        <v>131</v>
      </c>
      <c r="E183" s="39"/>
      <c r="F183" s="231" t="s">
        <v>216</v>
      </c>
      <c r="G183" s="39"/>
      <c r="H183" s="39"/>
      <c r="I183" s="232"/>
      <c r="J183" s="39"/>
      <c r="K183" s="39"/>
      <c r="L183" s="43"/>
      <c r="M183" s="233"/>
      <c r="N183" s="234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131</v>
      </c>
      <c r="AU183" s="16" t="s">
        <v>87</v>
      </c>
    </row>
    <row r="184" spans="1:47" s="2" customFormat="1" ht="12">
      <c r="A184" s="37"/>
      <c r="B184" s="38"/>
      <c r="C184" s="39"/>
      <c r="D184" s="230" t="s">
        <v>159</v>
      </c>
      <c r="E184" s="39"/>
      <c r="F184" s="257" t="s">
        <v>217</v>
      </c>
      <c r="G184" s="39"/>
      <c r="H184" s="39"/>
      <c r="I184" s="232"/>
      <c r="J184" s="39"/>
      <c r="K184" s="39"/>
      <c r="L184" s="43"/>
      <c r="M184" s="233"/>
      <c r="N184" s="234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159</v>
      </c>
      <c r="AU184" s="16" t="s">
        <v>87</v>
      </c>
    </row>
    <row r="185" spans="1:65" s="2" customFormat="1" ht="24.15" customHeight="1">
      <c r="A185" s="37"/>
      <c r="B185" s="38"/>
      <c r="C185" s="217" t="s">
        <v>218</v>
      </c>
      <c r="D185" s="217" t="s">
        <v>124</v>
      </c>
      <c r="E185" s="218" t="s">
        <v>219</v>
      </c>
      <c r="F185" s="219" t="s">
        <v>220</v>
      </c>
      <c r="G185" s="220" t="s">
        <v>127</v>
      </c>
      <c r="H185" s="221">
        <v>98.9</v>
      </c>
      <c r="I185" s="222"/>
      <c r="J185" s="223">
        <f>ROUND(I185*H185,2)</f>
        <v>0</v>
      </c>
      <c r="K185" s="219" t="s">
        <v>128</v>
      </c>
      <c r="L185" s="43"/>
      <c r="M185" s="224" t="s">
        <v>1</v>
      </c>
      <c r="N185" s="225" t="s">
        <v>42</v>
      </c>
      <c r="O185" s="90"/>
      <c r="P185" s="226">
        <f>O185*H185</f>
        <v>0</v>
      </c>
      <c r="Q185" s="226">
        <v>0.1837</v>
      </c>
      <c r="R185" s="226">
        <f>Q185*H185</f>
        <v>18.167930000000002</v>
      </c>
      <c r="S185" s="226">
        <v>0</v>
      </c>
      <c r="T185" s="227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8" t="s">
        <v>129</v>
      </c>
      <c r="AT185" s="228" t="s">
        <v>124</v>
      </c>
      <c r="AU185" s="228" t="s">
        <v>87</v>
      </c>
      <c r="AY185" s="16" t="s">
        <v>122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6" t="s">
        <v>85</v>
      </c>
      <c r="BK185" s="229">
        <f>ROUND(I185*H185,2)</f>
        <v>0</v>
      </c>
      <c r="BL185" s="16" t="s">
        <v>129</v>
      </c>
      <c r="BM185" s="228" t="s">
        <v>221</v>
      </c>
    </row>
    <row r="186" spans="1:47" s="2" customFormat="1" ht="12">
      <c r="A186" s="37"/>
      <c r="B186" s="38"/>
      <c r="C186" s="39"/>
      <c r="D186" s="230" t="s">
        <v>131</v>
      </c>
      <c r="E186" s="39"/>
      <c r="F186" s="231" t="s">
        <v>222</v>
      </c>
      <c r="G186" s="39"/>
      <c r="H186" s="39"/>
      <c r="I186" s="232"/>
      <c r="J186" s="39"/>
      <c r="K186" s="39"/>
      <c r="L186" s="43"/>
      <c r="M186" s="233"/>
      <c r="N186" s="234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131</v>
      </c>
      <c r="AU186" s="16" t="s">
        <v>87</v>
      </c>
    </row>
    <row r="187" spans="1:65" s="2" customFormat="1" ht="24.15" customHeight="1">
      <c r="A187" s="37"/>
      <c r="B187" s="38"/>
      <c r="C187" s="217" t="s">
        <v>8</v>
      </c>
      <c r="D187" s="217" t="s">
        <v>124</v>
      </c>
      <c r="E187" s="218" t="s">
        <v>223</v>
      </c>
      <c r="F187" s="219" t="s">
        <v>224</v>
      </c>
      <c r="G187" s="220" t="s">
        <v>127</v>
      </c>
      <c r="H187" s="221">
        <v>194.1</v>
      </c>
      <c r="I187" s="222"/>
      <c r="J187" s="223">
        <f>ROUND(I187*H187,2)</f>
        <v>0</v>
      </c>
      <c r="K187" s="219" t="s">
        <v>128</v>
      </c>
      <c r="L187" s="43"/>
      <c r="M187" s="224" t="s">
        <v>1</v>
      </c>
      <c r="N187" s="225" t="s">
        <v>42</v>
      </c>
      <c r="O187" s="90"/>
      <c r="P187" s="226">
        <f>O187*H187</f>
        <v>0</v>
      </c>
      <c r="Q187" s="226">
        <v>0.167</v>
      </c>
      <c r="R187" s="226">
        <f>Q187*H187</f>
        <v>32.4147</v>
      </c>
      <c r="S187" s="226">
        <v>0</v>
      </c>
      <c r="T187" s="227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8" t="s">
        <v>129</v>
      </c>
      <c r="AT187" s="228" t="s">
        <v>124</v>
      </c>
      <c r="AU187" s="228" t="s">
        <v>87</v>
      </c>
      <c r="AY187" s="16" t="s">
        <v>122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6" t="s">
        <v>85</v>
      </c>
      <c r="BK187" s="229">
        <f>ROUND(I187*H187,2)</f>
        <v>0</v>
      </c>
      <c r="BL187" s="16" t="s">
        <v>129</v>
      </c>
      <c r="BM187" s="228" t="s">
        <v>225</v>
      </c>
    </row>
    <row r="188" spans="1:47" s="2" customFormat="1" ht="12">
      <c r="A188" s="37"/>
      <c r="B188" s="38"/>
      <c r="C188" s="39"/>
      <c r="D188" s="230" t="s">
        <v>131</v>
      </c>
      <c r="E188" s="39"/>
      <c r="F188" s="231" t="s">
        <v>226</v>
      </c>
      <c r="G188" s="39"/>
      <c r="H188" s="39"/>
      <c r="I188" s="232"/>
      <c r="J188" s="39"/>
      <c r="K188" s="39"/>
      <c r="L188" s="43"/>
      <c r="M188" s="233"/>
      <c r="N188" s="234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131</v>
      </c>
      <c r="AU188" s="16" t="s">
        <v>87</v>
      </c>
    </row>
    <row r="189" spans="1:47" s="2" customFormat="1" ht="12">
      <c r="A189" s="37"/>
      <c r="B189" s="38"/>
      <c r="C189" s="39"/>
      <c r="D189" s="230" t="s">
        <v>159</v>
      </c>
      <c r="E189" s="39"/>
      <c r="F189" s="257" t="s">
        <v>227</v>
      </c>
      <c r="G189" s="39"/>
      <c r="H189" s="39"/>
      <c r="I189" s="232"/>
      <c r="J189" s="39"/>
      <c r="K189" s="39"/>
      <c r="L189" s="43"/>
      <c r="M189" s="233"/>
      <c r="N189" s="234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159</v>
      </c>
      <c r="AU189" s="16" t="s">
        <v>87</v>
      </c>
    </row>
    <row r="190" spans="1:51" s="13" customFormat="1" ht="12">
      <c r="A190" s="13"/>
      <c r="B190" s="235"/>
      <c r="C190" s="236"/>
      <c r="D190" s="230" t="s">
        <v>133</v>
      </c>
      <c r="E190" s="237" t="s">
        <v>1</v>
      </c>
      <c r="F190" s="238" t="s">
        <v>228</v>
      </c>
      <c r="G190" s="236"/>
      <c r="H190" s="239">
        <v>194.1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5" t="s">
        <v>133</v>
      </c>
      <c r="AU190" s="245" t="s">
        <v>87</v>
      </c>
      <c r="AV190" s="13" t="s">
        <v>87</v>
      </c>
      <c r="AW190" s="13" t="s">
        <v>32</v>
      </c>
      <c r="AX190" s="13" t="s">
        <v>85</v>
      </c>
      <c r="AY190" s="245" t="s">
        <v>122</v>
      </c>
    </row>
    <row r="191" spans="1:65" s="2" customFormat="1" ht="16.5" customHeight="1">
      <c r="A191" s="37"/>
      <c r="B191" s="38"/>
      <c r="C191" s="217" t="s">
        <v>229</v>
      </c>
      <c r="D191" s="217" t="s">
        <v>124</v>
      </c>
      <c r="E191" s="218" t="s">
        <v>230</v>
      </c>
      <c r="F191" s="219" t="s">
        <v>231</v>
      </c>
      <c r="G191" s="220" t="s">
        <v>232</v>
      </c>
      <c r="H191" s="221">
        <v>1</v>
      </c>
      <c r="I191" s="222"/>
      <c r="J191" s="223">
        <f>ROUND(I191*H191,2)</f>
        <v>0</v>
      </c>
      <c r="K191" s="219" t="s">
        <v>1</v>
      </c>
      <c r="L191" s="43"/>
      <c r="M191" s="224" t="s">
        <v>1</v>
      </c>
      <c r="N191" s="225" t="s">
        <v>42</v>
      </c>
      <c r="O191" s="90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8" t="s">
        <v>129</v>
      </c>
      <c r="AT191" s="228" t="s">
        <v>124</v>
      </c>
      <c r="AU191" s="228" t="s">
        <v>87</v>
      </c>
      <c r="AY191" s="16" t="s">
        <v>122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6" t="s">
        <v>85</v>
      </c>
      <c r="BK191" s="229">
        <f>ROUND(I191*H191,2)</f>
        <v>0</v>
      </c>
      <c r="BL191" s="16" t="s">
        <v>129</v>
      </c>
      <c r="BM191" s="228" t="s">
        <v>233</v>
      </c>
    </row>
    <row r="192" spans="1:47" s="2" customFormat="1" ht="12">
      <c r="A192" s="37"/>
      <c r="B192" s="38"/>
      <c r="C192" s="39"/>
      <c r="D192" s="230" t="s">
        <v>131</v>
      </c>
      <c r="E192" s="39"/>
      <c r="F192" s="231" t="s">
        <v>231</v>
      </c>
      <c r="G192" s="39"/>
      <c r="H192" s="39"/>
      <c r="I192" s="232"/>
      <c r="J192" s="39"/>
      <c r="K192" s="39"/>
      <c r="L192" s="43"/>
      <c r="M192" s="233"/>
      <c r="N192" s="234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131</v>
      </c>
      <c r="AU192" s="16" t="s">
        <v>87</v>
      </c>
    </row>
    <row r="193" spans="1:47" s="2" customFormat="1" ht="12">
      <c r="A193" s="37"/>
      <c r="B193" s="38"/>
      <c r="C193" s="39"/>
      <c r="D193" s="230" t="s">
        <v>159</v>
      </c>
      <c r="E193" s="39"/>
      <c r="F193" s="257" t="s">
        <v>234</v>
      </c>
      <c r="G193" s="39"/>
      <c r="H193" s="39"/>
      <c r="I193" s="232"/>
      <c r="J193" s="39"/>
      <c r="K193" s="39"/>
      <c r="L193" s="43"/>
      <c r="M193" s="233"/>
      <c r="N193" s="234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159</v>
      </c>
      <c r="AU193" s="16" t="s">
        <v>87</v>
      </c>
    </row>
    <row r="194" spans="1:63" s="12" customFormat="1" ht="22.8" customHeight="1">
      <c r="A194" s="12"/>
      <c r="B194" s="201"/>
      <c r="C194" s="202"/>
      <c r="D194" s="203" t="s">
        <v>76</v>
      </c>
      <c r="E194" s="215" t="s">
        <v>187</v>
      </c>
      <c r="F194" s="215" t="s">
        <v>235</v>
      </c>
      <c r="G194" s="202"/>
      <c r="H194" s="202"/>
      <c r="I194" s="205"/>
      <c r="J194" s="216">
        <f>BK194</f>
        <v>0</v>
      </c>
      <c r="K194" s="202"/>
      <c r="L194" s="207"/>
      <c r="M194" s="208"/>
      <c r="N194" s="209"/>
      <c r="O194" s="209"/>
      <c r="P194" s="210">
        <f>SUM(P195:P211)</f>
        <v>0</v>
      </c>
      <c r="Q194" s="209"/>
      <c r="R194" s="210">
        <f>SUM(R195:R211)</f>
        <v>2.44709</v>
      </c>
      <c r="S194" s="209"/>
      <c r="T194" s="211">
        <f>SUM(T195:T211)</f>
        <v>7.282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2" t="s">
        <v>85</v>
      </c>
      <c r="AT194" s="213" t="s">
        <v>76</v>
      </c>
      <c r="AU194" s="213" t="s">
        <v>85</v>
      </c>
      <c r="AY194" s="212" t="s">
        <v>122</v>
      </c>
      <c r="BK194" s="214">
        <f>SUM(BK195:BK211)</f>
        <v>0</v>
      </c>
    </row>
    <row r="195" spans="1:65" s="2" customFormat="1" ht="24.15" customHeight="1">
      <c r="A195" s="37"/>
      <c r="B195" s="38"/>
      <c r="C195" s="217" t="s">
        <v>236</v>
      </c>
      <c r="D195" s="217" t="s">
        <v>124</v>
      </c>
      <c r="E195" s="218" t="s">
        <v>237</v>
      </c>
      <c r="F195" s="219" t="s">
        <v>238</v>
      </c>
      <c r="G195" s="220" t="s">
        <v>239</v>
      </c>
      <c r="H195" s="221">
        <v>1</v>
      </c>
      <c r="I195" s="222"/>
      <c r="J195" s="223">
        <f>ROUND(I195*H195,2)</f>
        <v>0</v>
      </c>
      <c r="K195" s="219" t="s">
        <v>128</v>
      </c>
      <c r="L195" s="43"/>
      <c r="M195" s="224" t="s">
        <v>1</v>
      </c>
      <c r="N195" s="225" t="s">
        <v>42</v>
      </c>
      <c r="O195" s="90"/>
      <c r="P195" s="226">
        <f>O195*H195</f>
        <v>0</v>
      </c>
      <c r="Q195" s="226">
        <v>0.10941</v>
      </c>
      <c r="R195" s="226">
        <f>Q195*H195</f>
        <v>0.10941</v>
      </c>
      <c r="S195" s="226">
        <v>0</v>
      </c>
      <c r="T195" s="227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8" t="s">
        <v>129</v>
      </c>
      <c r="AT195" s="228" t="s">
        <v>124</v>
      </c>
      <c r="AU195" s="228" t="s">
        <v>87</v>
      </c>
      <c r="AY195" s="16" t="s">
        <v>122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6" t="s">
        <v>85</v>
      </c>
      <c r="BK195" s="229">
        <f>ROUND(I195*H195,2)</f>
        <v>0</v>
      </c>
      <c r="BL195" s="16" t="s">
        <v>129</v>
      </c>
      <c r="BM195" s="228" t="s">
        <v>240</v>
      </c>
    </row>
    <row r="196" spans="1:47" s="2" customFormat="1" ht="12">
      <c r="A196" s="37"/>
      <c r="B196" s="38"/>
      <c r="C196" s="39"/>
      <c r="D196" s="230" t="s">
        <v>131</v>
      </c>
      <c r="E196" s="39"/>
      <c r="F196" s="231" t="s">
        <v>241</v>
      </c>
      <c r="G196" s="39"/>
      <c r="H196" s="39"/>
      <c r="I196" s="232"/>
      <c r="J196" s="39"/>
      <c r="K196" s="39"/>
      <c r="L196" s="43"/>
      <c r="M196" s="233"/>
      <c r="N196" s="234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131</v>
      </c>
      <c r="AU196" s="16" t="s">
        <v>87</v>
      </c>
    </row>
    <row r="197" spans="1:65" s="2" customFormat="1" ht="24.15" customHeight="1">
      <c r="A197" s="37"/>
      <c r="B197" s="38"/>
      <c r="C197" s="217" t="s">
        <v>242</v>
      </c>
      <c r="D197" s="217" t="s">
        <v>124</v>
      </c>
      <c r="E197" s="218" t="s">
        <v>243</v>
      </c>
      <c r="F197" s="219" t="s">
        <v>244</v>
      </c>
      <c r="G197" s="220" t="s">
        <v>245</v>
      </c>
      <c r="H197" s="221">
        <v>8</v>
      </c>
      <c r="I197" s="222"/>
      <c r="J197" s="223">
        <f>ROUND(I197*H197,2)</f>
        <v>0</v>
      </c>
      <c r="K197" s="219" t="s">
        <v>128</v>
      </c>
      <c r="L197" s="43"/>
      <c r="M197" s="224" t="s">
        <v>1</v>
      </c>
      <c r="N197" s="225" t="s">
        <v>42</v>
      </c>
      <c r="O197" s="90"/>
      <c r="P197" s="226">
        <f>O197*H197</f>
        <v>0</v>
      </c>
      <c r="Q197" s="226">
        <v>0.29221</v>
      </c>
      <c r="R197" s="226">
        <f>Q197*H197</f>
        <v>2.33768</v>
      </c>
      <c r="S197" s="226">
        <v>0</v>
      </c>
      <c r="T197" s="227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28" t="s">
        <v>129</v>
      </c>
      <c r="AT197" s="228" t="s">
        <v>124</v>
      </c>
      <c r="AU197" s="228" t="s">
        <v>87</v>
      </c>
      <c r="AY197" s="16" t="s">
        <v>122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6" t="s">
        <v>85</v>
      </c>
      <c r="BK197" s="229">
        <f>ROUND(I197*H197,2)</f>
        <v>0</v>
      </c>
      <c r="BL197" s="16" t="s">
        <v>129</v>
      </c>
      <c r="BM197" s="228" t="s">
        <v>246</v>
      </c>
    </row>
    <row r="198" spans="1:47" s="2" customFormat="1" ht="12">
      <c r="A198" s="37"/>
      <c r="B198" s="38"/>
      <c r="C198" s="39"/>
      <c r="D198" s="230" t="s">
        <v>131</v>
      </c>
      <c r="E198" s="39"/>
      <c r="F198" s="231" t="s">
        <v>247</v>
      </c>
      <c r="G198" s="39"/>
      <c r="H198" s="39"/>
      <c r="I198" s="232"/>
      <c r="J198" s="39"/>
      <c r="K198" s="39"/>
      <c r="L198" s="43"/>
      <c r="M198" s="233"/>
      <c r="N198" s="234"/>
      <c r="O198" s="90"/>
      <c r="P198" s="90"/>
      <c r="Q198" s="90"/>
      <c r="R198" s="90"/>
      <c r="S198" s="90"/>
      <c r="T198" s="91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131</v>
      </c>
      <c r="AU198" s="16" t="s">
        <v>87</v>
      </c>
    </row>
    <row r="199" spans="1:47" s="2" customFormat="1" ht="12">
      <c r="A199" s="37"/>
      <c r="B199" s="38"/>
      <c r="C199" s="39"/>
      <c r="D199" s="230" t="s">
        <v>159</v>
      </c>
      <c r="E199" s="39"/>
      <c r="F199" s="257" t="s">
        <v>248</v>
      </c>
      <c r="G199" s="39"/>
      <c r="H199" s="39"/>
      <c r="I199" s="232"/>
      <c r="J199" s="39"/>
      <c r="K199" s="39"/>
      <c r="L199" s="43"/>
      <c r="M199" s="233"/>
      <c r="N199" s="234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159</v>
      </c>
      <c r="AU199" s="16" t="s">
        <v>87</v>
      </c>
    </row>
    <row r="200" spans="1:65" s="2" customFormat="1" ht="24.15" customHeight="1">
      <c r="A200" s="37"/>
      <c r="B200" s="38"/>
      <c r="C200" s="217" t="s">
        <v>249</v>
      </c>
      <c r="D200" s="217" t="s">
        <v>124</v>
      </c>
      <c r="E200" s="218" t="s">
        <v>250</v>
      </c>
      <c r="F200" s="219" t="s">
        <v>251</v>
      </c>
      <c r="G200" s="220" t="s">
        <v>239</v>
      </c>
      <c r="H200" s="221">
        <v>1</v>
      </c>
      <c r="I200" s="222"/>
      <c r="J200" s="223">
        <f>ROUND(I200*H200,2)</f>
        <v>0</v>
      </c>
      <c r="K200" s="219" t="s">
        <v>128</v>
      </c>
      <c r="L200" s="43"/>
      <c r="M200" s="224" t="s">
        <v>1</v>
      </c>
      <c r="N200" s="225" t="s">
        <v>42</v>
      </c>
      <c r="O200" s="90"/>
      <c r="P200" s="226">
        <f>O200*H200</f>
        <v>0</v>
      </c>
      <c r="Q200" s="226">
        <v>0</v>
      </c>
      <c r="R200" s="226">
        <f>Q200*H200</f>
        <v>0</v>
      </c>
      <c r="S200" s="226">
        <v>0.082</v>
      </c>
      <c r="T200" s="227">
        <f>S200*H200</f>
        <v>0.082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28" t="s">
        <v>129</v>
      </c>
      <c r="AT200" s="228" t="s">
        <v>124</v>
      </c>
      <c r="AU200" s="228" t="s">
        <v>87</v>
      </c>
      <c r="AY200" s="16" t="s">
        <v>122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6" t="s">
        <v>85</v>
      </c>
      <c r="BK200" s="229">
        <f>ROUND(I200*H200,2)</f>
        <v>0</v>
      </c>
      <c r="BL200" s="16" t="s">
        <v>129</v>
      </c>
      <c r="BM200" s="228" t="s">
        <v>252</v>
      </c>
    </row>
    <row r="201" spans="1:47" s="2" customFormat="1" ht="12">
      <c r="A201" s="37"/>
      <c r="B201" s="38"/>
      <c r="C201" s="39"/>
      <c r="D201" s="230" t="s">
        <v>131</v>
      </c>
      <c r="E201" s="39"/>
      <c r="F201" s="231" t="s">
        <v>253</v>
      </c>
      <c r="G201" s="39"/>
      <c r="H201" s="39"/>
      <c r="I201" s="232"/>
      <c r="J201" s="39"/>
      <c r="K201" s="39"/>
      <c r="L201" s="43"/>
      <c r="M201" s="233"/>
      <c r="N201" s="234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131</v>
      </c>
      <c r="AU201" s="16" t="s">
        <v>87</v>
      </c>
    </row>
    <row r="202" spans="1:47" s="2" customFormat="1" ht="12">
      <c r="A202" s="37"/>
      <c r="B202" s="38"/>
      <c r="C202" s="39"/>
      <c r="D202" s="230" t="s">
        <v>159</v>
      </c>
      <c r="E202" s="39"/>
      <c r="F202" s="257" t="s">
        <v>254</v>
      </c>
      <c r="G202" s="39"/>
      <c r="H202" s="39"/>
      <c r="I202" s="232"/>
      <c r="J202" s="39"/>
      <c r="K202" s="39"/>
      <c r="L202" s="43"/>
      <c r="M202" s="233"/>
      <c r="N202" s="234"/>
      <c r="O202" s="90"/>
      <c r="P202" s="90"/>
      <c r="Q202" s="90"/>
      <c r="R202" s="90"/>
      <c r="S202" s="90"/>
      <c r="T202" s="91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159</v>
      </c>
      <c r="AU202" s="16" t="s">
        <v>87</v>
      </c>
    </row>
    <row r="203" spans="1:65" s="2" customFormat="1" ht="24.15" customHeight="1">
      <c r="A203" s="37"/>
      <c r="B203" s="38"/>
      <c r="C203" s="217" t="s">
        <v>255</v>
      </c>
      <c r="D203" s="217" t="s">
        <v>124</v>
      </c>
      <c r="E203" s="218" t="s">
        <v>256</v>
      </c>
      <c r="F203" s="219" t="s">
        <v>257</v>
      </c>
      <c r="G203" s="220" t="s">
        <v>245</v>
      </c>
      <c r="H203" s="221">
        <v>8</v>
      </c>
      <c r="I203" s="222"/>
      <c r="J203" s="223">
        <f>ROUND(I203*H203,2)</f>
        <v>0</v>
      </c>
      <c r="K203" s="219" t="s">
        <v>128</v>
      </c>
      <c r="L203" s="43"/>
      <c r="M203" s="224" t="s">
        <v>1</v>
      </c>
      <c r="N203" s="225" t="s">
        <v>42</v>
      </c>
      <c r="O203" s="90"/>
      <c r="P203" s="226">
        <f>O203*H203</f>
        <v>0</v>
      </c>
      <c r="Q203" s="226">
        <v>0</v>
      </c>
      <c r="R203" s="226">
        <f>Q203*H203</f>
        <v>0</v>
      </c>
      <c r="S203" s="226">
        <v>0.9</v>
      </c>
      <c r="T203" s="227">
        <f>S203*H203</f>
        <v>7.2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8" t="s">
        <v>129</v>
      </c>
      <c r="AT203" s="228" t="s">
        <v>124</v>
      </c>
      <c r="AU203" s="228" t="s">
        <v>87</v>
      </c>
      <c r="AY203" s="16" t="s">
        <v>122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6" t="s">
        <v>85</v>
      </c>
      <c r="BK203" s="229">
        <f>ROUND(I203*H203,2)</f>
        <v>0</v>
      </c>
      <c r="BL203" s="16" t="s">
        <v>129</v>
      </c>
      <c r="BM203" s="228" t="s">
        <v>258</v>
      </c>
    </row>
    <row r="204" spans="1:47" s="2" customFormat="1" ht="12">
      <c r="A204" s="37"/>
      <c r="B204" s="38"/>
      <c r="C204" s="39"/>
      <c r="D204" s="230" t="s">
        <v>131</v>
      </c>
      <c r="E204" s="39"/>
      <c r="F204" s="231" t="s">
        <v>259</v>
      </c>
      <c r="G204" s="39"/>
      <c r="H204" s="39"/>
      <c r="I204" s="232"/>
      <c r="J204" s="39"/>
      <c r="K204" s="39"/>
      <c r="L204" s="43"/>
      <c r="M204" s="233"/>
      <c r="N204" s="234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131</v>
      </c>
      <c r="AU204" s="16" t="s">
        <v>87</v>
      </c>
    </row>
    <row r="205" spans="1:47" s="2" customFormat="1" ht="12">
      <c r="A205" s="37"/>
      <c r="B205" s="38"/>
      <c r="C205" s="39"/>
      <c r="D205" s="230" t="s">
        <v>159</v>
      </c>
      <c r="E205" s="39"/>
      <c r="F205" s="257" t="s">
        <v>260</v>
      </c>
      <c r="G205" s="39"/>
      <c r="H205" s="39"/>
      <c r="I205" s="232"/>
      <c r="J205" s="39"/>
      <c r="K205" s="39"/>
      <c r="L205" s="43"/>
      <c r="M205" s="233"/>
      <c r="N205" s="234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159</v>
      </c>
      <c r="AU205" s="16" t="s">
        <v>87</v>
      </c>
    </row>
    <row r="206" spans="1:65" s="2" customFormat="1" ht="33" customHeight="1">
      <c r="A206" s="37"/>
      <c r="B206" s="38"/>
      <c r="C206" s="217" t="s">
        <v>7</v>
      </c>
      <c r="D206" s="217" t="s">
        <v>124</v>
      </c>
      <c r="E206" s="218" t="s">
        <v>261</v>
      </c>
      <c r="F206" s="219" t="s">
        <v>262</v>
      </c>
      <c r="G206" s="220" t="s">
        <v>127</v>
      </c>
      <c r="H206" s="221">
        <v>1</v>
      </c>
      <c r="I206" s="222"/>
      <c r="J206" s="223">
        <f>ROUND(I206*H206,2)</f>
        <v>0</v>
      </c>
      <c r="K206" s="219" t="s">
        <v>128</v>
      </c>
      <c r="L206" s="43"/>
      <c r="M206" s="224" t="s">
        <v>1</v>
      </c>
      <c r="N206" s="225" t="s">
        <v>42</v>
      </c>
      <c r="O206" s="90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8" t="s">
        <v>129</v>
      </c>
      <c r="AT206" s="228" t="s">
        <v>124</v>
      </c>
      <c r="AU206" s="228" t="s">
        <v>87</v>
      </c>
      <c r="AY206" s="16" t="s">
        <v>122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6" t="s">
        <v>85</v>
      </c>
      <c r="BK206" s="229">
        <f>ROUND(I206*H206,2)</f>
        <v>0</v>
      </c>
      <c r="BL206" s="16" t="s">
        <v>129</v>
      </c>
      <c r="BM206" s="228" t="s">
        <v>263</v>
      </c>
    </row>
    <row r="207" spans="1:47" s="2" customFormat="1" ht="12">
      <c r="A207" s="37"/>
      <c r="B207" s="38"/>
      <c r="C207" s="39"/>
      <c r="D207" s="230" t="s">
        <v>131</v>
      </c>
      <c r="E207" s="39"/>
      <c r="F207" s="231" t="s">
        <v>264</v>
      </c>
      <c r="G207" s="39"/>
      <c r="H207" s="39"/>
      <c r="I207" s="232"/>
      <c r="J207" s="39"/>
      <c r="K207" s="39"/>
      <c r="L207" s="43"/>
      <c r="M207" s="233"/>
      <c r="N207" s="234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131</v>
      </c>
      <c r="AU207" s="16" t="s">
        <v>87</v>
      </c>
    </row>
    <row r="208" spans="1:65" s="2" customFormat="1" ht="37.8" customHeight="1">
      <c r="A208" s="37"/>
      <c r="B208" s="38"/>
      <c r="C208" s="217" t="s">
        <v>265</v>
      </c>
      <c r="D208" s="217" t="s">
        <v>124</v>
      </c>
      <c r="E208" s="218" t="s">
        <v>266</v>
      </c>
      <c r="F208" s="219" t="s">
        <v>267</v>
      </c>
      <c r="G208" s="220" t="s">
        <v>127</v>
      </c>
      <c r="H208" s="221">
        <v>98.9</v>
      </c>
      <c r="I208" s="222"/>
      <c r="J208" s="223">
        <f>ROUND(I208*H208,2)</f>
        <v>0</v>
      </c>
      <c r="K208" s="219" t="s">
        <v>128</v>
      </c>
      <c r="L208" s="43"/>
      <c r="M208" s="224" t="s">
        <v>1</v>
      </c>
      <c r="N208" s="225" t="s">
        <v>42</v>
      </c>
      <c r="O208" s="90"/>
      <c r="P208" s="226">
        <f>O208*H208</f>
        <v>0</v>
      </c>
      <c r="Q208" s="226">
        <v>0</v>
      </c>
      <c r="R208" s="226">
        <f>Q208*H208</f>
        <v>0</v>
      </c>
      <c r="S208" s="226">
        <v>0</v>
      </c>
      <c r="T208" s="227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28" t="s">
        <v>129</v>
      </c>
      <c r="AT208" s="228" t="s">
        <v>124</v>
      </c>
      <c r="AU208" s="228" t="s">
        <v>87</v>
      </c>
      <c r="AY208" s="16" t="s">
        <v>122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6" t="s">
        <v>85</v>
      </c>
      <c r="BK208" s="229">
        <f>ROUND(I208*H208,2)</f>
        <v>0</v>
      </c>
      <c r="BL208" s="16" t="s">
        <v>129</v>
      </c>
      <c r="BM208" s="228" t="s">
        <v>268</v>
      </c>
    </row>
    <row r="209" spans="1:47" s="2" customFormat="1" ht="12">
      <c r="A209" s="37"/>
      <c r="B209" s="38"/>
      <c r="C209" s="39"/>
      <c r="D209" s="230" t="s">
        <v>131</v>
      </c>
      <c r="E209" s="39"/>
      <c r="F209" s="231" t="s">
        <v>269</v>
      </c>
      <c r="G209" s="39"/>
      <c r="H209" s="39"/>
      <c r="I209" s="232"/>
      <c r="J209" s="39"/>
      <c r="K209" s="39"/>
      <c r="L209" s="43"/>
      <c r="M209" s="233"/>
      <c r="N209" s="234"/>
      <c r="O209" s="90"/>
      <c r="P209" s="90"/>
      <c r="Q209" s="90"/>
      <c r="R209" s="90"/>
      <c r="S209" s="90"/>
      <c r="T209" s="91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131</v>
      </c>
      <c r="AU209" s="16" t="s">
        <v>87</v>
      </c>
    </row>
    <row r="210" spans="1:65" s="2" customFormat="1" ht="33" customHeight="1">
      <c r="A210" s="37"/>
      <c r="B210" s="38"/>
      <c r="C210" s="217" t="s">
        <v>270</v>
      </c>
      <c r="D210" s="217" t="s">
        <v>124</v>
      </c>
      <c r="E210" s="218" t="s">
        <v>271</v>
      </c>
      <c r="F210" s="219" t="s">
        <v>272</v>
      </c>
      <c r="G210" s="220" t="s">
        <v>127</v>
      </c>
      <c r="H210" s="221">
        <v>194.75</v>
      </c>
      <c r="I210" s="222"/>
      <c r="J210" s="223">
        <f>ROUND(I210*H210,2)</f>
        <v>0</v>
      </c>
      <c r="K210" s="219" t="s">
        <v>128</v>
      </c>
      <c r="L210" s="43"/>
      <c r="M210" s="224" t="s">
        <v>1</v>
      </c>
      <c r="N210" s="225" t="s">
        <v>42</v>
      </c>
      <c r="O210" s="90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28" t="s">
        <v>129</v>
      </c>
      <c r="AT210" s="228" t="s">
        <v>124</v>
      </c>
      <c r="AU210" s="228" t="s">
        <v>87</v>
      </c>
      <c r="AY210" s="16" t="s">
        <v>122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6" t="s">
        <v>85</v>
      </c>
      <c r="BK210" s="229">
        <f>ROUND(I210*H210,2)</f>
        <v>0</v>
      </c>
      <c r="BL210" s="16" t="s">
        <v>129</v>
      </c>
      <c r="BM210" s="228" t="s">
        <v>273</v>
      </c>
    </row>
    <row r="211" spans="1:47" s="2" customFormat="1" ht="12">
      <c r="A211" s="37"/>
      <c r="B211" s="38"/>
      <c r="C211" s="39"/>
      <c r="D211" s="230" t="s">
        <v>131</v>
      </c>
      <c r="E211" s="39"/>
      <c r="F211" s="231" t="s">
        <v>274</v>
      </c>
      <c r="G211" s="39"/>
      <c r="H211" s="39"/>
      <c r="I211" s="232"/>
      <c r="J211" s="39"/>
      <c r="K211" s="39"/>
      <c r="L211" s="43"/>
      <c r="M211" s="233"/>
      <c r="N211" s="234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131</v>
      </c>
      <c r="AU211" s="16" t="s">
        <v>87</v>
      </c>
    </row>
    <row r="212" spans="1:63" s="12" customFormat="1" ht="22.8" customHeight="1">
      <c r="A212" s="12"/>
      <c r="B212" s="201"/>
      <c r="C212" s="202"/>
      <c r="D212" s="203" t="s">
        <v>76</v>
      </c>
      <c r="E212" s="215" t="s">
        <v>275</v>
      </c>
      <c r="F212" s="215" t="s">
        <v>276</v>
      </c>
      <c r="G212" s="202"/>
      <c r="H212" s="202"/>
      <c r="I212" s="205"/>
      <c r="J212" s="216">
        <f>BK212</f>
        <v>0</v>
      </c>
      <c r="K212" s="202"/>
      <c r="L212" s="207"/>
      <c r="M212" s="208"/>
      <c r="N212" s="209"/>
      <c r="O212" s="209"/>
      <c r="P212" s="210">
        <f>SUM(P213:P219)</f>
        <v>0</v>
      </c>
      <c r="Q212" s="209"/>
      <c r="R212" s="210">
        <f>SUM(R213:R219)</f>
        <v>0</v>
      </c>
      <c r="S212" s="209"/>
      <c r="T212" s="211">
        <f>SUM(T213:T219)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12" t="s">
        <v>85</v>
      </c>
      <c r="AT212" s="213" t="s">
        <v>76</v>
      </c>
      <c r="AU212" s="213" t="s">
        <v>85</v>
      </c>
      <c r="AY212" s="212" t="s">
        <v>122</v>
      </c>
      <c r="BK212" s="214">
        <f>SUM(BK213:BK219)</f>
        <v>0</v>
      </c>
    </row>
    <row r="213" spans="1:65" s="2" customFormat="1" ht="16.5" customHeight="1">
      <c r="A213" s="37"/>
      <c r="B213" s="38"/>
      <c r="C213" s="217" t="s">
        <v>277</v>
      </c>
      <c r="D213" s="217" t="s">
        <v>124</v>
      </c>
      <c r="E213" s="218" t="s">
        <v>278</v>
      </c>
      <c r="F213" s="219" t="s">
        <v>279</v>
      </c>
      <c r="G213" s="220" t="s">
        <v>280</v>
      </c>
      <c r="H213" s="221">
        <v>97.031</v>
      </c>
      <c r="I213" s="222"/>
      <c r="J213" s="223">
        <f>ROUND(I213*H213,2)</f>
        <v>0</v>
      </c>
      <c r="K213" s="219" t="s">
        <v>128</v>
      </c>
      <c r="L213" s="43"/>
      <c r="M213" s="224" t="s">
        <v>1</v>
      </c>
      <c r="N213" s="225" t="s">
        <v>42</v>
      </c>
      <c r="O213" s="90"/>
      <c r="P213" s="226">
        <f>O213*H213</f>
        <v>0</v>
      </c>
      <c r="Q213" s="226">
        <v>0</v>
      </c>
      <c r="R213" s="226">
        <f>Q213*H213</f>
        <v>0</v>
      </c>
      <c r="S213" s="226">
        <v>0</v>
      </c>
      <c r="T213" s="227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28" t="s">
        <v>129</v>
      </c>
      <c r="AT213" s="228" t="s">
        <v>124</v>
      </c>
      <c r="AU213" s="228" t="s">
        <v>87</v>
      </c>
      <c r="AY213" s="16" t="s">
        <v>122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16" t="s">
        <v>85</v>
      </c>
      <c r="BK213" s="229">
        <f>ROUND(I213*H213,2)</f>
        <v>0</v>
      </c>
      <c r="BL213" s="16" t="s">
        <v>129</v>
      </c>
      <c r="BM213" s="228" t="s">
        <v>281</v>
      </c>
    </row>
    <row r="214" spans="1:47" s="2" customFormat="1" ht="12">
      <c r="A214" s="37"/>
      <c r="B214" s="38"/>
      <c r="C214" s="39"/>
      <c r="D214" s="230" t="s">
        <v>131</v>
      </c>
      <c r="E214" s="39"/>
      <c r="F214" s="231" t="s">
        <v>282</v>
      </c>
      <c r="G214" s="39"/>
      <c r="H214" s="39"/>
      <c r="I214" s="232"/>
      <c r="J214" s="39"/>
      <c r="K214" s="39"/>
      <c r="L214" s="43"/>
      <c r="M214" s="233"/>
      <c r="N214" s="234"/>
      <c r="O214" s="90"/>
      <c r="P214" s="90"/>
      <c r="Q214" s="90"/>
      <c r="R214" s="90"/>
      <c r="S214" s="90"/>
      <c r="T214" s="91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131</v>
      </c>
      <c r="AU214" s="16" t="s">
        <v>87</v>
      </c>
    </row>
    <row r="215" spans="1:65" s="2" customFormat="1" ht="24.15" customHeight="1">
      <c r="A215" s="37"/>
      <c r="B215" s="38"/>
      <c r="C215" s="217" t="s">
        <v>283</v>
      </c>
      <c r="D215" s="217" t="s">
        <v>124</v>
      </c>
      <c r="E215" s="218" t="s">
        <v>284</v>
      </c>
      <c r="F215" s="219" t="s">
        <v>285</v>
      </c>
      <c r="G215" s="220" t="s">
        <v>280</v>
      </c>
      <c r="H215" s="221">
        <v>1843.589</v>
      </c>
      <c r="I215" s="222"/>
      <c r="J215" s="223">
        <f>ROUND(I215*H215,2)</f>
        <v>0</v>
      </c>
      <c r="K215" s="219" t="s">
        <v>128</v>
      </c>
      <c r="L215" s="43"/>
      <c r="M215" s="224" t="s">
        <v>1</v>
      </c>
      <c r="N215" s="225" t="s">
        <v>42</v>
      </c>
      <c r="O215" s="90"/>
      <c r="P215" s="226">
        <f>O215*H215</f>
        <v>0</v>
      </c>
      <c r="Q215" s="226">
        <v>0</v>
      </c>
      <c r="R215" s="226">
        <f>Q215*H215</f>
        <v>0</v>
      </c>
      <c r="S215" s="226">
        <v>0</v>
      </c>
      <c r="T215" s="227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28" t="s">
        <v>129</v>
      </c>
      <c r="AT215" s="228" t="s">
        <v>124</v>
      </c>
      <c r="AU215" s="228" t="s">
        <v>87</v>
      </c>
      <c r="AY215" s="16" t="s">
        <v>122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16" t="s">
        <v>85</v>
      </c>
      <c r="BK215" s="229">
        <f>ROUND(I215*H215,2)</f>
        <v>0</v>
      </c>
      <c r="BL215" s="16" t="s">
        <v>129</v>
      </c>
      <c r="BM215" s="228" t="s">
        <v>286</v>
      </c>
    </row>
    <row r="216" spans="1:47" s="2" customFormat="1" ht="12">
      <c r="A216" s="37"/>
      <c r="B216" s="38"/>
      <c r="C216" s="39"/>
      <c r="D216" s="230" t="s">
        <v>131</v>
      </c>
      <c r="E216" s="39"/>
      <c r="F216" s="231" t="s">
        <v>287</v>
      </c>
      <c r="G216" s="39"/>
      <c r="H216" s="39"/>
      <c r="I216" s="232"/>
      <c r="J216" s="39"/>
      <c r="K216" s="39"/>
      <c r="L216" s="43"/>
      <c r="M216" s="233"/>
      <c r="N216" s="234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131</v>
      </c>
      <c r="AU216" s="16" t="s">
        <v>87</v>
      </c>
    </row>
    <row r="217" spans="1:51" s="13" customFormat="1" ht="12">
      <c r="A217" s="13"/>
      <c r="B217" s="235"/>
      <c r="C217" s="236"/>
      <c r="D217" s="230" t="s">
        <v>133</v>
      </c>
      <c r="E217" s="236"/>
      <c r="F217" s="238" t="s">
        <v>288</v>
      </c>
      <c r="G217" s="236"/>
      <c r="H217" s="239">
        <v>1843.589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5" t="s">
        <v>133</v>
      </c>
      <c r="AU217" s="245" t="s">
        <v>87</v>
      </c>
      <c r="AV217" s="13" t="s">
        <v>87</v>
      </c>
      <c r="AW217" s="13" t="s">
        <v>4</v>
      </c>
      <c r="AX217" s="13" t="s">
        <v>85</v>
      </c>
      <c r="AY217" s="245" t="s">
        <v>122</v>
      </c>
    </row>
    <row r="218" spans="1:65" s="2" customFormat="1" ht="37.8" customHeight="1">
      <c r="A218" s="37"/>
      <c r="B218" s="38"/>
      <c r="C218" s="217" t="s">
        <v>289</v>
      </c>
      <c r="D218" s="217" t="s">
        <v>124</v>
      </c>
      <c r="E218" s="218" t="s">
        <v>290</v>
      </c>
      <c r="F218" s="219" t="s">
        <v>291</v>
      </c>
      <c r="G218" s="220" t="s">
        <v>280</v>
      </c>
      <c r="H218" s="221">
        <v>97.031</v>
      </c>
      <c r="I218" s="222"/>
      <c r="J218" s="223">
        <f>ROUND(I218*H218,2)</f>
        <v>0</v>
      </c>
      <c r="K218" s="219" t="s">
        <v>128</v>
      </c>
      <c r="L218" s="43"/>
      <c r="M218" s="224" t="s">
        <v>1</v>
      </c>
      <c r="N218" s="225" t="s">
        <v>42</v>
      </c>
      <c r="O218" s="90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8" t="s">
        <v>129</v>
      </c>
      <c r="AT218" s="228" t="s">
        <v>124</v>
      </c>
      <c r="AU218" s="228" t="s">
        <v>87</v>
      </c>
      <c r="AY218" s="16" t="s">
        <v>122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6" t="s">
        <v>85</v>
      </c>
      <c r="BK218" s="229">
        <f>ROUND(I218*H218,2)</f>
        <v>0</v>
      </c>
      <c r="BL218" s="16" t="s">
        <v>129</v>
      </c>
      <c r="BM218" s="228" t="s">
        <v>292</v>
      </c>
    </row>
    <row r="219" spans="1:47" s="2" customFormat="1" ht="12">
      <c r="A219" s="37"/>
      <c r="B219" s="38"/>
      <c r="C219" s="39"/>
      <c r="D219" s="230" t="s">
        <v>131</v>
      </c>
      <c r="E219" s="39"/>
      <c r="F219" s="231" t="s">
        <v>293</v>
      </c>
      <c r="G219" s="39"/>
      <c r="H219" s="39"/>
      <c r="I219" s="232"/>
      <c r="J219" s="39"/>
      <c r="K219" s="39"/>
      <c r="L219" s="43"/>
      <c r="M219" s="233"/>
      <c r="N219" s="234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131</v>
      </c>
      <c r="AU219" s="16" t="s">
        <v>87</v>
      </c>
    </row>
    <row r="220" spans="1:63" s="12" customFormat="1" ht="25.9" customHeight="1">
      <c r="A220" s="12"/>
      <c r="B220" s="201"/>
      <c r="C220" s="202"/>
      <c r="D220" s="203" t="s">
        <v>76</v>
      </c>
      <c r="E220" s="204" t="s">
        <v>294</v>
      </c>
      <c r="F220" s="204" t="s">
        <v>295</v>
      </c>
      <c r="G220" s="202"/>
      <c r="H220" s="202"/>
      <c r="I220" s="205"/>
      <c r="J220" s="206">
        <f>BK220</f>
        <v>0</v>
      </c>
      <c r="K220" s="202"/>
      <c r="L220" s="207"/>
      <c r="M220" s="208"/>
      <c r="N220" s="209"/>
      <c r="O220" s="209"/>
      <c r="P220" s="210">
        <f>P221</f>
        <v>0</v>
      </c>
      <c r="Q220" s="209"/>
      <c r="R220" s="210">
        <f>R221</f>
        <v>2.590491</v>
      </c>
      <c r="S220" s="209"/>
      <c r="T220" s="211">
        <f>T221</f>
        <v>2.092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12" t="s">
        <v>142</v>
      </c>
      <c r="AT220" s="213" t="s">
        <v>76</v>
      </c>
      <c r="AU220" s="213" t="s">
        <v>77</v>
      </c>
      <c r="AY220" s="212" t="s">
        <v>122</v>
      </c>
      <c r="BK220" s="214">
        <f>BK221</f>
        <v>0</v>
      </c>
    </row>
    <row r="221" spans="1:63" s="12" customFormat="1" ht="22.8" customHeight="1">
      <c r="A221" s="12"/>
      <c r="B221" s="201"/>
      <c r="C221" s="202"/>
      <c r="D221" s="203" t="s">
        <v>76</v>
      </c>
      <c r="E221" s="215" t="s">
        <v>296</v>
      </c>
      <c r="F221" s="215" t="s">
        <v>297</v>
      </c>
      <c r="G221" s="202"/>
      <c r="H221" s="202"/>
      <c r="I221" s="205"/>
      <c r="J221" s="216">
        <f>BK221</f>
        <v>0</v>
      </c>
      <c r="K221" s="202"/>
      <c r="L221" s="207"/>
      <c r="M221" s="208"/>
      <c r="N221" s="209"/>
      <c r="O221" s="209"/>
      <c r="P221" s="210">
        <f>SUM(P222:P294)</f>
        <v>0</v>
      </c>
      <c r="Q221" s="209"/>
      <c r="R221" s="210">
        <f>SUM(R222:R294)</f>
        <v>2.590491</v>
      </c>
      <c r="S221" s="209"/>
      <c r="T221" s="211">
        <f>SUM(T222:T294)</f>
        <v>2.092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12" t="s">
        <v>142</v>
      </c>
      <c r="AT221" s="213" t="s">
        <v>76</v>
      </c>
      <c r="AU221" s="213" t="s">
        <v>85</v>
      </c>
      <c r="AY221" s="212" t="s">
        <v>122</v>
      </c>
      <c r="BK221" s="214">
        <f>SUM(BK222:BK294)</f>
        <v>0</v>
      </c>
    </row>
    <row r="222" spans="1:65" s="2" customFormat="1" ht="24.15" customHeight="1">
      <c r="A222" s="37"/>
      <c r="B222" s="38"/>
      <c r="C222" s="217" t="s">
        <v>298</v>
      </c>
      <c r="D222" s="217" t="s">
        <v>124</v>
      </c>
      <c r="E222" s="218" t="s">
        <v>299</v>
      </c>
      <c r="F222" s="219" t="s">
        <v>300</v>
      </c>
      <c r="G222" s="220" t="s">
        <v>182</v>
      </c>
      <c r="H222" s="221">
        <v>6.345</v>
      </c>
      <c r="I222" s="222"/>
      <c r="J222" s="223">
        <f>ROUND(I222*H222,2)</f>
        <v>0</v>
      </c>
      <c r="K222" s="219" t="s">
        <v>128</v>
      </c>
      <c r="L222" s="43"/>
      <c r="M222" s="224" t="s">
        <v>1</v>
      </c>
      <c r="N222" s="225" t="s">
        <v>42</v>
      </c>
      <c r="O222" s="90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28" t="s">
        <v>301</v>
      </c>
      <c r="AT222" s="228" t="s">
        <v>124</v>
      </c>
      <c r="AU222" s="228" t="s">
        <v>87</v>
      </c>
      <c r="AY222" s="16" t="s">
        <v>122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6" t="s">
        <v>85</v>
      </c>
      <c r="BK222" s="229">
        <f>ROUND(I222*H222,2)</f>
        <v>0</v>
      </c>
      <c r="BL222" s="16" t="s">
        <v>301</v>
      </c>
      <c r="BM222" s="228" t="s">
        <v>302</v>
      </c>
    </row>
    <row r="223" spans="1:47" s="2" customFormat="1" ht="12">
      <c r="A223" s="37"/>
      <c r="B223" s="38"/>
      <c r="C223" s="39"/>
      <c r="D223" s="230" t="s">
        <v>131</v>
      </c>
      <c r="E223" s="39"/>
      <c r="F223" s="231" t="s">
        <v>303</v>
      </c>
      <c r="G223" s="39"/>
      <c r="H223" s="39"/>
      <c r="I223" s="232"/>
      <c r="J223" s="39"/>
      <c r="K223" s="39"/>
      <c r="L223" s="43"/>
      <c r="M223" s="233"/>
      <c r="N223" s="234"/>
      <c r="O223" s="90"/>
      <c r="P223" s="90"/>
      <c r="Q223" s="90"/>
      <c r="R223" s="90"/>
      <c r="S223" s="90"/>
      <c r="T223" s="91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131</v>
      </c>
      <c r="AU223" s="16" t="s">
        <v>87</v>
      </c>
    </row>
    <row r="224" spans="1:47" s="2" customFormat="1" ht="12">
      <c r="A224" s="37"/>
      <c r="B224" s="38"/>
      <c r="C224" s="39"/>
      <c r="D224" s="230" t="s">
        <v>159</v>
      </c>
      <c r="E224" s="39"/>
      <c r="F224" s="257" t="s">
        <v>304</v>
      </c>
      <c r="G224" s="39"/>
      <c r="H224" s="39"/>
      <c r="I224" s="232"/>
      <c r="J224" s="39"/>
      <c r="K224" s="39"/>
      <c r="L224" s="43"/>
      <c r="M224" s="233"/>
      <c r="N224" s="234"/>
      <c r="O224" s="90"/>
      <c r="P224" s="90"/>
      <c r="Q224" s="90"/>
      <c r="R224" s="90"/>
      <c r="S224" s="90"/>
      <c r="T224" s="91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159</v>
      </c>
      <c r="AU224" s="16" t="s">
        <v>87</v>
      </c>
    </row>
    <row r="225" spans="1:51" s="13" customFormat="1" ht="12">
      <c r="A225" s="13"/>
      <c r="B225" s="235"/>
      <c r="C225" s="236"/>
      <c r="D225" s="230" t="s">
        <v>133</v>
      </c>
      <c r="E225" s="237" t="s">
        <v>1</v>
      </c>
      <c r="F225" s="238" t="s">
        <v>305</v>
      </c>
      <c r="G225" s="236"/>
      <c r="H225" s="239">
        <v>3.834</v>
      </c>
      <c r="I225" s="240"/>
      <c r="J225" s="236"/>
      <c r="K225" s="236"/>
      <c r="L225" s="241"/>
      <c r="M225" s="242"/>
      <c r="N225" s="243"/>
      <c r="O225" s="243"/>
      <c r="P225" s="243"/>
      <c r="Q225" s="243"/>
      <c r="R225" s="243"/>
      <c r="S225" s="243"/>
      <c r="T225" s="24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5" t="s">
        <v>133</v>
      </c>
      <c r="AU225" s="245" t="s">
        <v>87</v>
      </c>
      <c r="AV225" s="13" t="s">
        <v>87</v>
      </c>
      <c r="AW225" s="13" t="s">
        <v>32</v>
      </c>
      <c r="AX225" s="13" t="s">
        <v>77</v>
      </c>
      <c r="AY225" s="245" t="s">
        <v>122</v>
      </c>
    </row>
    <row r="226" spans="1:51" s="13" customFormat="1" ht="12">
      <c r="A226" s="13"/>
      <c r="B226" s="235"/>
      <c r="C226" s="236"/>
      <c r="D226" s="230" t="s">
        <v>133</v>
      </c>
      <c r="E226" s="237" t="s">
        <v>1</v>
      </c>
      <c r="F226" s="238" t="s">
        <v>306</v>
      </c>
      <c r="G226" s="236"/>
      <c r="H226" s="239">
        <v>2.511</v>
      </c>
      <c r="I226" s="240"/>
      <c r="J226" s="236"/>
      <c r="K226" s="236"/>
      <c r="L226" s="241"/>
      <c r="M226" s="242"/>
      <c r="N226" s="243"/>
      <c r="O226" s="243"/>
      <c r="P226" s="243"/>
      <c r="Q226" s="243"/>
      <c r="R226" s="243"/>
      <c r="S226" s="243"/>
      <c r="T226" s="24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5" t="s">
        <v>133</v>
      </c>
      <c r="AU226" s="245" t="s">
        <v>87</v>
      </c>
      <c r="AV226" s="13" t="s">
        <v>87</v>
      </c>
      <c r="AW226" s="13" t="s">
        <v>32</v>
      </c>
      <c r="AX226" s="13" t="s">
        <v>77</v>
      </c>
      <c r="AY226" s="245" t="s">
        <v>122</v>
      </c>
    </row>
    <row r="227" spans="1:51" s="14" customFormat="1" ht="12">
      <c r="A227" s="14"/>
      <c r="B227" s="246"/>
      <c r="C227" s="247"/>
      <c r="D227" s="230" t="s">
        <v>133</v>
      </c>
      <c r="E227" s="248" t="s">
        <v>1</v>
      </c>
      <c r="F227" s="249" t="s">
        <v>136</v>
      </c>
      <c r="G227" s="247"/>
      <c r="H227" s="250">
        <v>6.345000000000001</v>
      </c>
      <c r="I227" s="251"/>
      <c r="J227" s="247"/>
      <c r="K227" s="247"/>
      <c r="L227" s="252"/>
      <c r="M227" s="253"/>
      <c r="N227" s="254"/>
      <c r="O227" s="254"/>
      <c r="P227" s="254"/>
      <c r="Q227" s="254"/>
      <c r="R227" s="254"/>
      <c r="S227" s="254"/>
      <c r="T227" s="255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6" t="s">
        <v>133</v>
      </c>
      <c r="AU227" s="256" t="s">
        <v>87</v>
      </c>
      <c r="AV227" s="14" t="s">
        <v>129</v>
      </c>
      <c r="AW227" s="14" t="s">
        <v>32</v>
      </c>
      <c r="AX227" s="14" t="s">
        <v>85</v>
      </c>
      <c r="AY227" s="256" t="s">
        <v>122</v>
      </c>
    </row>
    <row r="228" spans="1:65" s="2" customFormat="1" ht="24.15" customHeight="1">
      <c r="A228" s="37"/>
      <c r="B228" s="38"/>
      <c r="C228" s="217" t="s">
        <v>307</v>
      </c>
      <c r="D228" s="217" t="s">
        <v>124</v>
      </c>
      <c r="E228" s="218" t="s">
        <v>308</v>
      </c>
      <c r="F228" s="219" t="s">
        <v>309</v>
      </c>
      <c r="G228" s="220" t="s">
        <v>245</v>
      </c>
      <c r="H228" s="221">
        <v>275</v>
      </c>
      <c r="I228" s="222"/>
      <c r="J228" s="223">
        <f>ROUND(I228*H228,2)</f>
        <v>0</v>
      </c>
      <c r="K228" s="219" t="s">
        <v>128</v>
      </c>
      <c r="L228" s="43"/>
      <c r="M228" s="224" t="s">
        <v>1</v>
      </c>
      <c r="N228" s="225" t="s">
        <v>42</v>
      </c>
      <c r="O228" s="90"/>
      <c r="P228" s="226">
        <f>O228*H228</f>
        <v>0</v>
      </c>
      <c r="Q228" s="226">
        <v>0</v>
      </c>
      <c r="R228" s="226">
        <f>Q228*H228</f>
        <v>0</v>
      </c>
      <c r="S228" s="226">
        <v>0</v>
      </c>
      <c r="T228" s="227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28" t="s">
        <v>301</v>
      </c>
      <c r="AT228" s="228" t="s">
        <v>124</v>
      </c>
      <c r="AU228" s="228" t="s">
        <v>87</v>
      </c>
      <c r="AY228" s="16" t="s">
        <v>122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16" t="s">
        <v>85</v>
      </c>
      <c r="BK228" s="229">
        <f>ROUND(I228*H228,2)</f>
        <v>0</v>
      </c>
      <c r="BL228" s="16" t="s">
        <v>301</v>
      </c>
      <c r="BM228" s="228" t="s">
        <v>310</v>
      </c>
    </row>
    <row r="229" spans="1:47" s="2" customFormat="1" ht="12">
      <c r="A229" s="37"/>
      <c r="B229" s="38"/>
      <c r="C229" s="39"/>
      <c r="D229" s="230" t="s">
        <v>131</v>
      </c>
      <c r="E229" s="39"/>
      <c r="F229" s="231" t="s">
        <v>311</v>
      </c>
      <c r="G229" s="39"/>
      <c r="H229" s="39"/>
      <c r="I229" s="232"/>
      <c r="J229" s="39"/>
      <c r="K229" s="39"/>
      <c r="L229" s="43"/>
      <c r="M229" s="233"/>
      <c r="N229" s="234"/>
      <c r="O229" s="90"/>
      <c r="P229" s="90"/>
      <c r="Q229" s="90"/>
      <c r="R229" s="90"/>
      <c r="S229" s="90"/>
      <c r="T229" s="91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16" t="s">
        <v>131</v>
      </c>
      <c r="AU229" s="16" t="s">
        <v>87</v>
      </c>
    </row>
    <row r="230" spans="1:47" s="2" customFormat="1" ht="12">
      <c r="A230" s="37"/>
      <c r="B230" s="38"/>
      <c r="C230" s="39"/>
      <c r="D230" s="230" t="s">
        <v>159</v>
      </c>
      <c r="E230" s="39"/>
      <c r="F230" s="257" t="s">
        <v>312</v>
      </c>
      <c r="G230" s="39"/>
      <c r="H230" s="39"/>
      <c r="I230" s="232"/>
      <c r="J230" s="39"/>
      <c r="K230" s="39"/>
      <c r="L230" s="43"/>
      <c r="M230" s="233"/>
      <c r="N230" s="234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159</v>
      </c>
      <c r="AU230" s="16" t="s">
        <v>87</v>
      </c>
    </row>
    <row r="231" spans="1:65" s="2" customFormat="1" ht="24.15" customHeight="1">
      <c r="A231" s="37"/>
      <c r="B231" s="38"/>
      <c r="C231" s="217" t="s">
        <v>313</v>
      </c>
      <c r="D231" s="217" t="s">
        <v>124</v>
      </c>
      <c r="E231" s="218" t="s">
        <v>314</v>
      </c>
      <c r="F231" s="219" t="s">
        <v>315</v>
      </c>
      <c r="G231" s="220" t="s">
        <v>245</v>
      </c>
      <c r="H231" s="221">
        <v>103</v>
      </c>
      <c r="I231" s="222"/>
      <c r="J231" s="223">
        <f>ROUND(I231*H231,2)</f>
        <v>0</v>
      </c>
      <c r="K231" s="219" t="s">
        <v>128</v>
      </c>
      <c r="L231" s="43"/>
      <c r="M231" s="224" t="s">
        <v>1</v>
      </c>
      <c r="N231" s="225" t="s">
        <v>42</v>
      </c>
      <c r="O231" s="90"/>
      <c r="P231" s="226">
        <f>O231*H231</f>
        <v>0</v>
      </c>
      <c r="Q231" s="226">
        <v>0</v>
      </c>
      <c r="R231" s="226">
        <f>Q231*H231</f>
        <v>0</v>
      </c>
      <c r="S231" s="226">
        <v>0</v>
      </c>
      <c r="T231" s="227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28" t="s">
        <v>301</v>
      </c>
      <c r="AT231" s="228" t="s">
        <v>124</v>
      </c>
      <c r="AU231" s="228" t="s">
        <v>87</v>
      </c>
      <c r="AY231" s="16" t="s">
        <v>122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16" t="s">
        <v>85</v>
      </c>
      <c r="BK231" s="229">
        <f>ROUND(I231*H231,2)</f>
        <v>0</v>
      </c>
      <c r="BL231" s="16" t="s">
        <v>301</v>
      </c>
      <c r="BM231" s="228" t="s">
        <v>316</v>
      </c>
    </row>
    <row r="232" spans="1:47" s="2" customFormat="1" ht="12">
      <c r="A232" s="37"/>
      <c r="B232" s="38"/>
      <c r="C232" s="39"/>
      <c r="D232" s="230" t="s">
        <v>131</v>
      </c>
      <c r="E232" s="39"/>
      <c r="F232" s="231" t="s">
        <v>317</v>
      </c>
      <c r="G232" s="39"/>
      <c r="H232" s="39"/>
      <c r="I232" s="232"/>
      <c r="J232" s="39"/>
      <c r="K232" s="39"/>
      <c r="L232" s="43"/>
      <c r="M232" s="233"/>
      <c r="N232" s="234"/>
      <c r="O232" s="90"/>
      <c r="P232" s="90"/>
      <c r="Q232" s="90"/>
      <c r="R232" s="90"/>
      <c r="S232" s="90"/>
      <c r="T232" s="91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131</v>
      </c>
      <c r="AU232" s="16" t="s">
        <v>87</v>
      </c>
    </row>
    <row r="233" spans="1:47" s="2" customFormat="1" ht="12">
      <c r="A233" s="37"/>
      <c r="B233" s="38"/>
      <c r="C233" s="39"/>
      <c r="D233" s="230" t="s">
        <v>159</v>
      </c>
      <c r="E233" s="39"/>
      <c r="F233" s="257" t="s">
        <v>312</v>
      </c>
      <c r="G233" s="39"/>
      <c r="H233" s="39"/>
      <c r="I233" s="232"/>
      <c r="J233" s="39"/>
      <c r="K233" s="39"/>
      <c r="L233" s="43"/>
      <c r="M233" s="233"/>
      <c r="N233" s="234"/>
      <c r="O233" s="90"/>
      <c r="P233" s="90"/>
      <c r="Q233" s="90"/>
      <c r="R233" s="90"/>
      <c r="S233" s="90"/>
      <c r="T233" s="91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159</v>
      </c>
      <c r="AU233" s="16" t="s">
        <v>87</v>
      </c>
    </row>
    <row r="234" spans="1:65" s="2" customFormat="1" ht="24.15" customHeight="1">
      <c r="A234" s="37"/>
      <c r="B234" s="38"/>
      <c r="C234" s="217" t="s">
        <v>318</v>
      </c>
      <c r="D234" s="217" t="s">
        <v>124</v>
      </c>
      <c r="E234" s="218" t="s">
        <v>319</v>
      </c>
      <c r="F234" s="219" t="s">
        <v>320</v>
      </c>
      <c r="G234" s="220" t="s">
        <v>245</v>
      </c>
      <c r="H234" s="221">
        <v>36</v>
      </c>
      <c r="I234" s="222"/>
      <c r="J234" s="223">
        <f>ROUND(I234*H234,2)</f>
        <v>0</v>
      </c>
      <c r="K234" s="219" t="s">
        <v>128</v>
      </c>
      <c r="L234" s="43"/>
      <c r="M234" s="224" t="s">
        <v>1</v>
      </c>
      <c r="N234" s="225" t="s">
        <v>42</v>
      </c>
      <c r="O234" s="90"/>
      <c r="P234" s="226">
        <f>O234*H234</f>
        <v>0</v>
      </c>
      <c r="Q234" s="226">
        <v>0</v>
      </c>
      <c r="R234" s="226">
        <f>Q234*H234</f>
        <v>0</v>
      </c>
      <c r="S234" s="226">
        <v>0</v>
      </c>
      <c r="T234" s="227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28" t="s">
        <v>301</v>
      </c>
      <c r="AT234" s="228" t="s">
        <v>124</v>
      </c>
      <c r="AU234" s="228" t="s">
        <v>87</v>
      </c>
      <c r="AY234" s="16" t="s">
        <v>122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6" t="s">
        <v>85</v>
      </c>
      <c r="BK234" s="229">
        <f>ROUND(I234*H234,2)</f>
        <v>0</v>
      </c>
      <c r="BL234" s="16" t="s">
        <v>301</v>
      </c>
      <c r="BM234" s="228" t="s">
        <v>321</v>
      </c>
    </row>
    <row r="235" spans="1:47" s="2" customFormat="1" ht="12">
      <c r="A235" s="37"/>
      <c r="B235" s="38"/>
      <c r="C235" s="39"/>
      <c r="D235" s="230" t="s">
        <v>131</v>
      </c>
      <c r="E235" s="39"/>
      <c r="F235" s="231" t="s">
        <v>322</v>
      </c>
      <c r="G235" s="39"/>
      <c r="H235" s="39"/>
      <c r="I235" s="232"/>
      <c r="J235" s="39"/>
      <c r="K235" s="39"/>
      <c r="L235" s="43"/>
      <c r="M235" s="233"/>
      <c r="N235" s="234"/>
      <c r="O235" s="90"/>
      <c r="P235" s="90"/>
      <c r="Q235" s="90"/>
      <c r="R235" s="90"/>
      <c r="S235" s="90"/>
      <c r="T235" s="91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6" t="s">
        <v>131</v>
      </c>
      <c r="AU235" s="16" t="s">
        <v>87</v>
      </c>
    </row>
    <row r="236" spans="1:47" s="2" customFormat="1" ht="12">
      <c r="A236" s="37"/>
      <c r="B236" s="38"/>
      <c r="C236" s="39"/>
      <c r="D236" s="230" t="s">
        <v>159</v>
      </c>
      <c r="E236" s="39"/>
      <c r="F236" s="257" t="s">
        <v>312</v>
      </c>
      <c r="G236" s="39"/>
      <c r="H236" s="39"/>
      <c r="I236" s="232"/>
      <c r="J236" s="39"/>
      <c r="K236" s="39"/>
      <c r="L236" s="43"/>
      <c r="M236" s="233"/>
      <c r="N236" s="234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159</v>
      </c>
      <c r="AU236" s="16" t="s">
        <v>87</v>
      </c>
    </row>
    <row r="237" spans="1:65" s="2" customFormat="1" ht="24.15" customHeight="1">
      <c r="A237" s="37"/>
      <c r="B237" s="38"/>
      <c r="C237" s="217" t="s">
        <v>323</v>
      </c>
      <c r="D237" s="217" t="s">
        <v>124</v>
      </c>
      <c r="E237" s="218" t="s">
        <v>324</v>
      </c>
      <c r="F237" s="219" t="s">
        <v>325</v>
      </c>
      <c r="G237" s="220" t="s">
        <v>182</v>
      </c>
      <c r="H237" s="221">
        <v>4.47</v>
      </c>
      <c r="I237" s="222"/>
      <c r="J237" s="223">
        <f>ROUND(I237*H237,2)</f>
        <v>0</v>
      </c>
      <c r="K237" s="219" t="s">
        <v>128</v>
      </c>
      <c r="L237" s="43"/>
      <c r="M237" s="224" t="s">
        <v>1</v>
      </c>
      <c r="N237" s="225" t="s">
        <v>42</v>
      </c>
      <c r="O237" s="90"/>
      <c r="P237" s="226">
        <f>O237*H237</f>
        <v>0</v>
      </c>
      <c r="Q237" s="226">
        <v>0</v>
      </c>
      <c r="R237" s="226">
        <f>Q237*H237</f>
        <v>0</v>
      </c>
      <c r="S237" s="226">
        <v>0</v>
      </c>
      <c r="T237" s="227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28" t="s">
        <v>301</v>
      </c>
      <c r="AT237" s="228" t="s">
        <v>124</v>
      </c>
      <c r="AU237" s="228" t="s">
        <v>87</v>
      </c>
      <c r="AY237" s="16" t="s">
        <v>122</v>
      </c>
      <c r="BE237" s="229">
        <f>IF(N237="základní",J237,0)</f>
        <v>0</v>
      </c>
      <c r="BF237" s="229">
        <f>IF(N237="snížená",J237,0)</f>
        <v>0</v>
      </c>
      <c r="BG237" s="229">
        <f>IF(N237="zákl. přenesená",J237,0)</f>
        <v>0</v>
      </c>
      <c r="BH237" s="229">
        <f>IF(N237="sníž. přenesená",J237,0)</f>
        <v>0</v>
      </c>
      <c r="BI237" s="229">
        <f>IF(N237="nulová",J237,0)</f>
        <v>0</v>
      </c>
      <c r="BJ237" s="16" t="s">
        <v>85</v>
      </c>
      <c r="BK237" s="229">
        <f>ROUND(I237*H237,2)</f>
        <v>0</v>
      </c>
      <c r="BL237" s="16" t="s">
        <v>301</v>
      </c>
      <c r="BM237" s="228" t="s">
        <v>326</v>
      </c>
    </row>
    <row r="238" spans="1:47" s="2" customFormat="1" ht="12">
      <c r="A238" s="37"/>
      <c r="B238" s="38"/>
      <c r="C238" s="39"/>
      <c r="D238" s="230" t="s">
        <v>131</v>
      </c>
      <c r="E238" s="39"/>
      <c r="F238" s="231" t="s">
        <v>327</v>
      </c>
      <c r="G238" s="39"/>
      <c r="H238" s="39"/>
      <c r="I238" s="232"/>
      <c r="J238" s="39"/>
      <c r="K238" s="39"/>
      <c r="L238" s="43"/>
      <c r="M238" s="233"/>
      <c r="N238" s="234"/>
      <c r="O238" s="90"/>
      <c r="P238" s="90"/>
      <c r="Q238" s="90"/>
      <c r="R238" s="90"/>
      <c r="S238" s="90"/>
      <c r="T238" s="91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131</v>
      </c>
      <c r="AU238" s="16" t="s">
        <v>87</v>
      </c>
    </row>
    <row r="239" spans="1:47" s="2" customFormat="1" ht="12">
      <c r="A239" s="37"/>
      <c r="B239" s="38"/>
      <c r="C239" s="39"/>
      <c r="D239" s="230" t="s">
        <v>159</v>
      </c>
      <c r="E239" s="39"/>
      <c r="F239" s="257" t="s">
        <v>328</v>
      </c>
      <c r="G239" s="39"/>
      <c r="H239" s="39"/>
      <c r="I239" s="232"/>
      <c r="J239" s="39"/>
      <c r="K239" s="39"/>
      <c r="L239" s="43"/>
      <c r="M239" s="233"/>
      <c r="N239" s="234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159</v>
      </c>
      <c r="AU239" s="16" t="s">
        <v>87</v>
      </c>
    </row>
    <row r="240" spans="1:65" s="2" customFormat="1" ht="24.15" customHeight="1">
      <c r="A240" s="37"/>
      <c r="B240" s="38"/>
      <c r="C240" s="217" t="s">
        <v>329</v>
      </c>
      <c r="D240" s="217" t="s">
        <v>124</v>
      </c>
      <c r="E240" s="218" t="s">
        <v>330</v>
      </c>
      <c r="F240" s="219" t="s">
        <v>331</v>
      </c>
      <c r="G240" s="220" t="s">
        <v>245</v>
      </c>
      <c r="H240" s="221">
        <v>275</v>
      </c>
      <c r="I240" s="222"/>
      <c r="J240" s="223">
        <f>ROUND(I240*H240,2)</f>
        <v>0</v>
      </c>
      <c r="K240" s="219" t="s">
        <v>128</v>
      </c>
      <c r="L240" s="43"/>
      <c r="M240" s="224" t="s">
        <v>1</v>
      </c>
      <c r="N240" s="225" t="s">
        <v>42</v>
      </c>
      <c r="O240" s="90"/>
      <c r="P240" s="226">
        <f>O240*H240</f>
        <v>0</v>
      </c>
      <c r="Q240" s="226">
        <v>0</v>
      </c>
      <c r="R240" s="226">
        <f>Q240*H240</f>
        <v>0</v>
      </c>
      <c r="S240" s="226">
        <v>0</v>
      </c>
      <c r="T240" s="227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28" t="s">
        <v>301</v>
      </c>
      <c r="AT240" s="228" t="s">
        <v>124</v>
      </c>
      <c r="AU240" s="228" t="s">
        <v>87</v>
      </c>
      <c r="AY240" s="16" t="s">
        <v>122</v>
      </c>
      <c r="BE240" s="229">
        <f>IF(N240="základní",J240,0)</f>
        <v>0</v>
      </c>
      <c r="BF240" s="229">
        <f>IF(N240="snížená",J240,0)</f>
        <v>0</v>
      </c>
      <c r="BG240" s="229">
        <f>IF(N240="zákl. přenesená",J240,0)</f>
        <v>0</v>
      </c>
      <c r="BH240" s="229">
        <f>IF(N240="sníž. přenesená",J240,0)</f>
        <v>0</v>
      </c>
      <c r="BI240" s="229">
        <f>IF(N240="nulová",J240,0)</f>
        <v>0</v>
      </c>
      <c r="BJ240" s="16" t="s">
        <v>85</v>
      </c>
      <c r="BK240" s="229">
        <f>ROUND(I240*H240,2)</f>
        <v>0</v>
      </c>
      <c r="BL240" s="16" t="s">
        <v>301</v>
      </c>
      <c r="BM240" s="228" t="s">
        <v>332</v>
      </c>
    </row>
    <row r="241" spans="1:47" s="2" customFormat="1" ht="12">
      <c r="A241" s="37"/>
      <c r="B241" s="38"/>
      <c r="C241" s="39"/>
      <c r="D241" s="230" t="s">
        <v>131</v>
      </c>
      <c r="E241" s="39"/>
      <c r="F241" s="231" t="s">
        <v>333</v>
      </c>
      <c r="G241" s="39"/>
      <c r="H241" s="39"/>
      <c r="I241" s="232"/>
      <c r="J241" s="39"/>
      <c r="K241" s="39"/>
      <c r="L241" s="43"/>
      <c r="M241" s="233"/>
      <c r="N241" s="234"/>
      <c r="O241" s="90"/>
      <c r="P241" s="90"/>
      <c r="Q241" s="90"/>
      <c r="R241" s="90"/>
      <c r="S241" s="90"/>
      <c r="T241" s="91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6" t="s">
        <v>131</v>
      </c>
      <c r="AU241" s="16" t="s">
        <v>87</v>
      </c>
    </row>
    <row r="242" spans="1:47" s="2" customFormat="1" ht="12">
      <c r="A242" s="37"/>
      <c r="B242" s="38"/>
      <c r="C242" s="39"/>
      <c r="D242" s="230" t="s">
        <v>159</v>
      </c>
      <c r="E242" s="39"/>
      <c r="F242" s="257" t="s">
        <v>328</v>
      </c>
      <c r="G242" s="39"/>
      <c r="H242" s="39"/>
      <c r="I242" s="232"/>
      <c r="J242" s="39"/>
      <c r="K242" s="39"/>
      <c r="L242" s="43"/>
      <c r="M242" s="233"/>
      <c r="N242" s="234"/>
      <c r="O242" s="90"/>
      <c r="P242" s="90"/>
      <c r="Q242" s="90"/>
      <c r="R242" s="90"/>
      <c r="S242" s="90"/>
      <c r="T242" s="91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6" t="s">
        <v>159</v>
      </c>
      <c r="AU242" s="16" t="s">
        <v>87</v>
      </c>
    </row>
    <row r="243" spans="1:65" s="2" customFormat="1" ht="24.15" customHeight="1">
      <c r="A243" s="37"/>
      <c r="B243" s="38"/>
      <c r="C243" s="217" t="s">
        <v>334</v>
      </c>
      <c r="D243" s="217" t="s">
        <v>124</v>
      </c>
      <c r="E243" s="218" t="s">
        <v>335</v>
      </c>
      <c r="F243" s="219" t="s">
        <v>336</v>
      </c>
      <c r="G243" s="220" t="s">
        <v>245</v>
      </c>
      <c r="H243" s="221">
        <v>103</v>
      </c>
      <c r="I243" s="222"/>
      <c r="J243" s="223">
        <f>ROUND(I243*H243,2)</f>
        <v>0</v>
      </c>
      <c r="K243" s="219" t="s">
        <v>128</v>
      </c>
      <c r="L243" s="43"/>
      <c r="M243" s="224" t="s">
        <v>1</v>
      </c>
      <c r="N243" s="225" t="s">
        <v>42</v>
      </c>
      <c r="O243" s="90"/>
      <c r="P243" s="226">
        <f>O243*H243</f>
        <v>0</v>
      </c>
      <c r="Q243" s="226">
        <v>0</v>
      </c>
      <c r="R243" s="226">
        <f>Q243*H243</f>
        <v>0</v>
      </c>
      <c r="S243" s="226">
        <v>0</v>
      </c>
      <c r="T243" s="227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28" t="s">
        <v>301</v>
      </c>
      <c r="AT243" s="228" t="s">
        <v>124</v>
      </c>
      <c r="AU243" s="228" t="s">
        <v>87</v>
      </c>
      <c r="AY243" s="16" t="s">
        <v>122</v>
      </c>
      <c r="BE243" s="229">
        <f>IF(N243="základní",J243,0)</f>
        <v>0</v>
      </c>
      <c r="BF243" s="229">
        <f>IF(N243="snížená",J243,0)</f>
        <v>0</v>
      </c>
      <c r="BG243" s="229">
        <f>IF(N243="zákl. přenesená",J243,0)</f>
        <v>0</v>
      </c>
      <c r="BH243" s="229">
        <f>IF(N243="sníž. přenesená",J243,0)</f>
        <v>0</v>
      </c>
      <c r="BI243" s="229">
        <f>IF(N243="nulová",J243,0)</f>
        <v>0</v>
      </c>
      <c r="BJ243" s="16" t="s">
        <v>85</v>
      </c>
      <c r="BK243" s="229">
        <f>ROUND(I243*H243,2)</f>
        <v>0</v>
      </c>
      <c r="BL243" s="16" t="s">
        <v>301</v>
      </c>
      <c r="BM243" s="228" t="s">
        <v>337</v>
      </c>
    </row>
    <row r="244" spans="1:47" s="2" customFormat="1" ht="12">
      <c r="A244" s="37"/>
      <c r="B244" s="38"/>
      <c r="C244" s="39"/>
      <c r="D244" s="230" t="s">
        <v>131</v>
      </c>
      <c r="E244" s="39"/>
      <c r="F244" s="231" t="s">
        <v>338</v>
      </c>
      <c r="G244" s="39"/>
      <c r="H244" s="39"/>
      <c r="I244" s="232"/>
      <c r="J244" s="39"/>
      <c r="K244" s="39"/>
      <c r="L244" s="43"/>
      <c r="M244" s="233"/>
      <c r="N244" s="234"/>
      <c r="O244" s="90"/>
      <c r="P244" s="90"/>
      <c r="Q244" s="90"/>
      <c r="R244" s="90"/>
      <c r="S244" s="90"/>
      <c r="T244" s="91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6" t="s">
        <v>131</v>
      </c>
      <c r="AU244" s="16" t="s">
        <v>87</v>
      </c>
    </row>
    <row r="245" spans="1:47" s="2" customFormat="1" ht="12">
      <c r="A245" s="37"/>
      <c r="B245" s="38"/>
      <c r="C245" s="39"/>
      <c r="D245" s="230" t="s">
        <v>159</v>
      </c>
      <c r="E245" s="39"/>
      <c r="F245" s="257" t="s">
        <v>328</v>
      </c>
      <c r="G245" s="39"/>
      <c r="H245" s="39"/>
      <c r="I245" s="232"/>
      <c r="J245" s="39"/>
      <c r="K245" s="39"/>
      <c r="L245" s="43"/>
      <c r="M245" s="233"/>
      <c r="N245" s="234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159</v>
      </c>
      <c r="AU245" s="16" t="s">
        <v>87</v>
      </c>
    </row>
    <row r="246" spans="1:65" s="2" customFormat="1" ht="24.15" customHeight="1">
      <c r="A246" s="37"/>
      <c r="B246" s="38"/>
      <c r="C246" s="217" t="s">
        <v>339</v>
      </c>
      <c r="D246" s="217" t="s">
        <v>124</v>
      </c>
      <c r="E246" s="218" t="s">
        <v>340</v>
      </c>
      <c r="F246" s="219" t="s">
        <v>341</v>
      </c>
      <c r="G246" s="220" t="s">
        <v>245</v>
      </c>
      <c r="H246" s="221">
        <v>36</v>
      </c>
      <c r="I246" s="222"/>
      <c r="J246" s="223">
        <f>ROUND(I246*H246,2)</f>
        <v>0</v>
      </c>
      <c r="K246" s="219" t="s">
        <v>128</v>
      </c>
      <c r="L246" s="43"/>
      <c r="M246" s="224" t="s">
        <v>1</v>
      </c>
      <c r="N246" s="225" t="s">
        <v>42</v>
      </c>
      <c r="O246" s="90"/>
      <c r="P246" s="226">
        <f>O246*H246</f>
        <v>0</v>
      </c>
      <c r="Q246" s="226">
        <v>0</v>
      </c>
      <c r="R246" s="226">
        <f>Q246*H246</f>
        <v>0</v>
      </c>
      <c r="S246" s="226">
        <v>0</v>
      </c>
      <c r="T246" s="227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28" t="s">
        <v>301</v>
      </c>
      <c r="AT246" s="228" t="s">
        <v>124</v>
      </c>
      <c r="AU246" s="228" t="s">
        <v>87</v>
      </c>
      <c r="AY246" s="16" t="s">
        <v>122</v>
      </c>
      <c r="BE246" s="229">
        <f>IF(N246="základní",J246,0)</f>
        <v>0</v>
      </c>
      <c r="BF246" s="229">
        <f>IF(N246="snížená",J246,0)</f>
        <v>0</v>
      </c>
      <c r="BG246" s="229">
        <f>IF(N246="zákl. přenesená",J246,0)</f>
        <v>0</v>
      </c>
      <c r="BH246" s="229">
        <f>IF(N246="sníž. přenesená",J246,0)</f>
        <v>0</v>
      </c>
      <c r="BI246" s="229">
        <f>IF(N246="nulová",J246,0)</f>
        <v>0</v>
      </c>
      <c r="BJ246" s="16" t="s">
        <v>85</v>
      </c>
      <c r="BK246" s="229">
        <f>ROUND(I246*H246,2)</f>
        <v>0</v>
      </c>
      <c r="BL246" s="16" t="s">
        <v>301</v>
      </c>
      <c r="BM246" s="228" t="s">
        <v>342</v>
      </c>
    </row>
    <row r="247" spans="1:47" s="2" customFormat="1" ht="12">
      <c r="A247" s="37"/>
      <c r="B247" s="38"/>
      <c r="C247" s="39"/>
      <c r="D247" s="230" t="s">
        <v>131</v>
      </c>
      <c r="E247" s="39"/>
      <c r="F247" s="231" t="s">
        <v>343</v>
      </c>
      <c r="G247" s="39"/>
      <c r="H247" s="39"/>
      <c r="I247" s="232"/>
      <c r="J247" s="39"/>
      <c r="K247" s="39"/>
      <c r="L247" s="43"/>
      <c r="M247" s="233"/>
      <c r="N247" s="234"/>
      <c r="O247" s="90"/>
      <c r="P247" s="90"/>
      <c r="Q247" s="90"/>
      <c r="R247" s="90"/>
      <c r="S247" s="90"/>
      <c r="T247" s="91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16" t="s">
        <v>131</v>
      </c>
      <c r="AU247" s="16" t="s">
        <v>87</v>
      </c>
    </row>
    <row r="248" spans="1:47" s="2" customFormat="1" ht="12">
      <c r="A248" s="37"/>
      <c r="B248" s="38"/>
      <c r="C248" s="39"/>
      <c r="D248" s="230" t="s">
        <v>159</v>
      </c>
      <c r="E248" s="39"/>
      <c r="F248" s="257" t="s">
        <v>328</v>
      </c>
      <c r="G248" s="39"/>
      <c r="H248" s="39"/>
      <c r="I248" s="232"/>
      <c r="J248" s="39"/>
      <c r="K248" s="39"/>
      <c r="L248" s="43"/>
      <c r="M248" s="233"/>
      <c r="N248" s="234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159</v>
      </c>
      <c r="AU248" s="16" t="s">
        <v>87</v>
      </c>
    </row>
    <row r="249" spans="1:65" s="2" customFormat="1" ht="24.15" customHeight="1">
      <c r="A249" s="37"/>
      <c r="B249" s="38"/>
      <c r="C249" s="217" t="s">
        <v>344</v>
      </c>
      <c r="D249" s="217" t="s">
        <v>124</v>
      </c>
      <c r="E249" s="218" t="s">
        <v>345</v>
      </c>
      <c r="F249" s="219" t="s">
        <v>346</v>
      </c>
      <c r="G249" s="220" t="s">
        <v>245</v>
      </c>
      <c r="H249" s="221">
        <v>414</v>
      </c>
      <c r="I249" s="222"/>
      <c r="J249" s="223">
        <f>ROUND(I249*H249,2)</f>
        <v>0</v>
      </c>
      <c r="K249" s="219" t="s">
        <v>128</v>
      </c>
      <c r="L249" s="43"/>
      <c r="M249" s="224" t="s">
        <v>1</v>
      </c>
      <c r="N249" s="225" t="s">
        <v>42</v>
      </c>
      <c r="O249" s="90"/>
      <c r="P249" s="226">
        <f>O249*H249</f>
        <v>0</v>
      </c>
      <c r="Q249" s="226">
        <v>0</v>
      </c>
      <c r="R249" s="226">
        <f>Q249*H249</f>
        <v>0</v>
      </c>
      <c r="S249" s="226">
        <v>0</v>
      </c>
      <c r="T249" s="227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28" t="s">
        <v>301</v>
      </c>
      <c r="AT249" s="228" t="s">
        <v>124</v>
      </c>
      <c r="AU249" s="228" t="s">
        <v>87</v>
      </c>
      <c r="AY249" s="16" t="s">
        <v>122</v>
      </c>
      <c r="BE249" s="229">
        <f>IF(N249="základní",J249,0)</f>
        <v>0</v>
      </c>
      <c r="BF249" s="229">
        <f>IF(N249="snížená",J249,0)</f>
        <v>0</v>
      </c>
      <c r="BG249" s="229">
        <f>IF(N249="zákl. přenesená",J249,0)</f>
        <v>0</v>
      </c>
      <c r="BH249" s="229">
        <f>IF(N249="sníž. přenesená",J249,0)</f>
        <v>0</v>
      </c>
      <c r="BI249" s="229">
        <f>IF(N249="nulová",J249,0)</f>
        <v>0</v>
      </c>
      <c r="BJ249" s="16" t="s">
        <v>85</v>
      </c>
      <c r="BK249" s="229">
        <f>ROUND(I249*H249,2)</f>
        <v>0</v>
      </c>
      <c r="BL249" s="16" t="s">
        <v>301</v>
      </c>
      <c r="BM249" s="228" t="s">
        <v>347</v>
      </c>
    </row>
    <row r="250" spans="1:47" s="2" customFormat="1" ht="12">
      <c r="A250" s="37"/>
      <c r="B250" s="38"/>
      <c r="C250" s="39"/>
      <c r="D250" s="230" t="s">
        <v>131</v>
      </c>
      <c r="E250" s="39"/>
      <c r="F250" s="231" t="s">
        <v>348</v>
      </c>
      <c r="G250" s="39"/>
      <c r="H250" s="39"/>
      <c r="I250" s="232"/>
      <c r="J250" s="39"/>
      <c r="K250" s="39"/>
      <c r="L250" s="43"/>
      <c r="M250" s="233"/>
      <c r="N250" s="234"/>
      <c r="O250" s="90"/>
      <c r="P250" s="90"/>
      <c r="Q250" s="90"/>
      <c r="R250" s="90"/>
      <c r="S250" s="90"/>
      <c r="T250" s="91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6" t="s">
        <v>131</v>
      </c>
      <c r="AU250" s="16" t="s">
        <v>87</v>
      </c>
    </row>
    <row r="251" spans="1:47" s="2" customFormat="1" ht="12">
      <c r="A251" s="37"/>
      <c r="B251" s="38"/>
      <c r="C251" s="39"/>
      <c r="D251" s="230" t="s">
        <v>159</v>
      </c>
      <c r="E251" s="39"/>
      <c r="F251" s="257" t="s">
        <v>349</v>
      </c>
      <c r="G251" s="39"/>
      <c r="H251" s="39"/>
      <c r="I251" s="232"/>
      <c r="J251" s="39"/>
      <c r="K251" s="39"/>
      <c r="L251" s="43"/>
      <c r="M251" s="233"/>
      <c r="N251" s="234"/>
      <c r="O251" s="90"/>
      <c r="P251" s="90"/>
      <c r="Q251" s="90"/>
      <c r="R251" s="90"/>
      <c r="S251" s="90"/>
      <c r="T251" s="91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159</v>
      </c>
      <c r="AU251" s="16" t="s">
        <v>87</v>
      </c>
    </row>
    <row r="252" spans="1:51" s="13" customFormat="1" ht="12">
      <c r="A252" s="13"/>
      <c r="B252" s="235"/>
      <c r="C252" s="236"/>
      <c r="D252" s="230" t="s">
        <v>133</v>
      </c>
      <c r="E252" s="237" t="s">
        <v>1</v>
      </c>
      <c r="F252" s="238" t="s">
        <v>350</v>
      </c>
      <c r="G252" s="236"/>
      <c r="H252" s="239">
        <v>378</v>
      </c>
      <c r="I252" s="240"/>
      <c r="J252" s="236"/>
      <c r="K252" s="236"/>
      <c r="L252" s="241"/>
      <c r="M252" s="242"/>
      <c r="N252" s="243"/>
      <c r="O252" s="243"/>
      <c r="P252" s="243"/>
      <c r="Q252" s="243"/>
      <c r="R252" s="243"/>
      <c r="S252" s="243"/>
      <c r="T252" s="24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5" t="s">
        <v>133</v>
      </c>
      <c r="AU252" s="245" t="s">
        <v>87</v>
      </c>
      <c r="AV252" s="13" t="s">
        <v>87</v>
      </c>
      <c r="AW252" s="13" t="s">
        <v>32</v>
      </c>
      <c r="AX252" s="13" t="s">
        <v>77</v>
      </c>
      <c r="AY252" s="245" t="s">
        <v>122</v>
      </c>
    </row>
    <row r="253" spans="1:51" s="13" customFormat="1" ht="12">
      <c r="A253" s="13"/>
      <c r="B253" s="235"/>
      <c r="C253" s="236"/>
      <c r="D253" s="230" t="s">
        <v>133</v>
      </c>
      <c r="E253" s="237" t="s">
        <v>1</v>
      </c>
      <c r="F253" s="238" t="s">
        <v>351</v>
      </c>
      <c r="G253" s="236"/>
      <c r="H253" s="239">
        <v>36</v>
      </c>
      <c r="I253" s="240"/>
      <c r="J253" s="236"/>
      <c r="K253" s="236"/>
      <c r="L253" s="241"/>
      <c r="M253" s="242"/>
      <c r="N253" s="243"/>
      <c r="O253" s="243"/>
      <c r="P253" s="243"/>
      <c r="Q253" s="243"/>
      <c r="R253" s="243"/>
      <c r="S253" s="243"/>
      <c r="T253" s="24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5" t="s">
        <v>133</v>
      </c>
      <c r="AU253" s="245" t="s">
        <v>87</v>
      </c>
      <c r="AV253" s="13" t="s">
        <v>87</v>
      </c>
      <c r="AW253" s="13" t="s">
        <v>32</v>
      </c>
      <c r="AX253" s="13" t="s">
        <v>77</v>
      </c>
      <c r="AY253" s="245" t="s">
        <v>122</v>
      </c>
    </row>
    <row r="254" spans="1:51" s="14" customFormat="1" ht="12">
      <c r="A254" s="14"/>
      <c r="B254" s="246"/>
      <c r="C254" s="247"/>
      <c r="D254" s="230" t="s">
        <v>133</v>
      </c>
      <c r="E254" s="248" t="s">
        <v>1</v>
      </c>
      <c r="F254" s="249" t="s">
        <v>136</v>
      </c>
      <c r="G254" s="247"/>
      <c r="H254" s="250">
        <v>414</v>
      </c>
      <c r="I254" s="251"/>
      <c r="J254" s="247"/>
      <c r="K254" s="247"/>
      <c r="L254" s="252"/>
      <c r="M254" s="253"/>
      <c r="N254" s="254"/>
      <c r="O254" s="254"/>
      <c r="P254" s="254"/>
      <c r="Q254" s="254"/>
      <c r="R254" s="254"/>
      <c r="S254" s="254"/>
      <c r="T254" s="25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6" t="s">
        <v>133</v>
      </c>
      <c r="AU254" s="256" t="s">
        <v>87</v>
      </c>
      <c r="AV254" s="14" t="s">
        <v>129</v>
      </c>
      <c r="AW254" s="14" t="s">
        <v>32</v>
      </c>
      <c r="AX254" s="14" t="s">
        <v>85</v>
      </c>
      <c r="AY254" s="256" t="s">
        <v>122</v>
      </c>
    </row>
    <row r="255" spans="1:65" s="2" customFormat="1" ht="16.5" customHeight="1">
      <c r="A255" s="37"/>
      <c r="B255" s="38"/>
      <c r="C255" s="217" t="s">
        <v>351</v>
      </c>
      <c r="D255" s="217" t="s">
        <v>124</v>
      </c>
      <c r="E255" s="218" t="s">
        <v>352</v>
      </c>
      <c r="F255" s="219" t="s">
        <v>353</v>
      </c>
      <c r="G255" s="220" t="s">
        <v>245</v>
      </c>
      <c r="H255" s="221">
        <v>414</v>
      </c>
      <c r="I255" s="222"/>
      <c r="J255" s="223">
        <f>ROUND(I255*H255,2)</f>
        <v>0</v>
      </c>
      <c r="K255" s="219" t="s">
        <v>128</v>
      </c>
      <c r="L255" s="43"/>
      <c r="M255" s="224" t="s">
        <v>1</v>
      </c>
      <c r="N255" s="225" t="s">
        <v>42</v>
      </c>
      <c r="O255" s="90"/>
      <c r="P255" s="226">
        <f>O255*H255</f>
        <v>0</v>
      </c>
      <c r="Q255" s="226">
        <v>9E-05</v>
      </c>
      <c r="R255" s="226">
        <f>Q255*H255</f>
        <v>0.03726</v>
      </c>
      <c r="S255" s="226">
        <v>0</v>
      </c>
      <c r="T255" s="227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28" t="s">
        <v>301</v>
      </c>
      <c r="AT255" s="228" t="s">
        <v>124</v>
      </c>
      <c r="AU255" s="228" t="s">
        <v>87</v>
      </c>
      <c r="AY255" s="16" t="s">
        <v>122</v>
      </c>
      <c r="BE255" s="229">
        <f>IF(N255="základní",J255,0)</f>
        <v>0</v>
      </c>
      <c r="BF255" s="229">
        <f>IF(N255="snížená",J255,0)</f>
        <v>0</v>
      </c>
      <c r="BG255" s="229">
        <f>IF(N255="zákl. přenesená",J255,0)</f>
        <v>0</v>
      </c>
      <c r="BH255" s="229">
        <f>IF(N255="sníž. přenesená",J255,0)</f>
        <v>0</v>
      </c>
      <c r="BI255" s="229">
        <f>IF(N255="nulová",J255,0)</f>
        <v>0</v>
      </c>
      <c r="BJ255" s="16" t="s">
        <v>85</v>
      </c>
      <c r="BK255" s="229">
        <f>ROUND(I255*H255,2)</f>
        <v>0</v>
      </c>
      <c r="BL255" s="16" t="s">
        <v>301</v>
      </c>
      <c r="BM255" s="228" t="s">
        <v>354</v>
      </c>
    </row>
    <row r="256" spans="1:47" s="2" customFormat="1" ht="12">
      <c r="A256" s="37"/>
      <c r="B256" s="38"/>
      <c r="C256" s="39"/>
      <c r="D256" s="230" t="s">
        <v>131</v>
      </c>
      <c r="E256" s="39"/>
      <c r="F256" s="231" t="s">
        <v>355</v>
      </c>
      <c r="G256" s="39"/>
      <c r="H256" s="39"/>
      <c r="I256" s="232"/>
      <c r="J256" s="39"/>
      <c r="K256" s="39"/>
      <c r="L256" s="43"/>
      <c r="M256" s="233"/>
      <c r="N256" s="234"/>
      <c r="O256" s="90"/>
      <c r="P256" s="90"/>
      <c r="Q256" s="90"/>
      <c r="R256" s="90"/>
      <c r="S256" s="90"/>
      <c r="T256" s="91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6" t="s">
        <v>131</v>
      </c>
      <c r="AU256" s="16" t="s">
        <v>87</v>
      </c>
    </row>
    <row r="257" spans="1:47" s="2" customFormat="1" ht="12">
      <c r="A257" s="37"/>
      <c r="B257" s="38"/>
      <c r="C257" s="39"/>
      <c r="D257" s="230" t="s">
        <v>159</v>
      </c>
      <c r="E257" s="39"/>
      <c r="F257" s="257" t="s">
        <v>356</v>
      </c>
      <c r="G257" s="39"/>
      <c r="H257" s="39"/>
      <c r="I257" s="232"/>
      <c r="J257" s="39"/>
      <c r="K257" s="39"/>
      <c r="L257" s="43"/>
      <c r="M257" s="233"/>
      <c r="N257" s="234"/>
      <c r="O257" s="90"/>
      <c r="P257" s="90"/>
      <c r="Q257" s="90"/>
      <c r="R257" s="90"/>
      <c r="S257" s="90"/>
      <c r="T257" s="91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6" t="s">
        <v>159</v>
      </c>
      <c r="AU257" s="16" t="s">
        <v>87</v>
      </c>
    </row>
    <row r="258" spans="1:65" s="2" customFormat="1" ht="16.5" customHeight="1">
      <c r="A258" s="37"/>
      <c r="B258" s="38"/>
      <c r="C258" s="217" t="s">
        <v>357</v>
      </c>
      <c r="D258" s="217" t="s">
        <v>124</v>
      </c>
      <c r="E258" s="218" t="s">
        <v>358</v>
      </c>
      <c r="F258" s="219" t="s">
        <v>359</v>
      </c>
      <c r="G258" s="220" t="s">
        <v>245</v>
      </c>
      <c r="H258" s="221">
        <v>378</v>
      </c>
      <c r="I258" s="222"/>
      <c r="J258" s="223">
        <f>ROUND(I258*H258,2)</f>
        <v>0</v>
      </c>
      <c r="K258" s="219" t="s">
        <v>1</v>
      </c>
      <c r="L258" s="43"/>
      <c r="M258" s="224" t="s">
        <v>1</v>
      </c>
      <c r="N258" s="225" t="s">
        <v>42</v>
      </c>
      <c r="O258" s="90"/>
      <c r="P258" s="226">
        <f>O258*H258</f>
        <v>0</v>
      </c>
      <c r="Q258" s="226">
        <v>0.00013</v>
      </c>
      <c r="R258" s="226">
        <f>Q258*H258</f>
        <v>0.049139999999999996</v>
      </c>
      <c r="S258" s="226">
        <v>0</v>
      </c>
      <c r="T258" s="227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28" t="s">
        <v>129</v>
      </c>
      <c r="AT258" s="228" t="s">
        <v>124</v>
      </c>
      <c r="AU258" s="228" t="s">
        <v>87</v>
      </c>
      <c r="AY258" s="16" t="s">
        <v>122</v>
      </c>
      <c r="BE258" s="229">
        <f>IF(N258="základní",J258,0)</f>
        <v>0</v>
      </c>
      <c r="BF258" s="229">
        <f>IF(N258="snížená",J258,0)</f>
        <v>0</v>
      </c>
      <c r="BG258" s="229">
        <f>IF(N258="zákl. přenesená",J258,0)</f>
        <v>0</v>
      </c>
      <c r="BH258" s="229">
        <f>IF(N258="sníž. přenesená",J258,0)</f>
        <v>0</v>
      </c>
      <c r="BI258" s="229">
        <f>IF(N258="nulová",J258,0)</f>
        <v>0</v>
      </c>
      <c r="BJ258" s="16" t="s">
        <v>85</v>
      </c>
      <c r="BK258" s="229">
        <f>ROUND(I258*H258,2)</f>
        <v>0</v>
      </c>
      <c r="BL258" s="16" t="s">
        <v>129</v>
      </c>
      <c r="BM258" s="228" t="s">
        <v>360</v>
      </c>
    </row>
    <row r="259" spans="1:47" s="2" customFormat="1" ht="12">
      <c r="A259" s="37"/>
      <c r="B259" s="38"/>
      <c r="C259" s="39"/>
      <c r="D259" s="230" t="s">
        <v>131</v>
      </c>
      <c r="E259" s="39"/>
      <c r="F259" s="231" t="s">
        <v>359</v>
      </c>
      <c r="G259" s="39"/>
      <c r="H259" s="39"/>
      <c r="I259" s="232"/>
      <c r="J259" s="39"/>
      <c r="K259" s="39"/>
      <c r="L259" s="43"/>
      <c r="M259" s="233"/>
      <c r="N259" s="234"/>
      <c r="O259" s="90"/>
      <c r="P259" s="90"/>
      <c r="Q259" s="90"/>
      <c r="R259" s="90"/>
      <c r="S259" s="90"/>
      <c r="T259" s="91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6" t="s">
        <v>131</v>
      </c>
      <c r="AU259" s="16" t="s">
        <v>87</v>
      </c>
    </row>
    <row r="260" spans="1:47" s="2" customFormat="1" ht="12">
      <c r="A260" s="37"/>
      <c r="B260" s="38"/>
      <c r="C260" s="39"/>
      <c r="D260" s="230" t="s">
        <v>159</v>
      </c>
      <c r="E260" s="39"/>
      <c r="F260" s="257" t="s">
        <v>361</v>
      </c>
      <c r="G260" s="39"/>
      <c r="H260" s="39"/>
      <c r="I260" s="232"/>
      <c r="J260" s="39"/>
      <c r="K260" s="39"/>
      <c r="L260" s="43"/>
      <c r="M260" s="233"/>
      <c r="N260" s="234"/>
      <c r="O260" s="90"/>
      <c r="P260" s="90"/>
      <c r="Q260" s="90"/>
      <c r="R260" s="90"/>
      <c r="S260" s="90"/>
      <c r="T260" s="91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6" t="s">
        <v>159</v>
      </c>
      <c r="AU260" s="16" t="s">
        <v>87</v>
      </c>
    </row>
    <row r="261" spans="1:65" s="2" customFormat="1" ht="33" customHeight="1">
      <c r="A261" s="37"/>
      <c r="B261" s="38"/>
      <c r="C261" s="217" t="s">
        <v>362</v>
      </c>
      <c r="D261" s="217" t="s">
        <v>124</v>
      </c>
      <c r="E261" s="218" t="s">
        <v>363</v>
      </c>
      <c r="F261" s="219" t="s">
        <v>364</v>
      </c>
      <c r="G261" s="220" t="s">
        <v>245</v>
      </c>
      <c r="H261" s="221">
        <v>36</v>
      </c>
      <c r="I261" s="222"/>
      <c r="J261" s="223">
        <f>ROUND(I261*H261,2)</f>
        <v>0</v>
      </c>
      <c r="K261" s="219" t="s">
        <v>128</v>
      </c>
      <c r="L261" s="43"/>
      <c r="M261" s="224" t="s">
        <v>1</v>
      </c>
      <c r="N261" s="225" t="s">
        <v>42</v>
      </c>
      <c r="O261" s="90"/>
      <c r="P261" s="226">
        <f>O261*H261</f>
        <v>0</v>
      </c>
      <c r="Q261" s="226">
        <v>0</v>
      </c>
      <c r="R261" s="226">
        <f>Q261*H261</f>
        <v>0</v>
      </c>
      <c r="S261" s="226">
        <v>0</v>
      </c>
      <c r="T261" s="227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28" t="s">
        <v>301</v>
      </c>
      <c r="AT261" s="228" t="s">
        <v>124</v>
      </c>
      <c r="AU261" s="228" t="s">
        <v>87</v>
      </c>
      <c r="AY261" s="16" t="s">
        <v>122</v>
      </c>
      <c r="BE261" s="229">
        <f>IF(N261="základní",J261,0)</f>
        <v>0</v>
      </c>
      <c r="BF261" s="229">
        <f>IF(N261="snížená",J261,0)</f>
        <v>0</v>
      </c>
      <c r="BG261" s="229">
        <f>IF(N261="zákl. přenesená",J261,0)</f>
        <v>0</v>
      </c>
      <c r="BH261" s="229">
        <f>IF(N261="sníž. přenesená",J261,0)</f>
        <v>0</v>
      </c>
      <c r="BI261" s="229">
        <f>IF(N261="nulová",J261,0)</f>
        <v>0</v>
      </c>
      <c r="BJ261" s="16" t="s">
        <v>85</v>
      </c>
      <c r="BK261" s="229">
        <f>ROUND(I261*H261,2)</f>
        <v>0</v>
      </c>
      <c r="BL261" s="16" t="s">
        <v>301</v>
      </c>
      <c r="BM261" s="228" t="s">
        <v>365</v>
      </c>
    </row>
    <row r="262" spans="1:47" s="2" customFormat="1" ht="12">
      <c r="A262" s="37"/>
      <c r="B262" s="38"/>
      <c r="C262" s="39"/>
      <c r="D262" s="230" t="s">
        <v>131</v>
      </c>
      <c r="E262" s="39"/>
      <c r="F262" s="231" t="s">
        <v>366</v>
      </c>
      <c r="G262" s="39"/>
      <c r="H262" s="39"/>
      <c r="I262" s="232"/>
      <c r="J262" s="39"/>
      <c r="K262" s="39"/>
      <c r="L262" s="43"/>
      <c r="M262" s="233"/>
      <c r="N262" s="234"/>
      <c r="O262" s="90"/>
      <c r="P262" s="90"/>
      <c r="Q262" s="90"/>
      <c r="R262" s="90"/>
      <c r="S262" s="90"/>
      <c r="T262" s="91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6" t="s">
        <v>131</v>
      </c>
      <c r="AU262" s="16" t="s">
        <v>87</v>
      </c>
    </row>
    <row r="263" spans="1:65" s="2" customFormat="1" ht="16.5" customHeight="1">
      <c r="A263" s="37"/>
      <c r="B263" s="38"/>
      <c r="C263" s="258" t="s">
        <v>367</v>
      </c>
      <c r="D263" s="258" t="s">
        <v>294</v>
      </c>
      <c r="E263" s="259" t="s">
        <v>368</v>
      </c>
      <c r="F263" s="260" t="s">
        <v>369</v>
      </c>
      <c r="G263" s="261" t="s">
        <v>245</v>
      </c>
      <c r="H263" s="262">
        <v>36</v>
      </c>
      <c r="I263" s="263"/>
      <c r="J263" s="264">
        <f>ROUND(I263*H263,2)</f>
        <v>0</v>
      </c>
      <c r="K263" s="260" t="s">
        <v>128</v>
      </c>
      <c r="L263" s="265"/>
      <c r="M263" s="266" t="s">
        <v>1</v>
      </c>
      <c r="N263" s="267" t="s">
        <v>42</v>
      </c>
      <c r="O263" s="90"/>
      <c r="P263" s="226">
        <f>O263*H263</f>
        <v>0</v>
      </c>
      <c r="Q263" s="226">
        <v>0.032</v>
      </c>
      <c r="R263" s="226">
        <f>Q263*H263</f>
        <v>1.1520000000000001</v>
      </c>
      <c r="S263" s="226">
        <v>0</v>
      </c>
      <c r="T263" s="227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28" t="s">
        <v>370</v>
      </c>
      <c r="AT263" s="228" t="s">
        <v>294</v>
      </c>
      <c r="AU263" s="228" t="s">
        <v>87</v>
      </c>
      <c r="AY263" s="16" t="s">
        <v>122</v>
      </c>
      <c r="BE263" s="229">
        <f>IF(N263="základní",J263,0)</f>
        <v>0</v>
      </c>
      <c r="BF263" s="229">
        <f>IF(N263="snížená",J263,0)</f>
        <v>0</v>
      </c>
      <c r="BG263" s="229">
        <f>IF(N263="zákl. přenesená",J263,0)</f>
        <v>0</v>
      </c>
      <c r="BH263" s="229">
        <f>IF(N263="sníž. přenesená",J263,0)</f>
        <v>0</v>
      </c>
      <c r="BI263" s="229">
        <f>IF(N263="nulová",J263,0)</f>
        <v>0</v>
      </c>
      <c r="BJ263" s="16" t="s">
        <v>85</v>
      </c>
      <c r="BK263" s="229">
        <f>ROUND(I263*H263,2)</f>
        <v>0</v>
      </c>
      <c r="BL263" s="16" t="s">
        <v>370</v>
      </c>
      <c r="BM263" s="228" t="s">
        <v>371</v>
      </c>
    </row>
    <row r="264" spans="1:47" s="2" customFormat="1" ht="12">
      <c r="A264" s="37"/>
      <c r="B264" s="38"/>
      <c r="C264" s="39"/>
      <c r="D264" s="230" t="s">
        <v>131</v>
      </c>
      <c r="E264" s="39"/>
      <c r="F264" s="231" t="s">
        <v>369</v>
      </c>
      <c r="G264" s="39"/>
      <c r="H264" s="39"/>
      <c r="I264" s="232"/>
      <c r="J264" s="39"/>
      <c r="K264" s="39"/>
      <c r="L264" s="43"/>
      <c r="M264" s="233"/>
      <c r="N264" s="234"/>
      <c r="O264" s="90"/>
      <c r="P264" s="90"/>
      <c r="Q264" s="90"/>
      <c r="R264" s="90"/>
      <c r="S264" s="90"/>
      <c r="T264" s="91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16" t="s">
        <v>131</v>
      </c>
      <c r="AU264" s="16" t="s">
        <v>87</v>
      </c>
    </row>
    <row r="265" spans="1:65" s="2" customFormat="1" ht="24.15" customHeight="1">
      <c r="A265" s="37"/>
      <c r="B265" s="38"/>
      <c r="C265" s="217" t="s">
        <v>372</v>
      </c>
      <c r="D265" s="217" t="s">
        <v>124</v>
      </c>
      <c r="E265" s="218" t="s">
        <v>373</v>
      </c>
      <c r="F265" s="219" t="s">
        <v>374</v>
      </c>
      <c r="G265" s="220" t="s">
        <v>245</v>
      </c>
      <c r="H265" s="221">
        <v>818</v>
      </c>
      <c r="I265" s="222"/>
      <c r="J265" s="223">
        <f>ROUND(I265*H265,2)</f>
        <v>0</v>
      </c>
      <c r="K265" s="219" t="s">
        <v>128</v>
      </c>
      <c r="L265" s="43"/>
      <c r="M265" s="224" t="s">
        <v>1</v>
      </c>
      <c r="N265" s="225" t="s">
        <v>42</v>
      </c>
      <c r="O265" s="90"/>
      <c r="P265" s="226">
        <f>O265*H265</f>
        <v>0</v>
      </c>
      <c r="Q265" s="226">
        <v>0</v>
      </c>
      <c r="R265" s="226">
        <f>Q265*H265</f>
        <v>0</v>
      </c>
      <c r="S265" s="226">
        <v>0</v>
      </c>
      <c r="T265" s="227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28" t="s">
        <v>301</v>
      </c>
      <c r="AT265" s="228" t="s">
        <v>124</v>
      </c>
      <c r="AU265" s="228" t="s">
        <v>87</v>
      </c>
      <c r="AY265" s="16" t="s">
        <v>122</v>
      </c>
      <c r="BE265" s="229">
        <f>IF(N265="základní",J265,0)</f>
        <v>0</v>
      </c>
      <c r="BF265" s="229">
        <f>IF(N265="snížená",J265,0)</f>
        <v>0</v>
      </c>
      <c r="BG265" s="229">
        <f>IF(N265="zákl. přenesená",J265,0)</f>
        <v>0</v>
      </c>
      <c r="BH265" s="229">
        <f>IF(N265="sníž. přenesená",J265,0)</f>
        <v>0</v>
      </c>
      <c r="BI265" s="229">
        <f>IF(N265="nulová",J265,0)</f>
        <v>0</v>
      </c>
      <c r="BJ265" s="16" t="s">
        <v>85</v>
      </c>
      <c r="BK265" s="229">
        <f>ROUND(I265*H265,2)</f>
        <v>0</v>
      </c>
      <c r="BL265" s="16" t="s">
        <v>301</v>
      </c>
      <c r="BM265" s="228" t="s">
        <v>375</v>
      </c>
    </row>
    <row r="266" spans="1:47" s="2" customFormat="1" ht="12">
      <c r="A266" s="37"/>
      <c r="B266" s="38"/>
      <c r="C266" s="39"/>
      <c r="D266" s="230" t="s">
        <v>131</v>
      </c>
      <c r="E266" s="39"/>
      <c r="F266" s="231" t="s">
        <v>376</v>
      </c>
      <c r="G266" s="39"/>
      <c r="H266" s="39"/>
      <c r="I266" s="232"/>
      <c r="J266" s="39"/>
      <c r="K266" s="39"/>
      <c r="L266" s="43"/>
      <c r="M266" s="233"/>
      <c r="N266" s="234"/>
      <c r="O266" s="90"/>
      <c r="P266" s="90"/>
      <c r="Q266" s="90"/>
      <c r="R266" s="90"/>
      <c r="S266" s="90"/>
      <c r="T266" s="91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6" t="s">
        <v>131</v>
      </c>
      <c r="AU266" s="16" t="s">
        <v>87</v>
      </c>
    </row>
    <row r="267" spans="1:65" s="2" customFormat="1" ht="24.15" customHeight="1">
      <c r="A267" s="37"/>
      <c r="B267" s="38"/>
      <c r="C267" s="258" t="s">
        <v>377</v>
      </c>
      <c r="D267" s="258" t="s">
        <v>294</v>
      </c>
      <c r="E267" s="259" t="s">
        <v>378</v>
      </c>
      <c r="F267" s="260" t="s">
        <v>379</v>
      </c>
      <c r="G267" s="261" t="s">
        <v>245</v>
      </c>
      <c r="H267" s="262">
        <v>858.9</v>
      </c>
      <c r="I267" s="263"/>
      <c r="J267" s="264">
        <f>ROUND(I267*H267,2)</f>
        <v>0</v>
      </c>
      <c r="K267" s="260" t="s">
        <v>128</v>
      </c>
      <c r="L267" s="265"/>
      <c r="M267" s="266" t="s">
        <v>1</v>
      </c>
      <c r="N267" s="267" t="s">
        <v>42</v>
      </c>
      <c r="O267" s="90"/>
      <c r="P267" s="226">
        <f>O267*H267</f>
        <v>0</v>
      </c>
      <c r="Q267" s="226">
        <v>0.00019</v>
      </c>
      <c r="R267" s="226">
        <f>Q267*H267</f>
        <v>0.163191</v>
      </c>
      <c r="S267" s="226">
        <v>0</v>
      </c>
      <c r="T267" s="227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28" t="s">
        <v>370</v>
      </c>
      <c r="AT267" s="228" t="s">
        <v>294</v>
      </c>
      <c r="AU267" s="228" t="s">
        <v>87</v>
      </c>
      <c r="AY267" s="16" t="s">
        <v>122</v>
      </c>
      <c r="BE267" s="229">
        <f>IF(N267="základní",J267,0)</f>
        <v>0</v>
      </c>
      <c r="BF267" s="229">
        <f>IF(N267="snížená",J267,0)</f>
        <v>0</v>
      </c>
      <c r="BG267" s="229">
        <f>IF(N267="zákl. přenesená",J267,0)</f>
        <v>0</v>
      </c>
      <c r="BH267" s="229">
        <f>IF(N267="sníž. přenesená",J267,0)</f>
        <v>0</v>
      </c>
      <c r="BI267" s="229">
        <f>IF(N267="nulová",J267,0)</f>
        <v>0</v>
      </c>
      <c r="BJ267" s="16" t="s">
        <v>85</v>
      </c>
      <c r="BK267" s="229">
        <f>ROUND(I267*H267,2)</f>
        <v>0</v>
      </c>
      <c r="BL267" s="16" t="s">
        <v>370</v>
      </c>
      <c r="BM267" s="228" t="s">
        <v>380</v>
      </c>
    </row>
    <row r="268" spans="1:47" s="2" customFormat="1" ht="12">
      <c r="A268" s="37"/>
      <c r="B268" s="38"/>
      <c r="C268" s="39"/>
      <c r="D268" s="230" t="s">
        <v>131</v>
      </c>
      <c r="E268" s="39"/>
      <c r="F268" s="231" t="s">
        <v>379</v>
      </c>
      <c r="G268" s="39"/>
      <c r="H268" s="39"/>
      <c r="I268" s="232"/>
      <c r="J268" s="39"/>
      <c r="K268" s="39"/>
      <c r="L268" s="43"/>
      <c r="M268" s="233"/>
      <c r="N268" s="234"/>
      <c r="O268" s="90"/>
      <c r="P268" s="90"/>
      <c r="Q268" s="90"/>
      <c r="R268" s="90"/>
      <c r="S268" s="90"/>
      <c r="T268" s="91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6" t="s">
        <v>131</v>
      </c>
      <c r="AU268" s="16" t="s">
        <v>87</v>
      </c>
    </row>
    <row r="269" spans="1:47" s="2" customFormat="1" ht="12">
      <c r="A269" s="37"/>
      <c r="B269" s="38"/>
      <c r="C269" s="39"/>
      <c r="D269" s="230" t="s">
        <v>159</v>
      </c>
      <c r="E269" s="39"/>
      <c r="F269" s="257" t="s">
        <v>381</v>
      </c>
      <c r="G269" s="39"/>
      <c r="H269" s="39"/>
      <c r="I269" s="232"/>
      <c r="J269" s="39"/>
      <c r="K269" s="39"/>
      <c r="L269" s="43"/>
      <c r="M269" s="233"/>
      <c r="N269" s="234"/>
      <c r="O269" s="90"/>
      <c r="P269" s="90"/>
      <c r="Q269" s="90"/>
      <c r="R269" s="90"/>
      <c r="S269" s="90"/>
      <c r="T269" s="91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6" t="s">
        <v>159</v>
      </c>
      <c r="AU269" s="16" t="s">
        <v>87</v>
      </c>
    </row>
    <row r="270" spans="1:51" s="13" customFormat="1" ht="12">
      <c r="A270" s="13"/>
      <c r="B270" s="235"/>
      <c r="C270" s="236"/>
      <c r="D270" s="230" t="s">
        <v>133</v>
      </c>
      <c r="E270" s="236"/>
      <c r="F270" s="238" t="s">
        <v>382</v>
      </c>
      <c r="G270" s="236"/>
      <c r="H270" s="239">
        <v>858.9</v>
      </c>
      <c r="I270" s="240"/>
      <c r="J270" s="236"/>
      <c r="K270" s="236"/>
      <c r="L270" s="241"/>
      <c r="M270" s="242"/>
      <c r="N270" s="243"/>
      <c r="O270" s="243"/>
      <c r="P270" s="243"/>
      <c r="Q270" s="243"/>
      <c r="R270" s="243"/>
      <c r="S270" s="243"/>
      <c r="T270" s="24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5" t="s">
        <v>133</v>
      </c>
      <c r="AU270" s="245" t="s">
        <v>87</v>
      </c>
      <c r="AV270" s="13" t="s">
        <v>87</v>
      </c>
      <c r="AW270" s="13" t="s">
        <v>4</v>
      </c>
      <c r="AX270" s="13" t="s">
        <v>85</v>
      </c>
      <c r="AY270" s="245" t="s">
        <v>122</v>
      </c>
    </row>
    <row r="271" spans="1:65" s="2" customFormat="1" ht="16.5" customHeight="1">
      <c r="A271" s="37"/>
      <c r="B271" s="38"/>
      <c r="C271" s="217" t="s">
        <v>383</v>
      </c>
      <c r="D271" s="217" t="s">
        <v>124</v>
      </c>
      <c r="E271" s="218" t="s">
        <v>384</v>
      </c>
      <c r="F271" s="219" t="s">
        <v>385</v>
      </c>
      <c r="G271" s="220" t="s">
        <v>245</v>
      </c>
      <c r="H271" s="221">
        <v>818</v>
      </c>
      <c r="I271" s="222"/>
      <c r="J271" s="223">
        <f>ROUND(I271*H271,2)</f>
        <v>0</v>
      </c>
      <c r="K271" s="219" t="s">
        <v>128</v>
      </c>
      <c r="L271" s="43"/>
      <c r="M271" s="224" t="s">
        <v>1</v>
      </c>
      <c r="N271" s="225" t="s">
        <v>42</v>
      </c>
      <c r="O271" s="90"/>
      <c r="P271" s="226">
        <f>O271*H271</f>
        <v>0</v>
      </c>
      <c r="Q271" s="226">
        <v>0</v>
      </c>
      <c r="R271" s="226">
        <f>Q271*H271</f>
        <v>0</v>
      </c>
      <c r="S271" s="226">
        <v>0</v>
      </c>
      <c r="T271" s="227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28" t="s">
        <v>301</v>
      </c>
      <c r="AT271" s="228" t="s">
        <v>124</v>
      </c>
      <c r="AU271" s="228" t="s">
        <v>87</v>
      </c>
      <c r="AY271" s="16" t="s">
        <v>122</v>
      </c>
      <c r="BE271" s="229">
        <f>IF(N271="základní",J271,0)</f>
        <v>0</v>
      </c>
      <c r="BF271" s="229">
        <f>IF(N271="snížená",J271,0)</f>
        <v>0</v>
      </c>
      <c r="BG271" s="229">
        <f>IF(N271="zákl. přenesená",J271,0)</f>
        <v>0</v>
      </c>
      <c r="BH271" s="229">
        <f>IF(N271="sníž. přenesená",J271,0)</f>
        <v>0</v>
      </c>
      <c r="BI271" s="229">
        <f>IF(N271="nulová",J271,0)</f>
        <v>0</v>
      </c>
      <c r="BJ271" s="16" t="s">
        <v>85</v>
      </c>
      <c r="BK271" s="229">
        <f>ROUND(I271*H271,2)</f>
        <v>0</v>
      </c>
      <c r="BL271" s="16" t="s">
        <v>301</v>
      </c>
      <c r="BM271" s="228" t="s">
        <v>386</v>
      </c>
    </row>
    <row r="272" spans="1:47" s="2" customFormat="1" ht="12">
      <c r="A272" s="37"/>
      <c r="B272" s="38"/>
      <c r="C272" s="39"/>
      <c r="D272" s="230" t="s">
        <v>131</v>
      </c>
      <c r="E272" s="39"/>
      <c r="F272" s="231" t="s">
        <v>387</v>
      </c>
      <c r="G272" s="39"/>
      <c r="H272" s="39"/>
      <c r="I272" s="232"/>
      <c r="J272" s="39"/>
      <c r="K272" s="39"/>
      <c r="L272" s="43"/>
      <c r="M272" s="233"/>
      <c r="N272" s="234"/>
      <c r="O272" s="90"/>
      <c r="P272" s="90"/>
      <c r="Q272" s="90"/>
      <c r="R272" s="90"/>
      <c r="S272" s="90"/>
      <c r="T272" s="91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6" t="s">
        <v>131</v>
      </c>
      <c r="AU272" s="16" t="s">
        <v>87</v>
      </c>
    </row>
    <row r="273" spans="1:47" s="2" customFormat="1" ht="12">
      <c r="A273" s="37"/>
      <c r="B273" s="38"/>
      <c r="C273" s="39"/>
      <c r="D273" s="230" t="s">
        <v>159</v>
      </c>
      <c r="E273" s="39"/>
      <c r="F273" s="257" t="s">
        <v>388</v>
      </c>
      <c r="G273" s="39"/>
      <c r="H273" s="39"/>
      <c r="I273" s="232"/>
      <c r="J273" s="39"/>
      <c r="K273" s="39"/>
      <c r="L273" s="43"/>
      <c r="M273" s="233"/>
      <c r="N273" s="234"/>
      <c r="O273" s="90"/>
      <c r="P273" s="90"/>
      <c r="Q273" s="90"/>
      <c r="R273" s="90"/>
      <c r="S273" s="90"/>
      <c r="T273" s="91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6" t="s">
        <v>159</v>
      </c>
      <c r="AU273" s="16" t="s">
        <v>87</v>
      </c>
    </row>
    <row r="274" spans="1:65" s="2" customFormat="1" ht="33" customHeight="1">
      <c r="A274" s="37"/>
      <c r="B274" s="38"/>
      <c r="C274" s="217" t="s">
        <v>389</v>
      </c>
      <c r="D274" s="217" t="s">
        <v>124</v>
      </c>
      <c r="E274" s="218" t="s">
        <v>390</v>
      </c>
      <c r="F274" s="219" t="s">
        <v>391</v>
      </c>
      <c r="G274" s="220" t="s">
        <v>239</v>
      </c>
      <c r="H274" s="221">
        <v>1</v>
      </c>
      <c r="I274" s="222"/>
      <c r="J274" s="223">
        <f>ROUND(I274*H274,2)</f>
        <v>0</v>
      </c>
      <c r="K274" s="219" t="s">
        <v>128</v>
      </c>
      <c r="L274" s="43"/>
      <c r="M274" s="224" t="s">
        <v>1</v>
      </c>
      <c r="N274" s="225" t="s">
        <v>42</v>
      </c>
      <c r="O274" s="90"/>
      <c r="P274" s="226">
        <f>O274*H274</f>
        <v>0</v>
      </c>
      <c r="Q274" s="226">
        <v>0.3743</v>
      </c>
      <c r="R274" s="226">
        <f>Q274*H274</f>
        <v>0.3743</v>
      </c>
      <c r="S274" s="226">
        <v>0</v>
      </c>
      <c r="T274" s="227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28" t="s">
        <v>301</v>
      </c>
      <c r="AT274" s="228" t="s">
        <v>124</v>
      </c>
      <c r="AU274" s="228" t="s">
        <v>87</v>
      </c>
      <c r="AY274" s="16" t="s">
        <v>122</v>
      </c>
      <c r="BE274" s="229">
        <f>IF(N274="základní",J274,0)</f>
        <v>0</v>
      </c>
      <c r="BF274" s="229">
        <f>IF(N274="snížená",J274,0)</f>
        <v>0</v>
      </c>
      <c r="BG274" s="229">
        <f>IF(N274="zákl. přenesená",J274,0)</f>
        <v>0</v>
      </c>
      <c r="BH274" s="229">
        <f>IF(N274="sníž. přenesená",J274,0)</f>
        <v>0</v>
      </c>
      <c r="BI274" s="229">
        <f>IF(N274="nulová",J274,0)</f>
        <v>0</v>
      </c>
      <c r="BJ274" s="16" t="s">
        <v>85</v>
      </c>
      <c r="BK274" s="229">
        <f>ROUND(I274*H274,2)</f>
        <v>0</v>
      </c>
      <c r="BL274" s="16" t="s">
        <v>301</v>
      </c>
      <c r="BM274" s="228" t="s">
        <v>392</v>
      </c>
    </row>
    <row r="275" spans="1:47" s="2" customFormat="1" ht="12">
      <c r="A275" s="37"/>
      <c r="B275" s="38"/>
      <c r="C275" s="39"/>
      <c r="D275" s="230" t="s">
        <v>131</v>
      </c>
      <c r="E275" s="39"/>
      <c r="F275" s="231" t="s">
        <v>393</v>
      </c>
      <c r="G275" s="39"/>
      <c r="H275" s="39"/>
      <c r="I275" s="232"/>
      <c r="J275" s="39"/>
      <c r="K275" s="39"/>
      <c r="L275" s="43"/>
      <c r="M275" s="233"/>
      <c r="N275" s="234"/>
      <c r="O275" s="90"/>
      <c r="P275" s="90"/>
      <c r="Q275" s="90"/>
      <c r="R275" s="90"/>
      <c r="S275" s="90"/>
      <c r="T275" s="91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16" t="s">
        <v>131</v>
      </c>
      <c r="AU275" s="16" t="s">
        <v>87</v>
      </c>
    </row>
    <row r="276" spans="1:65" s="2" customFormat="1" ht="24.15" customHeight="1">
      <c r="A276" s="37"/>
      <c r="B276" s="38"/>
      <c r="C276" s="258" t="s">
        <v>394</v>
      </c>
      <c r="D276" s="258" t="s">
        <v>294</v>
      </c>
      <c r="E276" s="259" t="s">
        <v>395</v>
      </c>
      <c r="F276" s="260" t="s">
        <v>396</v>
      </c>
      <c r="G276" s="261" t="s">
        <v>239</v>
      </c>
      <c r="H276" s="262">
        <v>1</v>
      </c>
      <c r="I276" s="263"/>
      <c r="J276" s="264">
        <f>ROUND(I276*H276,2)</f>
        <v>0</v>
      </c>
      <c r="K276" s="260" t="s">
        <v>1</v>
      </c>
      <c r="L276" s="265"/>
      <c r="M276" s="266" t="s">
        <v>1</v>
      </c>
      <c r="N276" s="267" t="s">
        <v>42</v>
      </c>
      <c r="O276" s="90"/>
      <c r="P276" s="226">
        <f>O276*H276</f>
        <v>0</v>
      </c>
      <c r="Q276" s="226">
        <v>0.066</v>
      </c>
      <c r="R276" s="226">
        <f>Q276*H276</f>
        <v>0.066</v>
      </c>
      <c r="S276" s="226">
        <v>0</v>
      </c>
      <c r="T276" s="227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28" t="s">
        <v>370</v>
      </c>
      <c r="AT276" s="228" t="s">
        <v>294</v>
      </c>
      <c r="AU276" s="228" t="s">
        <v>87</v>
      </c>
      <c r="AY276" s="16" t="s">
        <v>122</v>
      </c>
      <c r="BE276" s="229">
        <f>IF(N276="základní",J276,0)</f>
        <v>0</v>
      </c>
      <c r="BF276" s="229">
        <f>IF(N276="snížená",J276,0)</f>
        <v>0</v>
      </c>
      <c r="BG276" s="229">
        <f>IF(N276="zákl. přenesená",J276,0)</f>
        <v>0</v>
      </c>
      <c r="BH276" s="229">
        <f>IF(N276="sníž. přenesená",J276,0)</f>
        <v>0</v>
      </c>
      <c r="BI276" s="229">
        <f>IF(N276="nulová",J276,0)</f>
        <v>0</v>
      </c>
      <c r="BJ276" s="16" t="s">
        <v>85</v>
      </c>
      <c r="BK276" s="229">
        <f>ROUND(I276*H276,2)</f>
        <v>0</v>
      </c>
      <c r="BL276" s="16" t="s">
        <v>370</v>
      </c>
      <c r="BM276" s="228" t="s">
        <v>397</v>
      </c>
    </row>
    <row r="277" spans="1:47" s="2" customFormat="1" ht="12">
      <c r="A277" s="37"/>
      <c r="B277" s="38"/>
      <c r="C277" s="39"/>
      <c r="D277" s="230" t="s">
        <v>131</v>
      </c>
      <c r="E277" s="39"/>
      <c r="F277" s="231" t="s">
        <v>398</v>
      </c>
      <c r="G277" s="39"/>
      <c r="H277" s="39"/>
      <c r="I277" s="232"/>
      <c r="J277" s="39"/>
      <c r="K277" s="39"/>
      <c r="L277" s="43"/>
      <c r="M277" s="233"/>
      <c r="N277" s="234"/>
      <c r="O277" s="90"/>
      <c r="P277" s="90"/>
      <c r="Q277" s="90"/>
      <c r="R277" s="90"/>
      <c r="S277" s="90"/>
      <c r="T277" s="91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6" t="s">
        <v>131</v>
      </c>
      <c r="AU277" s="16" t="s">
        <v>87</v>
      </c>
    </row>
    <row r="278" spans="1:47" s="2" customFormat="1" ht="12">
      <c r="A278" s="37"/>
      <c r="B278" s="38"/>
      <c r="C278" s="39"/>
      <c r="D278" s="230" t="s">
        <v>159</v>
      </c>
      <c r="E278" s="39"/>
      <c r="F278" s="257" t="s">
        <v>399</v>
      </c>
      <c r="G278" s="39"/>
      <c r="H278" s="39"/>
      <c r="I278" s="232"/>
      <c r="J278" s="39"/>
      <c r="K278" s="39"/>
      <c r="L278" s="43"/>
      <c r="M278" s="233"/>
      <c r="N278" s="234"/>
      <c r="O278" s="90"/>
      <c r="P278" s="90"/>
      <c r="Q278" s="90"/>
      <c r="R278" s="90"/>
      <c r="S278" s="90"/>
      <c r="T278" s="91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6" t="s">
        <v>159</v>
      </c>
      <c r="AU278" s="16" t="s">
        <v>87</v>
      </c>
    </row>
    <row r="279" spans="1:65" s="2" customFormat="1" ht="33" customHeight="1">
      <c r="A279" s="37"/>
      <c r="B279" s="38"/>
      <c r="C279" s="217" t="s">
        <v>400</v>
      </c>
      <c r="D279" s="217" t="s">
        <v>124</v>
      </c>
      <c r="E279" s="218" t="s">
        <v>401</v>
      </c>
      <c r="F279" s="219" t="s">
        <v>402</v>
      </c>
      <c r="G279" s="220" t="s">
        <v>239</v>
      </c>
      <c r="H279" s="221">
        <v>1</v>
      </c>
      <c r="I279" s="222"/>
      <c r="J279" s="223">
        <f>ROUND(I279*H279,2)</f>
        <v>0</v>
      </c>
      <c r="K279" s="219" t="s">
        <v>128</v>
      </c>
      <c r="L279" s="43"/>
      <c r="M279" s="224" t="s">
        <v>1</v>
      </c>
      <c r="N279" s="225" t="s">
        <v>42</v>
      </c>
      <c r="O279" s="90"/>
      <c r="P279" s="226">
        <f>O279*H279</f>
        <v>0</v>
      </c>
      <c r="Q279" s="226">
        <v>0.3743</v>
      </c>
      <c r="R279" s="226">
        <f>Q279*H279</f>
        <v>0.3743</v>
      </c>
      <c r="S279" s="226">
        <v>0</v>
      </c>
      <c r="T279" s="227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28" t="s">
        <v>301</v>
      </c>
      <c r="AT279" s="228" t="s">
        <v>124</v>
      </c>
      <c r="AU279" s="228" t="s">
        <v>87</v>
      </c>
      <c r="AY279" s="16" t="s">
        <v>122</v>
      </c>
      <c r="BE279" s="229">
        <f>IF(N279="základní",J279,0)</f>
        <v>0</v>
      </c>
      <c r="BF279" s="229">
        <f>IF(N279="snížená",J279,0)</f>
        <v>0</v>
      </c>
      <c r="BG279" s="229">
        <f>IF(N279="zákl. přenesená",J279,0)</f>
        <v>0</v>
      </c>
      <c r="BH279" s="229">
        <f>IF(N279="sníž. přenesená",J279,0)</f>
        <v>0</v>
      </c>
      <c r="BI279" s="229">
        <f>IF(N279="nulová",J279,0)</f>
        <v>0</v>
      </c>
      <c r="BJ279" s="16" t="s">
        <v>85</v>
      </c>
      <c r="BK279" s="229">
        <f>ROUND(I279*H279,2)</f>
        <v>0</v>
      </c>
      <c r="BL279" s="16" t="s">
        <v>301</v>
      </c>
      <c r="BM279" s="228" t="s">
        <v>403</v>
      </c>
    </row>
    <row r="280" spans="1:47" s="2" customFormat="1" ht="12">
      <c r="A280" s="37"/>
      <c r="B280" s="38"/>
      <c r="C280" s="39"/>
      <c r="D280" s="230" t="s">
        <v>131</v>
      </c>
      <c r="E280" s="39"/>
      <c r="F280" s="231" t="s">
        <v>404</v>
      </c>
      <c r="G280" s="39"/>
      <c r="H280" s="39"/>
      <c r="I280" s="232"/>
      <c r="J280" s="39"/>
      <c r="K280" s="39"/>
      <c r="L280" s="43"/>
      <c r="M280" s="233"/>
      <c r="N280" s="234"/>
      <c r="O280" s="90"/>
      <c r="P280" s="90"/>
      <c r="Q280" s="90"/>
      <c r="R280" s="90"/>
      <c r="S280" s="90"/>
      <c r="T280" s="91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6" t="s">
        <v>131</v>
      </c>
      <c r="AU280" s="16" t="s">
        <v>87</v>
      </c>
    </row>
    <row r="281" spans="1:65" s="2" customFormat="1" ht="24.15" customHeight="1">
      <c r="A281" s="37"/>
      <c r="B281" s="38"/>
      <c r="C281" s="258" t="s">
        <v>405</v>
      </c>
      <c r="D281" s="258" t="s">
        <v>294</v>
      </c>
      <c r="E281" s="259" t="s">
        <v>406</v>
      </c>
      <c r="F281" s="260" t="s">
        <v>407</v>
      </c>
      <c r="G281" s="261" t="s">
        <v>239</v>
      </c>
      <c r="H281" s="262">
        <v>1</v>
      </c>
      <c r="I281" s="263"/>
      <c r="J281" s="264">
        <f>ROUND(I281*H281,2)</f>
        <v>0</v>
      </c>
      <c r="K281" s="260" t="s">
        <v>1</v>
      </c>
      <c r="L281" s="265"/>
      <c r="M281" s="266" t="s">
        <v>1</v>
      </c>
      <c r="N281" s="267" t="s">
        <v>42</v>
      </c>
      <c r="O281" s="90"/>
      <c r="P281" s="226">
        <f>O281*H281</f>
        <v>0</v>
      </c>
      <c r="Q281" s="226">
        <v>0</v>
      </c>
      <c r="R281" s="226">
        <f>Q281*H281</f>
        <v>0</v>
      </c>
      <c r="S281" s="226">
        <v>0</v>
      </c>
      <c r="T281" s="227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28" t="s">
        <v>408</v>
      </c>
      <c r="AT281" s="228" t="s">
        <v>294</v>
      </c>
      <c r="AU281" s="228" t="s">
        <v>87</v>
      </c>
      <c r="AY281" s="16" t="s">
        <v>122</v>
      </c>
      <c r="BE281" s="229">
        <f>IF(N281="základní",J281,0)</f>
        <v>0</v>
      </c>
      <c r="BF281" s="229">
        <f>IF(N281="snížená",J281,0)</f>
        <v>0</v>
      </c>
      <c r="BG281" s="229">
        <f>IF(N281="zákl. přenesená",J281,0)</f>
        <v>0</v>
      </c>
      <c r="BH281" s="229">
        <f>IF(N281="sníž. přenesená",J281,0)</f>
        <v>0</v>
      </c>
      <c r="BI281" s="229">
        <f>IF(N281="nulová",J281,0)</f>
        <v>0</v>
      </c>
      <c r="BJ281" s="16" t="s">
        <v>85</v>
      </c>
      <c r="BK281" s="229">
        <f>ROUND(I281*H281,2)</f>
        <v>0</v>
      </c>
      <c r="BL281" s="16" t="s">
        <v>301</v>
      </c>
      <c r="BM281" s="228" t="s">
        <v>409</v>
      </c>
    </row>
    <row r="282" spans="1:47" s="2" customFormat="1" ht="12">
      <c r="A282" s="37"/>
      <c r="B282" s="38"/>
      <c r="C282" s="39"/>
      <c r="D282" s="230" t="s">
        <v>131</v>
      </c>
      <c r="E282" s="39"/>
      <c r="F282" s="231" t="s">
        <v>407</v>
      </c>
      <c r="G282" s="39"/>
      <c r="H282" s="39"/>
      <c r="I282" s="232"/>
      <c r="J282" s="39"/>
      <c r="K282" s="39"/>
      <c r="L282" s="43"/>
      <c r="M282" s="233"/>
      <c r="N282" s="234"/>
      <c r="O282" s="90"/>
      <c r="P282" s="90"/>
      <c r="Q282" s="90"/>
      <c r="R282" s="90"/>
      <c r="S282" s="90"/>
      <c r="T282" s="91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16" t="s">
        <v>131</v>
      </c>
      <c r="AU282" s="16" t="s">
        <v>87</v>
      </c>
    </row>
    <row r="283" spans="1:65" s="2" customFormat="1" ht="33" customHeight="1">
      <c r="A283" s="37"/>
      <c r="B283" s="38"/>
      <c r="C283" s="217" t="s">
        <v>410</v>
      </c>
      <c r="D283" s="217" t="s">
        <v>124</v>
      </c>
      <c r="E283" s="218" t="s">
        <v>411</v>
      </c>
      <c r="F283" s="219" t="s">
        <v>412</v>
      </c>
      <c r="G283" s="220" t="s">
        <v>239</v>
      </c>
      <c r="H283" s="221">
        <v>1</v>
      </c>
      <c r="I283" s="222"/>
      <c r="J283" s="223">
        <f>ROUND(I283*H283,2)</f>
        <v>0</v>
      </c>
      <c r="K283" s="219" t="s">
        <v>128</v>
      </c>
      <c r="L283" s="43"/>
      <c r="M283" s="224" t="s">
        <v>1</v>
      </c>
      <c r="N283" s="225" t="s">
        <v>42</v>
      </c>
      <c r="O283" s="90"/>
      <c r="P283" s="226">
        <f>O283*H283</f>
        <v>0</v>
      </c>
      <c r="Q283" s="226">
        <v>0.3743</v>
      </c>
      <c r="R283" s="226">
        <f>Q283*H283</f>
        <v>0.3743</v>
      </c>
      <c r="S283" s="226">
        <v>0</v>
      </c>
      <c r="T283" s="227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28" t="s">
        <v>301</v>
      </c>
      <c r="AT283" s="228" t="s">
        <v>124</v>
      </c>
      <c r="AU283" s="228" t="s">
        <v>87</v>
      </c>
      <c r="AY283" s="16" t="s">
        <v>122</v>
      </c>
      <c r="BE283" s="229">
        <f>IF(N283="základní",J283,0)</f>
        <v>0</v>
      </c>
      <c r="BF283" s="229">
        <f>IF(N283="snížená",J283,0)</f>
        <v>0</v>
      </c>
      <c r="BG283" s="229">
        <f>IF(N283="zákl. přenesená",J283,0)</f>
        <v>0</v>
      </c>
      <c r="BH283" s="229">
        <f>IF(N283="sníž. přenesená",J283,0)</f>
        <v>0</v>
      </c>
      <c r="BI283" s="229">
        <f>IF(N283="nulová",J283,0)</f>
        <v>0</v>
      </c>
      <c r="BJ283" s="16" t="s">
        <v>85</v>
      </c>
      <c r="BK283" s="229">
        <f>ROUND(I283*H283,2)</f>
        <v>0</v>
      </c>
      <c r="BL283" s="16" t="s">
        <v>301</v>
      </c>
      <c r="BM283" s="228" t="s">
        <v>413</v>
      </c>
    </row>
    <row r="284" spans="1:47" s="2" customFormat="1" ht="12">
      <c r="A284" s="37"/>
      <c r="B284" s="38"/>
      <c r="C284" s="39"/>
      <c r="D284" s="230" t="s">
        <v>131</v>
      </c>
      <c r="E284" s="39"/>
      <c r="F284" s="231" t="s">
        <v>414</v>
      </c>
      <c r="G284" s="39"/>
      <c r="H284" s="39"/>
      <c r="I284" s="232"/>
      <c r="J284" s="39"/>
      <c r="K284" s="39"/>
      <c r="L284" s="43"/>
      <c r="M284" s="233"/>
      <c r="N284" s="234"/>
      <c r="O284" s="90"/>
      <c r="P284" s="90"/>
      <c r="Q284" s="90"/>
      <c r="R284" s="90"/>
      <c r="S284" s="90"/>
      <c r="T284" s="91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16" t="s">
        <v>131</v>
      </c>
      <c r="AU284" s="16" t="s">
        <v>87</v>
      </c>
    </row>
    <row r="285" spans="1:65" s="2" customFormat="1" ht="24.15" customHeight="1">
      <c r="A285" s="37"/>
      <c r="B285" s="38"/>
      <c r="C285" s="258" t="s">
        <v>415</v>
      </c>
      <c r="D285" s="258" t="s">
        <v>294</v>
      </c>
      <c r="E285" s="259" t="s">
        <v>416</v>
      </c>
      <c r="F285" s="260" t="s">
        <v>417</v>
      </c>
      <c r="G285" s="261" t="s">
        <v>239</v>
      </c>
      <c r="H285" s="262">
        <v>1</v>
      </c>
      <c r="I285" s="263"/>
      <c r="J285" s="264">
        <f>ROUND(I285*H285,2)</f>
        <v>0</v>
      </c>
      <c r="K285" s="260" t="s">
        <v>1</v>
      </c>
      <c r="L285" s="265"/>
      <c r="M285" s="266" t="s">
        <v>1</v>
      </c>
      <c r="N285" s="267" t="s">
        <v>42</v>
      </c>
      <c r="O285" s="90"/>
      <c r="P285" s="226">
        <f>O285*H285</f>
        <v>0</v>
      </c>
      <c r="Q285" s="226">
        <v>0</v>
      </c>
      <c r="R285" s="226">
        <f>Q285*H285</f>
        <v>0</v>
      </c>
      <c r="S285" s="226">
        <v>0</v>
      </c>
      <c r="T285" s="227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28" t="s">
        <v>408</v>
      </c>
      <c r="AT285" s="228" t="s">
        <v>294</v>
      </c>
      <c r="AU285" s="228" t="s">
        <v>87</v>
      </c>
      <c r="AY285" s="16" t="s">
        <v>122</v>
      </c>
      <c r="BE285" s="229">
        <f>IF(N285="základní",J285,0)</f>
        <v>0</v>
      </c>
      <c r="BF285" s="229">
        <f>IF(N285="snížená",J285,0)</f>
        <v>0</v>
      </c>
      <c r="BG285" s="229">
        <f>IF(N285="zákl. přenesená",J285,0)</f>
        <v>0</v>
      </c>
      <c r="BH285" s="229">
        <f>IF(N285="sníž. přenesená",J285,0)</f>
        <v>0</v>
      </c>
      <c r="BI285" s="229">
        <f>IF(N285="nulová",J285,0)</f>
        <v>0</v>
      </c>
      <c r="BJ285" s="16" t="s">
        <v>85</v>
      </c>
      <c r="BK285" s="229">
        <f>ROUND(I285*H285,2)</f>
        <v>0</v>
      </c>
      <c r="BL285" s="16" t="s">
        <v>301</v>
      </c>
      <c r="BM285" s="228" t="s">
        <v>418</v>
      </c>
    </row>
    <row r="286" spans="1:47" s="2" customFormat="1" ht="12">
      <c r="A286" s="37"/>
      <c r="B286" s="38"/>
      <c r="C286" s="39"/>
      <c r="D286" s="230" t="s">
        <v>131</v>
      </c>
      <c r="E286" s="39"/>
      <c r="F286" s="231" t="s">
        <v>417</v>
      </c>
      <c r="G286" s="39"/>
      <c r="H286" s="39"/>
      <c r="I286" s="232"/>
      <c r="J286" s="39"/>
      <c r="K286" s="39"/>
      <c r="L286" s="43"/>
      <c r="M286" s="233"/>
      <c r="N286" s="234"/>
      <c r="O286" s="90"/>
      <c r="P286" s="90"/>
      <c r="Q286" s="90"/>
      <c r="R286" s="90"/>
      <c r="S286" s="90"/>
      <c r="T286" s="91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16" t="s">
        <v>131</v>
      </c>
      <c r="AU286" s="16" t="s">
        <v>87</v>
      </c>
    </row>
    <row r="287" spans="1:65" s="2" customFormat="1" ht="33" customHeight="1">
      <c r="A287" s="37"/>
      <c r="B287" s="38"/>
      <c r="C287" s="217" t="s">
        <v>419</v>
      </c>
      <c r="D287" s="217" t="s">
        <v>124</v>
      </c>
      <c r="E287" s="218" t="s">
        <v>420</v>
      </c>
      <c r="F287" s="219" t="s">
        <v>421</v>
      </c>
      <c r="G287" s="220" t="s">
        <v>239</v>
      </c>
      <c r="H287" s="221">
        <v>3</v>
      </c>
      <c r="I287" s="222"/>
      <c r="J287" s="223">
        <f>ROUND(I287*H287,2)</f>
        <v>0</v>
      </c>
      <c r="K287" s="219" t="s">
        <v>128</v>
      </c>
      <c r="L287" s="43"/>
      <c r="M287" s="224" t="s">
        <v>1</v>
      </c>
      <c r="N287" s="225" t="s">
        <v>42</v>
      </c>
      <c r="O287" s="90"/>
      <c r="P287" s="226">
        <f>O287*H287</f>
        <v>0</v>
      </c>
      <c r="Q287" s="226">
        <v>0</v>
      </c>
      <c r="R287" s="226">
        <f>Q287*H287</f>
        <v>0</v>
      </c>
      <c r="S287" s="226">
        <v>0</v>
      </c>
      <c r="T287" s="227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28" t="s">
        <v>301</v>
      </c>
      <c r="AT287" s="228" t="s">
        <v>124</v>
      </c>
      <c r="AU287" s="228" t="s">
        <v>87</v>
      </c>
      <c r="AY287" s="16" t="s">
        <v>122</v>
      </c>
      <c r="BE287" s="229">
        <f>IF(N287="základní",J287,0)</f>
        <v>0</v>
      </c>
      <c r="BF287" s="229">
        <f>IF(N287="snížená",J287,0)</f>
        <v>0</v>
      </c>
      <c r="BG287" s="229">
        <f>IF(N287="zákl. přenesená",J287,0)</f>
        <v>0</v>
      </c>
      <c r="BH287" s="229">
        <f>IF(N287="sníž. přenesená",J287,0)</f>
        <v>0</v>
      </c>
      <c r="BI287" s="229">
        <f>IF(N287="nulová",J287,0)</f>
        <v>0</v>
      </c>
      <c r="BJ287" s="16" t="s">
        <v>85</v>
      </c>
      <c r="BK287" s="229">
        <f>ROUND(I287*H287,2)</f>
        <v>0</v>
      </c>
      <c r="BL287" s="16" t="s">
        <v>301</v>
      </c>
      <c r="BM287" s="228" t="s">
        <v>422</v>
      </c>
    </row>
    <row r="288" spans="1:47" s="2" customFormat="1" ht="12">
      <c r="A288" s="37"/>
      <c r="B288" s="38"/>
      <c r="C288" s="39"/>
      <c r="D288" s="230" t="s">
        <v>131</v>
      </c>
      <c r="E288" s="39"/>
      <c r="F288" s="231" t="s">
        <v>423</v>
      </c>
      <c r="G288" s="39"/>
      <c r="H288" s="39"/>
      <c r="I288" s="232"/>
      <c r="J288" s="39"/>
      <c r="K288" s="39"/>
      <c r="L288" s="43"/>
      <c r="M288" s="233"/>
      <c r="N288" s="234"/>
      <c r="O288" s="90"/>
      <c r="P288" s="90"/>
      <c r="Q288" s="90"/>
      <c r="R288" s="90"/>
      <c r="S288" s="90"/>
      <c r="T288" s="91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6" t="s">
        <v>131</v>
      </c>
      <c r="AU288" s="16" t="s">
        <v>87</v>
      </c>
    </row>
    <row r="289" spans="1:65" s="2" customFormat="1" ht="16.5" customHeight="1">
      <c r="A289" s="37"/>
      <c r="B289" s="38"/>
      <c r="C289" s="258" t="s">
        <v>424</v>
      </c>
      <c r="D289" s="258" t="s">
        <v>294</v>
      </c>
      <c r="E289" s="259" t="s">
        <v>425</v>
      </c>
      <c r="F289" s="260" t="s">
        <v>426</v>
      </c>
      <c r="G289" s="261" t="s">
        <v>239</v>
      </c>
      <c r="H289" s="262">
        <v>3</v>
      </c>
      <c r="I289" s="263"/>
      <c r="J289" s="264">
        <f>ROUND(I289*H289,2)</f>
        <v>0</v>
      </c>
      <c r="K289" s="260" t="s">
        <v>1</v>
      </c>
      <c r="L289" s="265"/>
      <c r="M289" s="266" t="s">
        <v>1</v>
      </c>
      <c r="N289" s="267" t="s">
        <v>42</v>
      </c>
      <c r="O289" s="90"/>
      <c r="P289" s="226">
        <f>O289*H289</f>
        <v>0</v>
      </c>
      <c r="Q289" s="226">
        <v>0</v>
      </c>
      <c r="R289" s="226">
        <f>Q289*H289</f>
        <v>0</v>
      </c>
      <c r="S289" s="226">
        <v>0</v>
      </c>
      <c r="T289" s="227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28" t="s">
        <v>408</v>
      </c>
      <c r="AT289" s="228" t="s">
        <v>294</v>
      </c>
      <c r="AU289" s="228" t="s">
        <v>87</v>
      </c>
      <c r="AY289" s="16" t="s">
        <v>122</v>
      </c>
      <c r="BE289" s="229">
        <f>IF(N289="základní",J289,0)</f>
        <v>0</v>
      </c>
      <c r="BF289" s="229">
        <f>IF(N289="snížená",J289,0)</f>
        <v>0</v>
      </c>
      <c r="BG289" s="229">
        <f>IF(N289="zákl. přenesená",J289,0)</f>
        <v>0</v>
      </c>
      <c r="BH289" s="229">
        <f>IF(N289="sníž. přenesená",J289,0)</f>
        <v>0</v>
      </c>
      <c r="BI289" s="229">
        <f>IF(N289="nulová",J289,0)</f>
        <v>0</v>
      </c>
      <c r="BJ289" s="16" t="s">
        <v>85</v>
      </c>
      <c r="BK289" s="229">
        <f>ROUND(I289*H289,2)</f>
        <v>0</v>
      </c>
      <c r="BL289" s="16" t="s">
        <v>301</v>
      </c>
      <c r="BM289" s="228" t="s">
        <v>427</v>
      </c>
    </row>
    <row r="290" spans="1:47" s="2" customFormat="1" ht="12">
      <c r="A290" s="37"/>
      <c r="B290" s="38"/>
      <c r="C290" s="39"/>
      <c r="D290" s="230" t="s">
        <v>131</v>
      </c>
      <c r="E290" s="39"/>
      <c r="F290" s="231" t="s">
        <v>426</v>
      </c>
      <c r="G290" s="39"/>
      <c r="H290" s="39"/>
      <c r="I290" s="232"/>
      <c r="J290" s="39"/>
      <c r="K290" s="39"/>
      <c r="L290" s="43"/>
      <c r="M290" s="233"/>
      <c r="N290" s="234"/>
      <c r="O290" s="90"/>
      <c r="P290" s="90"/>
      <c r="Q290" s="90"/>
      <c r="R290" s="90"/>
      <c r="S290" s="90"/>
      <c r="T290" s="91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T290" s="16" t="s">
        <v>131</v>
      </c>
      <c r="AU290" s="16" t="s">
        <v>87</v>
      </c>
    </row>
    <row r="291" spans="1:65" s="2" customFormat="1" ht="33" customHeight="1">
      <c r="A291" s="37"/>
      <c r="B291" s="38"/>
      <c r="C291" s="217" t="s">
        <v>428</v>
      </c>
      <c r="D291" s="217" t="s">
        <v>124</v>
      </c>
      <c r="E291" s="218" t="s">
        <v>429</v>
      </c>
      <c r="F291" s="219" t="s">
        <v>430</v>
      </c>
      <c r="G291" s="220" t="s">
        <v>239</v>
      </c>
      <c r="H291" s="221">
        <v>4</v>
      </c>
      <c r="I291" s="222"/>
      <c r="J291" s="223">
        <f>ROUND(I291*H291,2)</f>
        <v>0</v>
      </c>
      <c r="K291" s="219" t="s">
        <v>128</v>
      </c>
      <c r="L291" s="43"/>
      <c r="M291" s="224" t="s">
        <v>1</v>
      </c>
      <c r="N291" s="225" t="s">
        <v>42</v>
      </c>
      <c r="O291" s="90"/>
      <c r="P291" s="226">
        <f>O291*H291</f>
        <v>0</v>
      </c>
      <c r="Q291" s="226">
        <v>0</v>
      </c>
      <c r="R291" s="226">
        <f>Q291*H291</f>
        <v>0</v>
      </c>
      <c r="S291" s="226">
        <v>0.523</v>
      </c>
      <c r="T291" s="227">
        <f>S291*H291</f>
        <v>2.092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28" t="s">
        <v>301</v>
      </c>
      <c r="AT291" s="228" t="s">
        <v>124</v>
      </c>
      <c r="AU291" s="228" t="s">
        <v>87</v>
      </c>
      <c r="AY291" s="16" t="s">
        <v>122</v>
      </c>
      <c r="BE291" s="229">
        <f>IF(N291="základní",J291,0)</f>
        <v>0</v>
      </c>
      <c r="BF291" s="229">
        <f>IF(N291="snížená",J291,0)</f>
        <v>0</v>
      </c>
      <c r="BG291" s="229">
        <f>IF(N291="zákl. přenesená",J291,0)</f>
        <v>0</v>
      </c>
      <c r="BH291" s="229">
        <f>IF(N291="sníž. přenesená",J291,0)</f>
        <v>0</v>
      </c>
      <c r="BI291" s="229">
        <f>IF(N291="nulová",J291,0)</f>
        <v>0</v>
      </c>
      <c r="BJ291" s="16" t="s">
        <v>85</v>
      </c>
      <c r="BK291" s="229">
        <f>ROUND(I291*H291,2)</f>
        <v>0</v>
      </c>
      <c r="BL291" s="16" t="s">
        <v>301</v>
      </c>
      <c r="BM291" s="228" t="s">
        <v>431</v>
      </c>
    </row>
    <row r="292" spans="1:47" s="2" customFormat="1" ht="12">
      <c r="A292" s="37"/>
      <c r="B292" s="38"/>
      <c r="C292" s="39"/>
      <c r="D292" s="230" t="s">
        <v>131</v>
      </c>
      <c r="E292" s="39"/>
      <c r="F292" s="231" t="s">
        <v>432</v>
      </c>
      <c r="G292" s="39"/>
      <c r="H292" s="39"/>
      <c r="I292" s="232"/>
      <c r="J292" s="39"/>
      <c r="K292" s="39"/>
      <c r="L292" s="43"/>
      <c r="M292" s="233"/>
      <c r="N292" s="234"/>
      <c r="O292" s="90"/>
      <c r="P292" s="90"/>
      <c r="Q292" s="90"/>
      <c r="R292" s="90"/>
      <c r="S292" s="90"/>
      <c r="T292" s="91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16" t="s">
        <v>131</v>
      </c>
      <c r="AU292" s="16" t="s">
        <v>87</v>
      </c>
    </row>
    <row r="293" spans="1:65" s="2" customFormat="1" ht="24.15" customHeight="1">
      <c r="A293" s="37"/>
      <c r="B293" s="38"/>
      <c r="C293" s="217" t="s">
        <v>433</v>
      </c>
      <c r="D293" s="217" t="s">
        <v>124</v>
      </c>
      <c r="E293" s="218" t="s">
        <v>434</v>
      </c>
      <c r="F293" s="219" t="s">
        <v>435</v>
      </c>
      <c r="G293" s="220" t="s">
        <v>280</v>
      </c>
      <c r="H293" s="221">
        <v>2.541</v>
      </c>
      <c r="I293" s="222"/>
      <c r="J293" s="223">
        <f>ROUND(I293*H293,2)</f>
        <v>0</v>
      </c>
      <c r="K293" s="219" t="s">
        <v>128</v>
      </c>
      <c r="L293" s="43"/>
      <c r="M293" s="224" t="s">
        <v>1</v>
      </c>
      <c r="N293" s="225" t="s">
        <v>42</v>
      </c>
      <c r="O293" s="90"/>
      <c r="P293" s="226">
        <f>O293*H293</f>
        <v>0</v>
      </c>
      <c r="Q293" s="226">
        <v>0</v>
      </c>
      <c r="R293" s="226">
        <f>Q293*H293</f>
        <v>0</v>
      </c>
      <c r="S293" s="226">
        <v>0</v>
      </c>
      <c r="T293" s="227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28" t="s">
        <v>301</v>
      </c>
      <c r="AT293" s="228" t="s">
        <v>124</v>
      </c>
      <c r="AU293" s="228" t="s">
        <v>87</v>
      </c>
      <c r="AY293" s="16" t="s">
        <v>122</v>
      </c>
      <c r="BE293" s="229">
        <f>IF(N293="základní",J293,0)</f>
        <v>0</v>
      </c>
      <c r="BF293" s="229">
        <f>IF(N293="snížená",J293,0)</f>
        <v>0</v>
      </c>
      <c r="BG293" s="229">
        <f>IF(N293="zákl. přenesená",J293,0)</f>
        <v>0</v>
      </c>
      <c r="BH293" s="229">
        <f>IF(N293="sníž. přenesená",J293,0)</f>
        <v>0</v>
      </c>
      <c r="BI293" s="229">
        <f>IF(N293="nulová",J293,0)</f>
        <v>0</v>
      </c>
      <c r="BJ293" s="16" t="s">
        <v>85</v>
      </c>
      <c r="BK293" s="229">
        <f>ROUND(I293*H293,2)</f>
        <v>0</v>
      </c>
      <c r="BL293" s="16" t="s">
        <v>301</v>
      </c>
      <c r="BM293" s="228" t="s">
        <v>436</v>
      </c>
    </row>
    <row r="294" spans="1:47" s="2" customFormat="1" ht="12">
      <c r="A294" s="37"/>
      <c r="B294" s="38"/>
      <c r="C294" s="39"/>
      <c r="D294" s="230" t="s">
        <v>131</v>
      </c>
      <c r="E294" s="39"/>
      <c r="F294" s="231" t="s">
        <v>437</v>
      </c>
      <c r="G294" s="39"/>
      <c r="H294" s="39"/>
      <c r="I294" s="232"/>
      <c r="J294" s="39"/>
      <c r="K294" s="39"/>
      <c r="L294" s="43"/>
      <c r="M294" s="268"/>
      <c r="N294" s="269"/>
      <c r="O294" s="270"/>
      <c r="P294" s="270"/>
      <c r="Q294" s="270"/>
      <c r="R294" s="270"/>
      <c r="S294" s="270"/>
      <c r="T294" s="271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T294" s="16" t="s">
        <v>131</v>
      </c>
      <c r="AU294" s="16" t="s">
        <v>87</v>
      </c>
    </row>
    <row r="295" spans="1:31" s="2" customFormat="1" ht="6.95" customHeight="1">
      <c r="A295" s="37"/>
      <c r="B295" s="65"/>
      <c r="C295" s="66"/>
      <c r="D295" s="66"/>
      <c r="E295" s="66"/>
      <c r="F295" s="66"/>
      <c r="G295" s="66"/>
      <c r="H295" s="66"/>
      <c r="I295" s="66"/>
      <c r="J295" s="66"/>
      <c r="K295" s="66"/>
      <c r="L295" s="43"/>
      <c r="M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</row>
  </sheetData>
  <sheetProtection password="CC35" sheet="1" objects="1" scenarios="1" formatColumns="0" formatRows="0" autoFilter="0"/>
  <autoFilter ref="C123:K294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90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87</v>
      </c>
    </row>
    <row r="4" spans="2:46" s="1" customFormat="1" ht="24.95" customHeight="1">
      <c r="B4" s="19"/>
      <c r="D4" s="137" t="s">
        <v>91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Připojení kamerových bodů MKDS Liberec centrum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92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438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19. 1. 2023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27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37</v>
      </c>
      <c r="E30" s="37"/>
      <c r="F30" s="37"/>
      <c r="G30" s="37"/>
      <c r="H30" s="37"/>
      <c r="I30" s="37"/>
      <c r="J30" s="150">
        <f>ROUND(J122,2)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39</v>
      </c>
      <c r="G32" s="37"/>
      <c r="H32" s="37"/>
      <c r="I32" s="151" t="s">
        <v>38</v>
      </c>
      <c r="J32" s="151" t="s">
        <v>40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41</v>
      </c>
      <c r="E33" s="139" t="s">
        <v>42</v>
      </c>
      <c r="F33" s="153">
        <f>ROUND((SUM(BE122:BE155)),2)</f>
        <v>0</v>
      </c>
      <c r="G33" s="37"/>
      <c r="H33" s="37"/>
      <c r="I33" s="154">
        <v>0.21</v>
      </c>
      <c r="J33" s="153">
        <f>ROUND(((SUM(BE122:BE155))*I33),2)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43</v>
      </c>
      <c r="F34" s="153">
        <f>ROUND((SUM(BF122:BF155)),2)</f>
        <v>0</v>
      </c>
      <c r="G34" s="37"/>
      <c r="H34" s="37"/>
      <c r="I34" s="154">
        <v>0.15</v>
      </c>
      <c r="J34" s="153">
        <f>ROUND(((SUM(BF122:BF155))*I34),2)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44</v>
      </c>
      <c r="F35" s="153">
        <f>ROUND((SUM(BG122:BG155)),2)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45</v>
      </c>
      <c r="F36" s="153">
        <f>ROUND((SUM(BH122:BH155)),2)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46</v>
      </c>
      <c r="F37" s="153">
        <f>ROUND((SUM(BI122:BI155)),2)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47</v>
      </c>
      <c r="E39" s="157"/>
      <c r="F39" s="157"/>
      <c r="G39" s="158" t="s">
        <v>48</v>
      </c>
      <c r="H39" s="159" t="s">
        <v>49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50</v>
      </c>
      <c r="E50" s="163"/>
      <c r="F50" s="163"/>
      <c r="G50" s="162" t="s">
        <v>51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52</v>
      </c>
      <c r="E61" s="165"/>
      <c r="F61" s="166" t="s">
        <v>53</v>
      </c>
      <c r="G61" s="164" t="s">
        <v>52</v>
      </c>
      <c r="H61" s="165"/>
      <c r="I61" s="165"/>
      <c r="J61" s="167" t="s">
        <v>53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54</v>
      </c>
      <c r="E65" s="168"/>
      <c r="F65" s="168"/>
      <c r="G65" s="162" t="s">
        <v>55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52</v>
      </c>
      <c r="E76" s="165"/>
      <c r="F76" s="166" t="s">
        <v>53</v>
      </c>
      <c r="G76" s="164" t="s">
        <v>52</v>
      </c>
      <c r="H76" s="165"/>
      <c r="I76" s="165"/>
      <c r="J76" s="167" t="s">
        <v>53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Připojení kamerových bodů MKDS Liberec centrum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02 - VRN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Liberec</v>
      </c>
      <c r="G89" s="39"/>
      <c r="H89" s="39"/>
      <c r="I89" s="31" t="s">
        <v>22</v>
      </c>
      <c r="J89" s="78" t="str">
        <f>IF(J12="","",J12)</f>
        <v>19. 1. 2023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Liberec</v>
      </c>
      <c r="G91" s="39"/>
      <c r="H91" s="39"/>
      <c r="I91" s="31" t="s">
        <v>30</v>
      </c>
      <c r="J91" s="35" t="str">
        <f>E21</f>
        <v>Frapex Liberec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95</v>
      </c>
      <c r="D94" s="175"/>
      <c r="E94" s="175"/>
      <c r="F94" s="175"/>
      <c r="G94" s="175"/>
      <c r="H94" s="175"/>
      <c r="I94" s="175"/>
      <c r="J94" s="176" t="s">
        <v>96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97</v>
      </c>
      <c r="D96" s="39"/>
      <c r="E96" s="39"/>
      <c r="F96" s="39"/>
      <c r="G96" s="39"/>
      <c r="H96" s="39"/>
      <c r="I96" s="39"/>
      <c r="J96" s="109">
        <f>J122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98</v>
      </c>
    </row>
    <row r="97" spans="1:31" s="9" customFormat="1" ht="24.95" customHeight="1">
      <c r="A97" s="9"/>
      <c r="B97" s="178"/>
      <c r="C97" s="179"/>
      <c r="D97" s="180" t="s">
        <v>439</v>
      </c>
      <c r="E97" s="181"/>
      <c r="F97" s="181"/>
      <c r="G97" s="181"/>
      <c r="H97" s="181"/>
      <c r="I97" s="181"/>
      <c r="J97" s="182">
        <f>J123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440</v>
      </c>
      <c r="E98" s="187"/>
      <c r="F98" s="187"/>
      <c r="G98" s="187"/>
      <c r="H98" s="187"/>
      <c r="I98" s="187"/>
      <c r="J98" s="188">
        <f>J124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441</v>
      </c>
      <c r="E99" s="187"/>
      <c r="F99" s="187"/>
      <c r="G99" s="187"/>
      <c r="H99" s="187"/>
      <c r="I99" s="187"/>
      <c r="J99" s="188">
        <f>J137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442</v>
      </c>
      <c r="E100" s="187"/>
      <c r="F100" s="187"/>
      <c r="G100" s="187"/>
      <c r="H100" s="187"/>
      <c r="I100" s="187"/>
      <c r="J100" s="188">
        <f>J144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443</v>
      </c>
      <c r="E101" s="187"/>
      <c r="F101" s="187"/>
      <c r="G101" s="187"/>
      <c r="H101" s="187"/>
      <c r="I101" s="187"/>
      <c r="J101" s="188">
        <f>J148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444</v>
      </c>
      <c r="E102" s="187"/>
      <c r="F102" s="187"/>
      <c r="G102" s="187"/>
      <c r="H102" s="187"/>
      <c r="I102" s="187"/>
      <c r="J102" s="188">
        <f>J152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107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73" t="str">
        <f>E7</f>
        <v>Připojení kamerových bodů MKDS Liberec centrum</v>
      </c>
      <c r="F112" s="31"/>
      <c r="G112" s="31"/>
      <c r="H112" s="31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92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75" t="str">
        <f>E9</f>
        <v>02 - VRN</v>
      </c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20</v>
      </c>
      <c r="D116" s="39"/>
      <c r="E116" s="39"/>
      <c r="F116" s="26" t="str">
        <f>F12</f>
        <v>Liberec</v>
      </c>
      <c r="G116" s="39"/>
      <c r="H116" s="39"/>
      <c r="I116" s="31" t="s">
        <v>22</v>
      </c>
      <c r="J116" s="78" t="str">
        <f>IF(J12="","",J12)</f>
        <v>19. 1. 2023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24</v>
      </c>
      <c r="D118" s="39"/>
      <c r="E118" s="39"/>
      <c r="F118" s="26" t="str">
        <f>E15</f>
        <v>Město Liberec</v>
      </c>
      <c r="G118" s="39"/>
      <c r="H118" s="39"/>
      <c r="I118" s="31" t="s">
        <v>30</v>
      </c>
      <c r="J118" s="35" t="str">
        <f>E21</f>
        <v>Frapex Liberec s.r.o.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28</v>
      </c>
      <c r="D119" s="39"/>
      <c r="E119" s="39"/>
      <c r="F119" s="26" t="str">
        <f>IF(E18="","",E18)</f>
        <v>Vyplň údaj</v>
      </c>
      <c r="G119" s="39"/>
      <c r="H119" s="39"/>
      <c r="I119" s="31" t="s">
        <v>33</v>
      </c>
      <c r="J119" s="35" t="str">
        <f>E24</f>
        <v xml:space="preserve"> 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0.3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11" customFormat="1" ht="29.25" customHeight="1">
      <c r="A121" s="190"/>
      <c r="B121" s="191"/>
      <c r="C121" s="192" t="s">
        <v>108</v>
      </c>
      <c r="D121" s="193" t="s">
        <v>62</v>
      </c>
      <c r="E121" s="193" t="s">
        <v>58</v>
      </c>
      <c r="F121" s="193" t="s">
        <v>59</v>
      </c>
      <c r="G121" s="193" t="s">
        <v>109</v>
      </c>
      <c r="H121" s="193" t="s">
        <v>110</v>
      </c>
      <c r="I121" s="193" t="s">
        <v>111</v>
      </c>
      <c r="J121" s="193" t="s">
        <v>96</v>
      </c>
      <c r="K121" s="194" t="s">
        <v>112</v>
      </c>
      <c r="L121" s="195"/>
      <c r="M121" s="99" t="s">
        <v>1</v>
      </c>
      <c r="N121" s="100" t="s">
        <v>41</v>
      </c>
      <c r="O121" s="100" t="s">
        <v>113</v>
      </c>
      <c r="P121" s="100" t="s">
        <v>114</v>
      </c>
      <c r="Q121" s="100" t="s">
        <v>115</v>
      </c>
      <c r="R121" s="100" t="s">
        <v>116</v>
      </c>
      <c r="S121" s="100" t="s">
        <v>117</v>
      </c>
      <c r="T121" s="101" t="s">
        <v>118</v>
      </c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</row>
    <row r="122" spans="1:63" s="2" customFormat="1" ht="22.8" customHeight="1">
      <c r="A122" s="37"/>
      <c r="B122" s="38"/>
      <c r="C122" s="106" t="s">
        <v>119</v>
      </c>
      <c r="D122" s="39"/>
      <c r="E122" s="39"/>
      <c r="F122" s="39"/>
      <c r="G122" s="39"/>
      <c r="H122" s="39"/>
      <c r="I122" s="39"/>
      <c r="J122" s="196">
        <f>BK122</f>
        <v>0</v>
      </c>
      <c r="K122" s="39"/>
      <c r="L122" s="43"/>
      <c r="M122" s="102"/>
      <c r="N122" s="197"/>
      <c r="O122" s="103"/>
      <c r="P122" s="198">
        <f>P123</f>
        <v>0</v>
      </c>
      <c r="Q122" s="103"/>
      <c r="R122" s="198">
        <f>R123</f>
        <v>0</v>
      </c>
      <c r="S122" s="103"/>
      <c r="T122" s="199">
        <f>T123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76</v>
      </c>
      <c r="AU122" s="16" t="s">
        <v>98</v>
      </c>
      <c r="BK122" s="200">
        <f>BK123</f>
        <v>0</v>
      </c>
    </row>
    <row r="123" spans="1:63" s="12" customFormat="1" ht="25.9" customHeight="1">
      <c r="A123" s="12"/>
      <c r="B123" s="201"/>
      <c r="C123" s="202"/>
      <c r="D123" s="203" t="s">
        <v>76</v>
      </c>
      <c r="E123" s="204" t="s">
        <v>89</v>
      </c>
      <c r="F123" s="204" t="s">
        <v>445</v>
      </c>
      <c r="G123" s="202"/>
      <c r="H123" s="202"/>
      <c r="I123" s="205"/>
      <c r="J123" s="206">
        <f>BK123</f>
        <v>0</v>
      </c>
      <c r="K123" s="202"/>
      <c r="L123" s="207"/>
      <c r="M123" s="208"/>
      <c r="N123" s="209"/>
      <c r="O123" s="209"/>
      <c r="P123" s="210">
        <f>P124+P137+P144+P148+P152</f>
        <v>0</v>
      </c>
      <c r="Q123" s="209"/>
      <c r="R123" s="210">
        <f>R124+R137+R144+R148+R152</f>
        <v>0</v>
      </c>
      <c r="S123" s="209"/>
      <c r="T123" s="211">
        <f>T124+T137+T144+T148+T152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2" t="s">
        <v>154</v>
      </c>
      <c r="AT123" s="213" t="s">
        <v>76</v>
      </c>
      <c r="AU123" s="213" t="s">
        <v>77</v>
      </c>
      <c r="AY123" s="212" t="s">
        <v>122</v>
      </c>
      <c r="BK123" s="214">
        <f>BK124+BK137+BK144+BK148+BK152</f>
        <v>0</v>
      </c>
    </row>
    <row r="124" spans="1:63" s="12" customFormat="1" ht="22.8" customHeight="1">
      <c r="A124" s="12"/>
      <c r="B124" s="201"/>
      <c r="C124" s="202"/>
      <c r="D124" s="203" t="s">
        <v>76</v>
      </c>
      <c r="E124" s="215" t="s">
        <v>446</v>
      </c>
      <c r="F124" s="215" t="s">
        <v>447</v>
      </c>
      <c r="G124" s="202"/>
      <c r="H124" s="202"/>
      <c r="I124" s="205"/>
      <c r="J124" s="216">
        <f>BK124</f>
        <v>0</v>
      </c>
      <c r="K124" s="202"/>
      <c r="L124" s="207"/>
      <c r="M124" s="208"/>
      <c r="N124" s="209"/>
      <c r="O124" s="209"/>
      <c r="P124" s="210">
        <f>SUM(P125:P136)</f>
        <v>0</v>
      </c>
      <c r="Q124" s="209"/>
      <c r="R124" s="210">
        <f>SUM(R125:R136)</f>
        <v>0</v>
      </c>
      <c r="S124" s="209"/>
      <c r="T124" s="211">
        <f>SUM(T125:T136)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2" t="s">
        <v>154</v>
      </c>
      <c r="AT124" s="213" t="s">
        <v>76</v>
      </c>
      <c r="AU124" s="213" t="s">
        <v>85</v>
      </c>
      <c r="AY124" s="212" t="s">
        <v>122</v>
      </c>
      <c r="BK124" s="214">
        <f>SUM(BK125:BK136)</f>
        <v>0</v>
      </c>
    </row>
    <row r="125" spans="1:65" s="2" customFormat="1" ht="16.5" customHeight="1">
      <c r="A125" s="37"/>
      <c r="B125" s="38"/>
      <c r="C125" s="217" t="s">
        <v>85</v>
      </c>
      <c r="D125" s="217" t="s">
        <v>124</v>
      </c>
      <c r="E125" s="218" t="s">
        <v>448</v>
      </c>
      <c r="F125" s="219" t="s">
        <v>449</v>
      </c>
      <c r="G125" s="220" t="s">
        <v>232</v>
      </c>
      <c r="H125" s="221">
        <v>1</v>
      </c>
      <c r="I125" s="222"/>
      <c r="J125" s="223">
        <f>ROUND(I125*H125,2)</f>
        <v>0</v>
      </c>
      <c r="K125" s="219" t="s">
        <v>128</v>
      </c>
      <c r="L125" s="43"/>
      <c r="M125" s="224" t="s">
        <v>1</v>
      </c>
      <c r="N125" s="225" t="s">
        <v>42</v>
      </c>
      <c r="O125" s="90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8" t="s">
        <v>450</v>
      </c>
      <c r="AT125" s="228" t="s">
        <v>124</v>
      </c>
      <c r="AU125" s="228" t="s">
        <v>87</v>
      </c>
      <c r="AY125" s="16" t="s">
        <v>122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6" t="s">
        <v>85</v>
      </c>
      <c r="BK125" s="229">
        <f>ROUND(I125*H125,2)</f>
        <v>0</v>
      </c>
      <c r="BL125" s="16" t="s">
        <v>450</v>
      </c>
      <c r="BM125" s="228" t="s">
        <v>451</v>
      </c>
    </row>
    <row r="126" spans="1:47" s="2" customFormat="1" ht="12">
      <c r="A126" s="37"/>
      <c r="B126" s="38"/>
      <c r="C126" s="39"/>
      <c r="D126" s="230" t="s">
        <v>131</v>
      </c>
      <c r="E126" s="39"/>
      <c r="F126" s="231" t="s">
        <v>449</v>
      </c>
      <c r="G126" s="39"/>
      <c r="H126" s="39"/>
      <c r="I126" s="232"/>
      <c r="J126" s="39"/>
      <c r="K126" s="39"/>
      <c r="L126" s="43"/>
      <c r="M126" s="233"/>
      <c r="N126" s="234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131</v>
      </c>
      <c r="AU126" s="16" t="s">
        <v>87</v>
      </c>
    </row>
    <row r="127" spans="1:47" s="2" customFormat="1" ht="12">
      <c r="A127" s="37"/>
      <c r="B127" s="38"/>
      <c r="C127" s="39"/>
      <c r="D127" s="230" t="s">
        <v>159</v>
      </c>
      <c r="E127" s="39"/>
      <c r="F127" s="257" t="s">
        <v>452</v>
      </c>
      <c r="G127" s="39"/>
      <c r="H127" s="39"/>
      <c r="I127" s="232"/>
      <c r="J127" s="39"/>
      <c r="K127" s="39"/>
      <c r="L127" s="43"/>
      <c r="M127" s="233"/>
      <c r="N127" s="234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159</v>
      </c>
      <c r="AU127" s="16" t="s">
        <v>87</v>
      </c>
    </row>
    <row r="128" spans="1:65" s="2" customFormat="1" ht="16.5" customHeight="1">
      <c r="A128" s="37"/>
      <c r="B128" s="38"/>
      <c r="C128" s="217" t="s">
        <v>87</v>
      </c>
      <c r="D128" s="217" t="s">
        <v>124</v>
      </c>
      <c r="E128" s="218" t="s">
        <v>453</v>
      </c>
      <c r="F128" s="219" t="s">
        <v>454</v>
      </c>
      <c r="G128" s="220" t="s">
        <v>455</v>
      </c>
      <c r="H128" s="221">
        <v>1</v>
      </c>
      <c r="I128" s="222"/>
      <c r="J128" s="223">
        <f>ROUND(I128*H128,2)</f>
        <v>0</v>
      </c>
      <c r="K128" s="219" t="s">
        <v>128</v>
      </c>
      <c r="L128" s="43"/>
      <c r="M128" s="224" t="s">
        <v>1</v>
      </c>
      <c r="N128" s="225" t="s">
        <v>42</v>
      </c>
      <c r="O128" s="90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8" t="s">
        <v>450</v>
      </c>
      <c r="AT128" s="228" t="s">
        <v>124</v>
      </c>
      <c r="AU128" s="228" t="s">
        <v>87</v>
      </c>
      <c r="AY128" s="16" t="s">
        <v>122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6" t="s">
        <v>85</v>
      </c>
      <c r="BK128" s="229">
        <f>ROUND(I128*H128,2)</f>
        <v>0</v>
      </c>
      <c r="BL128" s="16" t="s">
        <v>450</v>
      </c>
      <c r="BM128" s="228" t="s">
        <v>456</v>
      </c>
    </row>
    <row r="129" spans="1:47" s="2" customFormat="1" ht="12">
      <c r="A129" s="37"/>
      <c r="B129" s="38"/>
      <c r="C129" s="39"/>
      <c r="D129" s="230" t="s">
        <v>131</v>
      </c>
      <c r="E129" s="39"/>
      <c r="F129" s="231" t="s">
        <v>454</v>
      </c>
      <c r="G129" s="39"/>
      <c r="H129" s="39"/>
      <c r="I129" s="232"/>
      <c r="J129" s="39"/>
      <c r="K129" s="39"/>
      <c r="L129" s="43"/>
      <c r="M129" s="233"/>
      <c r="N129" s="234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131</v>
      </c>
      <c r="AU129" s="16" t="s">
        <v>87</v>
      </c>
    </row>
    <row r="130" spans="1:47" s="2" customFormat="1" ht="12">
      <c r="A130" s="37"/>
      <c r="B130" s="38"/>
      <c r="C130" s="39"/>
      <c r="D130" s="230" t="s">
        <v>159</v>
      </c>
      <c r="E130" s="39"/>
      <c r="F130" s="257" t="s">
        <v>457</v>
      </c>
      <c r="G130" s="39"/>
      <c r="H130" s="39"/>
      <c r="I130" s="232"/>
      <c r="J130" s="39"/>
      <c r="K130" s="39"/>
      <c r="L130" s="43"/>
      <c r="M130" s="233"/>
      <c r="N130" s="234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159</v>
      </c>
      <c r="AU130" s="16" t="s">
        <v>87</v>
      </c>
    </row>
    <row r="131" spans="1:65" s="2" customFormat="1" ht="16.5" customHeight="1">
      <c r="A131" s="37"/>
      <c r="B131" s="38"/>
      <c r="C131" s="217" t="s">
        <v>142</v>
      </c>
      <c r="D131" s="217" t="s">
        <v>124</v>
      </c>
      <c r="E131" s="218" t="s">
        <v>458</v>
      </c>
      <c r="F131" s="219" t="s">
        <v>459</v>
      </c>
      <c r="G131" s="220" t="s">
        <v>232</v>
      </c>
      <c r="H131" s="221">
        <v>1</v>
      </c>
      <c r="I131" s="222"/>
      <c r="J131" s="223">
        <f>ROUND(I131*H131,2)</f>
        <v>0</v>
      </c>
      <c r="K131" s="219" t="s">
        <v>128</v>
      </c>
      <c r="L131" s="43"/>
      <c r="M131" s="224" t="s">
        <v>1</v>
      </c>
      <c r="N131" s="225" t="s">
        <v>42</v>
      </c>
      <c r="O131" s="90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8" t="s">
        <v>450</v>
      </c>
      <c r="AT131" s="228" t="s">
        <v>124</v>
      </c>
      <c r="AU131" s="228" t="s">
        <v>87</v>
      </c>
      <c r="AY131" s="16" t="s">
        <v>122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6" t="s">
        <v>85</v>
      </c>
      <c r="BK131" s="229">
        <f>ROUND(I131*H131,2)</f>
        <v>0</v>
      </c>
      <c r="BL131" s="16" t="s">
        <v>450</v>
      </c>
      <c r="BM131" s="228" t="s">
        <v>460</v>
      </c>
    </row>
    <row r="132" spans="1:47" s="2" customFormat="1" ht="12">
      <c r="A132" s="37"/>
      <c r="B132" s="38"/>
      <c r="C132" s="39"/>
      <c r="D132" s="230" t="s">
        <v>131</v>
      </c>
      <c r="E132" s="39"/>
      <c r="F132" s="231" t="s">
        <v>459</v>
      </c>
      <c r="G132" s="39"/>
      <c r="H132" s="39"/>
      <c r="I132" s="232"/>
      <c r="J132" s="39"/>
      <c r="K132" s="39"/>
      <c r="L132" s="43"/>
      <c r="M132" s="233"/>
      <c r="N132" s="234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131</v>
      </c>
      <c r="AU132" s="16" t="s">
        <v>87</v>
      </c>
    </row>
    <row r="133" spans="1:47" s="2" customFormat="1" ht="12">
      <c r="A133" s="37"/>
      <c r="B133" s="38"/>
      <c r="C133" s="39"/>
      <c r="D133" s="230" t="s">
        <v>159</v>
      </c>
      <c r="E133" s="39"/>
      <c r="F133" s="257" t="s">
        <v>461</v>
      </c>
      <c r="G133" s="39"/>
      <c r="H133" s="39"/>
      <c r="I133" s="232"/>
      <c r="J133" s="39"/>
      <c r="K133" s="39"/>
      <c r="L133" s="43"/>
      <c r="M133" s="233"/>
      <c r="N133" s="234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159</v>
      </c>
      <c r="AU133" s="16" t="s">
        <v>87</v>
      </c>
    </row>
    <row r="134" spans="1:65" s="2" customFormat="1" ht="16.5" customHeight="1">
      <c r="A134" s="37"/>
      <c r="B134" s="38"/>
      <c r="C134" s="217" t="s">
        <v>129</v>
      </c>
      <c r="D134" s="217" t="s">
        <v>124</v>
      </c>
      <c r="E134" s="218" t="s">
        <v>462</v>
      </c>
      <c r="F134" s="219" t="s">
        <v>463</v>
      </c>
      <c r="G134" s="220" t="s">
        <v>232</v>
      </c>
      <c r="H134" s="221">
        <v>1</v>
      </c>
      <c r="I134" s="222"/>
      <c r="J134" s="223">
        <f>ROUND(I134*H134,2)</f>
        <v>0</v>
      </c>
      <c r="K134" s="219" t="s">
        <v>128</v>
      </c>
      <c r="L134" s="43"/>
      <c r="M134" s="224" t="s">
        <v>1</v>
      </c>
      <c r="N134" s="225" t="s">
        <v>42</v>
      </c>
      <c r="O134" s="9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8" t="s">
        <v>450</v>
      </c>
      <c r="AT134" s="228" t="s">
        <v>124</v>
      </c>
      <c r="AU134" s="228" t="s">
        <v>87</v>
      </c>
      <c r="AY134" s="16" t="s">
        <v>122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6" t="s">
        <v>85</v>
      </c>
      <c r="BK134" s="229">
        <f>ROUND(I134*H134,2)</f>
        <v>0</v>
      </c>
      <c r="BL134" s="16" t="s">
        <v>450</v>
      </c>
      <c r="BM134" s="228" t="s">
        <v>464</v>
      </c>
    </row>
    <row r="135" spans="1:47" s="2" customFormat="1" ht="12">
      <c r="A135" s="37"/>
      <c r="B135" s="38"/>
      <c r="C135" s="39"/>
      <c r="D135" s="230" t="s">
        <v>131</v>
      </c>
      <c r="E135" s="39"/>
      <c r="F135" s="231" t="s">
        <v>463</v>
      </c>
      <c r="G135" s="39"/>
      <c r="H135" s="39"/>
      <c r="I135" s="232"/>
      <c r="J135" s="39"/>
      <c r="K135" s="39"/>
      <c r="L135" s="43"/>
      <c r="M135" s="233"/>
      <c r="N135" s="234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131</v>
      </c>
      <c r="AU135" s="16" t="s">
        <v>87</v>
      </c>
    </row>
    <row r="136" spans="1:47" s="2" customFormat="1" ht="12">
      <c r="A136" s="37"/>
      <c r="B136" s="38"/>
      <c r="C136" s="39"/>
      <c r="D136" s="230" t="s">
        <v>159</v>
      </c>
      <c r="E136" s="39"/>
      <c r="F136" s="257" t="s">
        <v>465</v>
      </c>
      <c r="G136" s="39"/>
      <c r="H136" s="39"/>
      <c r="I136" s="232"/>
      <c r="J136" s="39"/>
      <c r="K136" s="39"/>
      <c r="L136" s="43"/>
      <c r="M136" s="233"/>
      <c r="N136" s="234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159</v>
      </c>
      <c r="AU136" s="16" t="s">
        <v>87</v>
      </c>
    </row>
    <row r="137" spans="1:63" s="12" customFormat="1" ht="22.8" customHeight="1">
      <c r="A137" s="12"/>
      <c r="B137" s="201"/>
      <c r="C137" s="202"/>
      <c r="D137" s="203" t="s">
        <v>76</v>
      </c>
      <c r="E137" s="215" t="s">
        <v>466</v>
      </c>
      <c r="F137" s="215" t="s">
        <v>467</v>
      </c>
      <c r="G137" s="202"/>
      <c r="H137" s="202"/>
      <c r="I137" s="205"/>
      <c r="J137" s="216">
        <f>BK137</f>
        <v>0</v>
      </c>
      <c r="K137" s="202"/>
      <c r="L137" s="207"/>
      <c r="M137" s="208"/>
      <c r="N137" s="209"/>
      <c r="O137" s="209"/>
      <c r="P137" s="210">
        <f>SUM(P138:P143)</f>
        <v>0</v>
      </c>
      <c r="Q137" s="209"/>
      <c r="R137" s="210">
        <f>SUM(R138:R143)</f>
        <v>0</v>
      </c>
      <c r="S137" s="209"/>
      <c r="T137" s="211">
        <f>SUM(T138:T143)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2" t="s">
        <v>154</v>
      </c>
      <c r="AT137" s="213" t="s">
        <v>76</v>
      </c>
      <c r="AU137" s="213" t="s">
        <v>85</v>
      </c>
      <c r="AY137" s="212" t="s">
        <v>122</v>
      </c>
      <c r="BK137" s="214">
        <f>SUM(BK138:BK143)</f>
        <v>0</v>
      </c>
    </row>
    <row r="138" spans="1:65" s="2" customFormat="1" ht="16.5" customHeight="1">
      <c r="A138" s="37"/>
      <c r="B138" s="38"/>
      <c r="C138" s="217" t="s">
        <v>154</v>
      </c>
      <c r="D138" s="217" t="s">
        <v>124</v>
      </c>
      <c r="E138" s="218" t="s">
        <v>468</v>
      </c>
      <c r="F138" s="219" t="s">
        <v>469</v>
      </c>
      <c r="G138" s="220" t="s">
        <v>232</v>
      </c>
      <c r="H138" s="221">
        <v>1</v>
      </c>
      <c r="I138" s="222"/>
      <c r="J138" s="223">
        <f>ROUND(I138*H138,2)</f>
        <v>0</v>
      </c>
      <c r="K138" s="219" t="s">
        <v>128</v>
      </c>
      <c r="L138" s="43"/>
      <c r="M138" s="224" t="s">
        <v>1</v>
      </c>
      <c r="N138" s="225" t="s">
        <v>42</v>
      </c>
      <c r="O138" s="90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8" t="s">
        <v>450</v>
      </c>
      <c r="AT138" s="228" t="s">
        <v>124</v>
      </c>
      <c r="AU138" s="228" t="s">
        <v>87</v>
      </c>
      <c r="AY138" s="16" t="s">
        <v>122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6" t="s">
        <v>85</v>
      </c>
      <c r="BK138" s="229">
        <f>ROUND(I138*H138,2)</f>
        <v>0</v>
      </c>
      <c r="BL138" s="16" t="s">
        <v>450</v>
      </c>
      <c r="BM138" s="228" t="s">
        <v>470</v>
      </c>
    </row>
    <row r="139" spans="1:47" s="2" customFormat="1" ht="12">
      <c r="A139" s="37"/>
      <c r="B139" s="38"/>
      <c r="C139" s="39"/>
      <c r="D139" s="230" t="s">
        <v>131</v>
      </c>
      <c r="E139" s="39"/>
      <c r="F139" s="231" t="s">
        <v>469</v>
      </c>
      <c r="G139" s="39"/>
      <c r="H139" s="39"/>
      <c r="I139" s="232"/>
      <c r="J139" s="39"/>
      <c r="K139" s="39"/>
      <c r="L139" s="43"/>
      <c r="M139" s="233"/>
      <c r="N139" s="234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131</v>
      </c>
      <c r="AU139" s="16" t="s">
        <v>87</v>
      </c>
    </row>
    <row r="140" spans="1:47" s="2" customFormat="1" ht="12">
      <c r="A140" s="37"/>
      <c r="B140" s="38"/>
      <c r="C140" s="39"/>
      <c r="D140" s="230" t="s">
        <v>159</v>
      </c>
      <c r="E140" s="39"/>
      <c r="F140" s="257" t="s">
        <v>471</v>
      </c>
      <c r="G140" s="39"/>
      <c r="H140" s="39"/>
      <c r="I140" s="232"/>
      <c r="J140" s="39"/>
      <c r="K140" s="39"/>
      <c r="L140" s="43"/>
      <c r="M140" s="233"/>
      <c r="N140" s="234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159</v>
      </c>
      <c r="AU140" s="16" t="s">
        <v>87</v>
      </c>
    </row>
    <row r="141" spans="1:65" s="2" customFormat="1" ht="16.5" customHeight="1">
      <c r="A141" s="37"/>
      <c r="B141" s="38"/>
      <c r="C141" s="217" t="s">
        <v>163</v>
      </c>
      <c r="D141" s="217" t="s">
        <v>124</v>
      </c>
      <c r="E141" s="218" t="s">
        <v>472</v>
      </c>
      <c r="F141" s="219" t="s">
        <v>473</v>
      </c>
      <c r="G141" s="220" t="s">
        <v>232</v>
      </c>
      <c r="H141" s="221">
        <v>1</v>
      </c>
      <c r="I141" s="222"/>
      <c r="J141" s="223">
        <f>ROUND(I141*H141,2)</f>
        <v>0</v>
      </c>
      <c r="K141" s="219" t="s">
        <v>128</v>
      </c>
      <c r="L141" s="43"/>
      <c r="M141" s="224" t="s">
        <v>1</v>
      </c>
      <c r="N141" s="225" t="s">
        <v>42</v>
      </c>
      <c r="O141" s="90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8" t="s">
        <v>450</v>
      </c>
      <c r="AT141" s="228" t="s">
        <v>124</v>
      </c>
      <c r="AU141" s="228" t="s">
        <v>87</v>
      </c>
      <c r="AY141" s="16" t="s">
        <v>122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6" t="s">
        <v>85</v>
      </c>
      <c r="BK141" s="229">
        <f>ROUND(I141*H141,2)</f>
        <v>0</v>
      </c>
      <c r="BL141" s="16" t="s">
        <v>450</v>
      </c>
      <c r="BM141" s="228" t="s">
        <v>474</v>
      </c>
    </row>
    <row r="142" spans="1:47" s="2" customFormat="1" ht="12">
      <c r="A142" s="37"/>
      <c r="B142" s="38"/>
      <c r="C142" s="39"/>
      <c r="D142" s="230" t="s">
        <v>131</v>
      </c>
      <c r="E142" s="39"/>
      <c r="F142" s="231" t="s">
        <v>473</v>
      </c>
      <c r="G142" s="39"/>
      <c r="H142" s="39"/>
      <c r="I142" s="232"/>
      <c r="J142" s="39"/>
      <c r="K142" s="39"/>
      <c r="L142" s="43"/>
      <c r="M142" s="233"/>
      <c r="N142" s="234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131</v>
      </c>
      <c r="AU142" s="16" t="s">
        <v>87</v>
      </c>
    </row>
    <row r="143" spans="1:47" s="2" customFormat="1" ht="12">
      <c r="A143" s="37"/>
      <c r="B143" s="38"/>
      <c r="C143" s="39"/>
      <c r="D143" s="230" t="s">
        <v>159</v>
      </c>
      <c r="E143" s="39"/>
      <c r="F143" s="257" t="s">
        <v>475</v>
      </c>
      <c r="G143" s="39"/>
      <c r="H143" s="39"/>
      <c r="I143" s="232"/>
      <c r="J143" s="39"/>
      <c r="K143" s="39"/>
      <c r="L143" s="43"/>
      <c r="M143" s="233"/>
      <c r="N143" s="234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159</v>
      </c>
      <c r="AU143" s="16" t="s">
        <v>87</v>
      </c>
    </row>
    <row r="144" spans="1:63" s="12" customFormat="1" ht="22.8" customHeight="1">
      <c r="A144" s="12"/>
      <c r="B144" s="201"/>
      <c r="C144" s="202"/>
      <c r="D144" s="203" t="s">
        <v>76</v>
      </c>
      <c r="E144" s="215" t="s">
        <v>476</v>
      </c>
      <c r="F144" s="215" t="s">
        <v>477</v>
      </c>
      <c r="G144" s="202"/>
      <c r="H144" s="202"/>
      <c r="I144" s="205"/>
      <c r="J144" s="216">
        <f>BK144</f>
        <v>0</v>
      </c>
      <c r="K144" s="202"/>
      <c r="L144" s="207"/>
      <c r="M144" s="208"/>
      <c r="N144" s="209"/>
      <c r="O144" s="209"/>
      <c r="P144" s="210">
        <f>SUM(P145:P147)</f>
        <v>0</v>
      </c>
      <c r="Q144" s="209"/>
      <c r="R144" s="210">
        <f>SUM(R145:R147)</f>
        <v>0</v>
      </c>
      <c r="S144" s="209"/>
      <c r="T144" s="211">
        <f>SUM(T145:T147)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2" t="s">
        <v>154</v>
      </c>
      <c r="AT144" s="213" t="s">
        <v>76</v>
      </c>
      <c r="AU144" s="213" t="s">
        <v>85</v>
      </c>
      <c r="AY144" s="212" t="s">
        <v>122</v>
      </c>
      <c r="BK144" s="214">
        <f>SUM(BK145:BK147)</f>
        <v>0</v>
      </c>
    </row>
    <row r="145" spans="1:65" s="2" customFormat="1" ht="16.5" customHeight="1">
      <c r="A145" s="37"/>
      <c r="B145" s="38"/>
      <c r="C145" s="217" t="s">
        <v>171</v>
      </c>
      <c r="D145" s="217" t="s">
        <v>124</v>
      </c>
      <c r="E145" s="218" t="s">
        <v>478</v>
      </c>
      <c r="F145" s="219" t="s">
        <v>479</v>
      </c>
      <c r="G145" s="220" t="s">
        <v>232</v>
      </c>
      <c r="H145" s="221">
        <v>1</v>
      </c>
      <c r="I145" s="222"/>
      <c r="J145" s="223">
        <f>ROUND(I145*H145,2)</f>
        <v>0</v>
      </c>
      <c r="K145" s="219" t="s">
        <v>128</v>
      </c>
      <c r="L145" s="43"/>
      <c r="M145" s="224" t="s">
        <v>1</v>
      </c>
      <c r="N145" s="225" t="s">
        <v>42</v>
      </c>
      <c r="O145" s="90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8" t="s">
        <v>450</v>
      </c>
      <c r="AT145" s="228" t="s">
        <v>124</v>
      </c>
      <c r="AU145" s="228" t="s">
        <v>87</v>
      </c>
      <c r="AY145" s="16" t="s">
        <v>122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6" t="s">
        <v>85</v>
      </c>
      <c r="BK145" s="229">
        <f>ROUND(I145*H145,2)</f>
        <v>0</v>
      </c>
      <c r="BL145" s="16" t="s">
        <v>450</v>
      </c>
      <c r="BM145" s="228" t="s">
        <v>480</v>
      </c>
    </row>
    <row r="146" spans="1:47" s="2" customFormat="1" ht="12">
      <c r="A146" s="37"/>
      <c r="B146" s="38"/>
      <c r="C146" s="39"/>
      <c r="D146" s="230" t="s">
        <v>131</v>
      </c>
      <c r="E146" s="39"/>
      <c r="F146" s="231" t="s">
        <v>479</v>
      </c>
      <c r="G146" s="39"/>
      <c r="H146" s="39"/>
      <c r="I146" s="232"/>
      <c r="J146" s="39"/>
      <c r="K146" s="39"/>
      <c r="L146" s="43"/>
      <c r="M146" s="233"/>
      <c r="N146" s="234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131</v>
      </c>
      <c r="AU146" s="16" t="s">
        <v>87</v>
      </c>
    </row>
    <row r="147" spans="1:47" s="2" customFormat="1" ht="12">
      <c r="A147" s="37"/>
      <c r="B147" s="38"/>
      <c r="C147" s="39"/>
      <c r="D147" s="230" t="s">
        <v>159</v>
      </c>
      <c r="E147" s="39"/>
      <c r="F147" s="257" t="s">
        <v>481</v>
      </c>
      <c r="G147" s="39"/>
      <c r="H147" s="39"/>
      <c r="I147" s="232"/>
      <c r="J147" s="39"/>
      <c r="K147" s="39"/>
      <c r="L147" s="43"/>
      <c r="M147" s="233"/>
      <c r="N147" s="234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159</v>
      </c>
      <c r="AU147" s="16" t="s">
        <v>87</v>
      </c>
    </row>
    <row r="148" spans="1:63" s="12" customFormat="1" ht="22.8" customHeight="1">
      <c r="A148" s="12"/>
      <c r="B148" s="201"/>
      <c r="C148" s="202"/>
      <c r="D148" s="203" t="s">
        <v>76</v>
      </c>
      <c r="E148" s="215" t="s">
        <v>482</v>
      </c>
      <c r="F148" s="215" t="s">
        <v>483</v>
      </c>
      <c r="G148" s="202"/>
      <c r="H148" s="202"/>
      <c r="I148" s="205"/>
      <c r="J148" s="216">
        <f>BK148</f>
        <v>0</v>
      </c>
      <c r="K148" s="202"/>
      <c r="L148" s="207"/>
      <c r="M148" s="208"/>
      <c r="N148" s="209"/>
      <c r="O148" s="209"/>
      <c r="P148" s="210">
        <f>SUM(P149:P151)</f>
        <v>0</v>
      </c>
      <c r="Q148" s="209"/>
      <c r="R148" s="210">
        <f>SUM(R149:R151)</f>
        <v>0</v>
      </c>
      <c r="S148" s="209"/>
      <c r="T148" s="211">
        <f>SUM(T149:T151)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2" t="s">
        <v>154</v>
      </c>
      <c r="AT148" s="213" t="s">
        <v>76</v>
      </c>
      <c r="AU148" s="213" t="s">
        <v>85</v>
      </c>
      <c r="AY148" s="212" t="s">
        <v>122</v>
      </c>
      <c r="BK148" s="214">
        <f>SUM(BK149:BK151)</f>
        <v>0</v>
      </c>
    </row>
    <row r="149" spans="1:65" s="2" customFormat="1" ht="16.5" customHeight="1">
      <c r="A149" s="37"/>
      <c r="B149" s="38"/>
      <c r="C149" s="217" t="s">
        <v>179</v>
      </c>
      <c r="D149" s="217" t="s">
        <v>124</v>
      </c>
      <c r="E149" s="218" t="s">
        <v>484</v>
      </c>
      <c r="F149" s="219" t="s">
        <v>485</v>
      </c>
      <c r="G149" s="220" t="s">
        <v>232</v>
      </c>
      <c r="H149" s="221">
        <v>1</v>
      </c>
      <c r="I149" s="222"/>
      <c r="J149" s="223">
        <f>ROUND(I149*H149,2)</f>
        <v>0</v>
      </c>
      <c r="K149" s="219" t="s">
        <v>128</v>
      </c>
      <c r="L149" s="43"/>
      <c r="M149" s="224" t="s">
        <v>1</v>
      </c>
      <c r="N149" s="225" t="s">
        <v>42</v>
      </c>
      <c r="O149" s="90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8" t="s">
        <v>450</v>
      </c>
      <c r="AT149" s="228" t="s">
        <v>124</v>
      </c>
      <c r="AU149" s="228" t="s">
        <v>87</v>
      </c>
      <c r="AY149" s="16" t="s">
        <v>122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6" t="s">
        <v>85</v>
      </c>
      <c r="BK149" s="229">
        <f>ROUND(I149*H149,2)</f>
        <v>0</v>
      </c>
      <c r="BL149" s="16" t="s">
        <v>450</v>
      </c>
      <c r="BM149" s="228" t="s">
        <v>486</v>
      </c>
    </row>
    <row r="150" spans="1:47" s="2" customFormat="1" ht="12">
      <c r="A150" s="37"/>
      <c r="B150" s="38"/>
      <c r="C150" s="39"/>
      <c r="D150" s="230" t="s">
        <v>131</v>
      </c>
      <c r="E150" s="39"/>
      <c r="F150" s="231" t="s">
        <v>487</v>
      </c>
      <c r="G150" s="39"/>
      <c r="H150" s="39"/>
      <c r="I150" s="232"/>
      <c r="J150" s="39"/>
      <c r="K150" s="39"/>
      <c r="L150" s="43"/>
      <c r="M150" s="233"/>
      <c r="N150" s="234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131</v>
      </c>
      <c r="AU150" s="16" t="s">
        <v>87</v>
      </c>
    </row>
    <row r="151" spans="1:47" s="2" customFormat="1" ht="12">
      <c r="A151" s="37"/>
      <c r="B151" s="38"/>
      <c r="C151" s="39"/>
      <c r="D151" s="230" t="s">
        <v>159</v>
      </c>
      <c r="E151" s="39"/>
      <c r="F151" s="257" t="s">
        <v>488</v>
      </c>
      <c r="G151" s="39"/>
      <c r="H151" s="39"/>
      <c r="I151" s="232"/>
      <c r="J151" s="39"/>
      <c r="K151" s="39"/>
      <c r="L151" s="43"/>
      <c r="M151" s="233"/>
      <c r="N151" s="234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159</v>
      </c>
      <c r="AU151" s="16" t="s">
        <v>87</v>
      </c>
    </row>
    <row r="152" spans="1:63" s="12" customFormat="1" ht="22.8" customHeight="1">
      <c r="A152" s="12"/>
      <c r="B152" s="201"/>
      <c r="C152" s="202"/>
      <c r="D152" s="203" t="s">
        <v>76</v>
      </c>
      <c r="E152" s="215" t="s">
        <v>489</v>
      </c>
      <c r="F152" s="215" t="s">
        <v>490</v>
      </c>
      <c r="G152" s="202"/>
      <c r="H152" s="202"/>
      <c r="I152" s="205"/>
      <c r="J152" s="216">
        <f>BK152</f>
        <v>0</v>
      </c>
      <c r="K152" s="202"/>
      <c r="L152" s="207"/>
      <c r="M152" s="208"/>
      <c r="N152" s="209"/>
      <c r="O152" s="209"/>
      <c r="P152" s="210">
        <f>SUM(P153:P155)</f>
        <v>0</v>
      </c>
      <c r="Q152" s="209"/>
      <c r="R152" s="210">
        <f>SUM(R153:R155)</f>
        <v>0</v>
      </c>
      <c r="S152" s="209"/>
      <c r="T152" s="211">
        <f>SUM(T153:T155)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2" t="s">
        <v>154</v>
      </c>
      <c r="AT152" s="213" t="s">
        <v>76</v>
      </c>
      <c r="AU152" s="213" t="s">
        <v>85</v>
      </c>
      <c r="AY152" s="212" t="s">
        <v>122</v>
      </c>
      <c r="BK152" s="214">
        <f>SUM(BK153:BK155)</f>
        <v>0</v>
      </c>
    </row>
    <row r="153" spans="1:65" s="2" customFormat="1" ht="24.15" customHeight="1">
      <c r="A153" s="37"/>
      <c r="B153" s="38"/>
      <c r="C153" s="217" t="s">
        <v>187</v>
      </c>
      <c r="D153" s="217" t="s">
        <v>124</v>
      </c>
      <c r="E153" s="218" t="s">
        <v>491</v>
      </c>
      <c r="F153" s="219" t="s">
        <v>492</v>
      </c>
      <c r="G153" s="220" t="s">
        <v>493</v>
      </c>
      <c r="H153" s="221">
        <v>1</v>
      </c>
      <c r="I153" s="222"/>
      <c r="J153" s="223">
        <f>ROUND(I153*H153,2)</f>
        <v>0</v>
      </c>
      <c r="K153" s="219" t="s">
        <v>128</v>
      </c>
      <c r="L153" s="43"/>
      <c r="M153" s="224" t="s">
        <v>1</v>
      </c>
      <c r="N153" s="225" t="s">
        <v>42</v>
      </c>
      <c r="O153" s="90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8" t="s">
        <v>450</v>
      </c>
      <c r="AT153" s="228" t="s">
        <v>124</v>
      </c>
      <c r="AU153" s="228" t="s">
        <v>87</v>
      </c>
      <c r="AY153" s="16" t="s">
        <v>122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6" t="s">
        <v>85</v>
      </c>
      <c r="BK153" s="229">
        <f>ROUND(I153*H153,2)</f>
        <v>0</v>
      </c>
      <c r="BL153" s="16" t="s">
        <v>450</v>
      </c>
      <c r="BM153" s="228" t="s">
        <v>494</v>
      </c>
    </row>
    <row r="154" spans="1:47" s="2" customFormat="1" ht="12">
      <c r="A154" s="37"/>
      <c r="B154" s="38"/>
      <c r="C154" s="39"/>
      <c r="D154" s="230" t="s">
        <v>131</v>
      </c>
      <c r="E154" s="39"/>
      <c r="F154" s="231" t="s">
        <v>492</v>
      </c>
      <c r="G154" s="39"/>
      <c r="H154" s="39"/>
      <c r="I154" s="232"/>
      <c r="J154" s="39"/>
      <c r="K154" s="39"/>
      <c r="L154" s="43"/>
      <c r="M154" s="233"/>
      <c r="N154" s="234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131</v>
      </c>
      <c r="AU154" s="16" t="s">
        <v>87</v>
      </c>
    </row>
    <row r="155" spans="1:47" s="2" customFormat="1" ht="12">
      <c r="A155" s="37"/>
      <c r="B155" s="38"/>
      <c r="C155" s="39"/>
      <c r="D155" s="230" t="s">
        <v>159</v>
      </c>
      <c r="E155" s="39"/>
      <c r="F155" s="257" t="s">
        <v>495</v>
      </c>
      <c r="G155" s="39"/>
      <c r="H155" s="39"/>
      <c r="I155" s="232"/>
      <c r="J155" s="39"/>
      <c r="K155" s="39"/>
      <c r="L155" s="43"/>
      <c r="M155" s="268"/>
      <c r="N155" s="269"/>
      <c r="O155" s="270"/>
      <c r="P155" s="270"/>
      <c r="Q155" s="270"/>
      <c r="R155" s="270"/>
      <c r="S155" s="270"/>
      <c r="T155" s="27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159</v>
      </c>
      <c r="AU155" s="16" t="s">
        <v>87</v>
      </c>
    </row>
    <row r="156" spans="1:31" s="2" customFormat="1" ht="6.95" customHeight="1">
      <c r="A156" s="37"/>
      <c r="B156" s="65"/>
      <c r="C156" s="66"/>
      <c r="D156" s="66"/>
      <c r="E156" s="66"/>
      <c r="F156" s="66"/>
      <c r="G156" s="66"/>
      <c r="H156" s="66"/>
      <c r="I156" s="66"/>
      <c r="J156" s="66"/>
      <c r="K156" s="66"/>
      <c r="L156" s="43"/>
      <c r="M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</row>
  </sheetData>
  <sheetProtection password="CC35" sheet="1" objects="1" scenarios="1" formatColumns="0" formatRows="0" autoFilter="0"/>
  <autoFilter ref="C121:K155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DESKTOP-C275LRE\Jindra</dc:creator>
  <cp:keywords/>
  <dc:description/>
  <cp:lastModifiedBy>DESKTOP-C275LRE\Jindra</cp:lastModifiedBy>
  <dcterms:created xsi:type="dcterms:W3CDTF">2023-01-24T08:26:17Z</dcterms:created>
  <dcterms:modified xsi:type="dcterms:W3CDTF">2023-01-24T08:26:23Z</dcterms:modified>
  <cp:category/>
  <cp:version/>
  <cp:contentType/>
  <cp:contentStatus/>
</cp:coreProperties>
</file>